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252" yWindow="360" windowWidth="27540" windowHeight="12096" tabRatio="638"/>
  </bookViews>
  <sheets>
    <sheet name="실정보고서" sheetId="30" r:id="rId1"/>
    <sheet name="공사원가계산서" sheetId="15" r:id="rId2"/>
    <sheet name="내역서" sheetId="17" r:id="rId3"/>
    <sheet name="집계표" sheetId="22" r:id="rId4"/>
    <sheet name="강재집" sheetId="23" r:id="rId5"/>
    <sheet name="자재집" sheetId="24" r:id="rId6"/>
    <sheet name="수량산출서(당초)" sheetId="33" r:id="rId7"/>
    <sheet name="수량산출서(변경)" sheetId="34" r:id="rId8"/>
    <sheet name="횡단면도" sheetId="26" r:id="rId9"/>
    <sheet name="그라우팅 수량산출" sheetId="28" r:id="rId10"/>
  </sheets>
  <definedNames>
    <definedName name="_" localSheetId="7">#REF!</definedName>
    <definedName name="_">#REF!</definedName>
    <definedName name="_?ó_ü?Ì?æ" localSheetId="7">#REF!</definedName>
    <definedName name="_?ó_ü?Ì?æ">#REF!</definedName>
    <definedName name="_____kM1" localSheetId="7">#REF!</definedName>
    <definedName name="_____kM1">#REF!</definedName>
    <definedName name="_____kM2" localSheetId="7">#REF!</definedName>
    <definedName name="_____kM2">#REF!</definedName>
    <definedName name="_____kM3" localSheetId="7">#REF!</definedName>
    <definedName name="_____kM3">#REF!</definedName>
    <definedName name="_____SBB1" localSheetId="7">#REF!</definedName>
    <definedName name="_____SBB1">#REF!</definedName>
    <definedName name="_____SBB2" localSheetId="7">#REF!</definedName>
    <definedName name="_____SBB2">#REF!</definedName>
    <definedName name="_____SBB3" localSheetId="7">#REF!</definedName>
    <definedName name="_____SBB3">#REF!</definedName>
    <definedName name="_____SBB4" localSheetId="7">#REF!</definedName>
    <definedName name="_____SBB4">#REF!</definedName>
    <definedName name="_____SHH2" localSheetId="7">#REF!</definedName>
    <definedName name="_____SHH2">#REF!</definedName>
    <definedName name="_____SHH3" localSheetId="7">#REF!</definedName>
    <definedName name="_____SHH3">#REF!</definedName>
    <definedName name="____eee1" localSheetId="7">[0]!BlankMacro1</definedName>
    <definedName name="____eee1">[0]!BlankMacro1</definedName>
    <definedName name="____HSH1" localSheetId="7">#REF!</definedName>
    <definedName name="____HSH1">#REF!</definedName>
    <definedName name="____HSH2" localSheetId="7">#REF!</definedName>
    <definedName name="____HSH2">#REF!</definedName>
    <definedName name="____kM1" localSheetId="7">#REF!</definedName>
    <definedName name="____kM1">#REF!</definedName>
    <definedName name="____kM2" localSheetId="7">#REF!</definedName>
    <definedName name="____kM2">#REF!</definedName>
    <definedName name="____kM3" localSheetId="7">#REF!</definedName>
    <definedName name="____kM3">#REF!</definedName>
    <definedName name="____lll1" localSheetId="7">[0]!BlankMacro1</definedName>
    <definedName name="____lll1">[0]!BlankMacro1</definedName>
    <definedName name="____NP1" localSheetId="7">#REF!</definedName>
    <definedName name="____NP1">#REF!</definedName>
    <definedName name="____NP2" localSheetId="7">#REF!</definedName>
    <definedName name="____NP2">#REF!</definedName>
    <definedName name="____NSH1" localSheetId="7">#REF!</definedName>
    <definedName name="____NSH1">#REF!</definedName>
    <definedName name="____NSH2" localSheetId="7">#REF!</definedName>
    <definedName name="____NSH2">#REF!</definedName>
    <definedName name="____pa1" localSheetId="7">#REF!</definedName>
    <definedName name="____pa1">#REF!</definedName>
    <definedName name="____pa2" localSheetId="7">#REF!</definedName>
    <definedName name="____pa2">#REF!</definedName>
    <definedName name="____pl1" localSheetId="7">#REF!</definedName>
    <definedName name="____pl1">#REF!</definedName>
    <definedName name="____PL2" localSheetId="7">#REF!</definedName>
    <definedName name="____PL2">#REF!</definedName>
    <definedName name="____PL3" localSheetId="7">#REF!</definedName>
    <definedName name="____PL3">#REF!</definedName>
    <definedName name="____SBB1" localSheetId="7">#REF!</definedName>
    <definedName name="____SBB1">#REF!</definedName>
    <definedName name="____SBB2" localSheetId="7">#REF!</definedName>
    <definedName name="____SBB2">#REF!</definedName>
    <definedName name="____SBB3" localSheetId="7">#REF!</definedName>
    <definedName name="____SBB3">#REF!</definedName>
    <definedName name="____SBB4" localSheetId="7">#REF!</definedName>
    <definedName name="____SBB4">#REF!</definedName>
    <definedName name="____SBB5" localSheetId="7">#REF!</definedName>
    <definedName name="____SBB5">#REF!</definedName>
    <definedName name="____SHH1" localSheetId="7">#REF!</definedName>
    <definedName name="____SHH1">#REF!</definedName>
    <definedName name="____SHH2" localSheetId="7">#REF!</definedName>
    <definedName name="____SHH2">#REF!</definedName>
    <definedName name="____SHH3" localSheetId="7">#REF!</definedName>
    <definedName name="____SHH3">#REF!</definedName>
    <definedName name="____Ted1" localSheetId="7">#REF!</definedName>
    <definedName name="____Ted1">#REF!</definedName>
    <definedName name="____Ts1" localSheetId="7">#REF!</definedName>
    <definedName name="____Ts1">#REF!</definedName>
    <definedName name="___eee1" localSheetId="7">[0]!BlankMacro1</definedName>
    <definedName name="___eee1">[0]!BlankMacro1</definedName>
    <definedName name="___HSH1" localSheetId="7">#REF!</definedName>
    <definedName name="___HSH1">#REF!</definedName>
    <definedName name="___HSH2" localSheetId="7">#REF!</definedName>
    <definedName name="___HSH2">#REF!</definedName>
    <definedName name="___kM1" localSheetId="7">#REF!</definedName>
    <definedName name="___kM1">#REF!</definedName>
    <definedName name="___kM2" localSheetId="7">#REF!</definedName>
    <definedName name="___kM2">#REF!</definedName>
    <definedName name="___kM3" localSheetId="7">#REF!</definedName>
    <definedName name="___kM3">#REF!</definedName>
    <definedName name="___lll1" localSheetId="7">[0]!BlankMacro1</definedName>
    <definedName name="___lll1">[0]!BlankMacro1</definedName>
    <definedName name="___NP1" localSheetId="7">#REF!</definedName>
    <definedName name="___NP1">#REF!</definedName>
    <definedName name="___NP2" localSheetId="7">#REF!</definedName>
    <definedName name="___NP2">#REF!</definedName>
    <definedName name="___NSH1" localSheetId="7">#REF!</definedName>
    <definedName name="___NSH1">#REF!</definedName>
    <definedName name="___NSH2" localSheetId="7">#REF!</definedName>
    <definedName name="___NSH2">#REF!</definedName>
    <definedName name="___pa1" localSheetId="7">#REF!</definedName>
    <definedName name="___pa1">#REF!</definedName>
    <definedName name="___pa2" localSheetId="7">#REF!</definedName>
    <definedName name="___pa2">#REF!</definedName>
    <definedName name="___pl1" localSheetId="7">#REF!</definedName>
    <definedName name="___pl1">#REF!</definedName>
    <definedName name="___PL2" localSheetId="7">#REF!</definedName>
    <definedName name="___PL2">#REF!</definedName>
    <definedName name="___PL3" localSheetId="7">#REF!</definedName>
    <definedName name="___PL3">#REF!</definedName>
    <definedName name="___SBB1" localSheetId="7">#REF!</definedName>
    <definedName name="___SBB1">#REF!</definedName>
    <definedName name="___SBB2" localSheetId="7">#REF!</definedName>
    <definedName name="___SBB2">#REF!</definedName>
    <definedName name="___SBB3" localSheetId="7">#REF!</definedName>
    <definedName name="___SBB3">#REF!</definedName>
    <definedName name="___SBB4" localSheetId="7">#REF!</definedName>
    <definedName name="___SBB4">#REF!</definedName>
    <definedName name="___SBB5" localSheetId="7">#REF!</definedName>
    <definedName name="___SBB5">#REF!</definedName>
    <definedName name="___SHH1" localSheetId="7">#REF!</definedName>
    <definedName name="___SHH1">#REF!</definedName>
    <definedName name="___SHH2" localSheetId="7">#REF!</definedName>
    <definedName name="___SHH2">#REF!</definedName>
    <definedName name="___SHH3" localSheetId="7">#REF!</definedName>
    <definedName name="___SHH3">#REF!</definedName>
    <definedName name="___Ted1" localSheetId="7">#REF!</definedName>
    <definedName name="___Ted1">#REF!</definedName>
    <definedName name="___Ts1" localSheetId="7">#REF!</definedName>
    <definedName name="___Ts1">#REF!</definedName>
    <definedName name="__DemandLoad">TRUE</definedName>
    <definedName name="__eee1" localSheetId="7">[0]!BlankMacro1</definedName>
    <definedName name="__eee1">[0]!BlankMacro1</definedName>
    <definedName name="__GHH1" localSheetId="7">#REF!</definedName>
    <definedName name="__GHH1">#REF!</definedName>
    <definedName name="__GHH2" localSheetId="7">#REF!</definedName>
    <definedName name="__GHH2">#REF!</definedName>
    <definedName name="__HSH1" localSheetId="7">#REF!</definedName>
    <definedName name="__HSH1">#REF!</definedName>
    <definedName name="__HSH2" localSheetId="7">#REF!</definedName>
    <definedName name="__HSH2">#REF!</definedName>
    <definedName name="__JEA1" localSheetId="7">#REF!</definedName>
    <definedName name="__JEA1">#REF!</definedName>
    <definedName name="__JEA2" localSheetId="7">#REF!</definedName>
    <definedName name="__JEA2">#REF!</definedName>
    <definedName name="__kM1" localSheetId="7">#REF!</definedName>
    <definedName name="__kM1">#REF!</definedName>
    <definedName name="__kM2" localSheetId="7">#REF!</definedName>
    <definedName name="__kM2">#REF!</definedName>
    <definedName name="__kM3" localSheetId="7">#REF!</definedName>
    <definedName name="__kM3">#REF!</definedName>
    <definedName name="__lll1" localSheetId="7">[0]!BlankMacro1</definedName>
    <definedName name="__lll1">[0]!BlankMacro1</definedName>
    <definedName name="__LongName" localSheetId="7">#REF!</definedName>
    <definedName name="__LongName">#REF!</definedName>
    <definedName name="__NP1" localSheetId="7">#REF!</definedName>
    <definedName name="__NP1">#REF!</definedName>
    <definedName name="__NP2" localSheetId="7">#REF!</definedName>
    <definedName name="__NP2">#REF!</definedName>
    <definedName name="__NSH1" localSheetId="7">#REF!</definedName>
    <definedName name="__NSH1">#REF!</definedName>
    <definedName name="__NSH2" localSheetId="7">#REF!</definedName>
    <definedName name="__NSH2">#REF!</definedName>
    <definedName name="__pa1" localSheetId="7">#REF!</definedName>
    <definedName name="__pa1">#REF!</definedName>
    <definedName name="__pa2" localSheetId="7">#REF!</definedName>
    <definedName name="__pa2">#REF!</definedName>
    <definedName name="__pl1" localSheetId="7">#REF!</definedName>
    <definedName name="__pl1">#REF!</definedName>
    <definedName name="__PL2" localSheetId="7">#REF!</definedName>
    <definedName name="__PL2">#REF!</definedName>
    <definedName name="__PL3" localSheetId="7">#REF!</definedName>
    <definedName name="__PL3">#REF!</definedName>
    <definedName name="__SBB1" localSheetId="7">#REF!</definedName>
    <definedName name="__SBB1">#REF!</definedName>
    <definedName name="__SBB2" localSheetId="7">#REF!</definedName>
    <definedName name="__SBB2">#REF!</definedName>
    <definedName name="__SBB3" localSheetId="7">#REF!</definedName>
    <definedName name="__SBB3">#REF!</definedName>
    <definedName name="__SBB4" localSheetId="7">#REF!</definedName>
    <definedName name="__SBB4">#REF!</definedName>
    <definedName name="__SBB5" localSheetId="7">#REF!</definedName>
    <definedName name="__SBB5">#REF!</definedName>
    <definedName name="__SHH1" localSheetId="7">#REF!</definedName>
    <definedName name="__SHH1">#REF!</definedName>
    <definedName name="__SHH2" localSheetId="7">#REF!</definedName>
    <definedName name="__SHH2">#REF!</definedName>
    <definedName name="__SHH3" localSheetId="7">#REF!</definedName>
    <definedName name="__SHH3">#REF!</definedName>
    <definedName name="__Ted1" localSheetId="7">#REF!</definedName>
    <definedName name="__Ted1">#REF!</definedName>
    <definedName name="__Ts1" localSheetId="7">#REF!</definedName>
    <definedName name="__Ts1">#REF!</definedName>
    <definedName name="__Ty1" localSheetId="7">#REF!</definedName>
    <definedName name="__Ty1">#REF!</definedName>
    <definedName name="__Ty2" localSheetId="7">#REF!</definedName>
    <definedName name="__Ty2">#REF!</definedName>
    <definedName name="_1">"★★"</definedName>
    <definedName name="_1._PANEL_BD.__LP___1" localSheetId="7">#REF!</definedName>
    <definedName name="_1._PANEL_BD.__LP___1">#REF!</definedName>
    <definedName name="_1_3__Crite" localSheetId="7">#REF!</definedName>
    <definedName name="_1_3__Crite">#REF!</definedName>
    <definedName name="_1_3_0Crite" localSheetId="7">#REF!</definedName>
    <definedName name="_1_3_0Crite">#REF!</definedName>
    <definedName name="_10G__Extract" localSheetId="7">#REF!</definedName>
    <definedName name="_10G__Extract">#REF!</definedName>
    <definedName name="_11_13" localSheetId="7">#REF!</definedName>
    <definedName name="_11_13">#REF!</definedName>
    <definedName name="_16_3_0Crite" localSheetId="7">#REF!</definedName>
    <definedName name="_16_3_0Crite">#REF!</definedName>
    <definedName name="_1S" hidden="1">#N/A</definedName>
    <definedName name="_1공장" localSheetId="7">#REF!</definedName>
    <definedName name="_1공장">#REF!</definedName>
    <definedName name="_2" localSheetId="7">#REF!</definedName>
    <definedName name="_2">#REF!</definedName>
    <definedName name="_2_0_S" hidden="1">#N/A</definedName>
    <definedName name="_2_3__Criteria" localSheetId="7">#REF!</definedName>
    <definedName name="_2_3__Criteria">#REF!</definedName>
    <definedName name="_2_3_0Criteria" localSheetId="7">#REF!</definedName>
    <definedName name="_2_3_0Criteria">#REF!</definedName>
    <definedName name="_20_3_0Criteria" localSheetId="7">#REF!</definedName>
    <definedName name="_20_3_0Criteria">#REF!</definedName>
    <definedName name="_216_3_0Crite" localSheetId="7">#REF!</definedName>
    <definedName name="_216_3_0Crite">#REF!</definedName>
    <definedName name="_22_3_0Crite" localSheetId="7">#REF!</definedName>
    <definedName name="_22_3_0Crite">#REF!</definedName>
    <definedName name="_227_3_0Criteria" localSheetId="7">#REF!</definedName>
    <definedName name="_227_3_0Criteria">#REF!</definedName>
    <definedName name="_238_3__Crite" localSheetId="7">#REF!</definedName>
    <definedName name="_238_3__Crite">#REF!</definedName>
    <definedName name="_249_3__Criteria" localSheetId="7">#REF!</definedName>
    <definedName name="_249_3__Criteria">#REF!</definedName>
    <definedName name="_24G_0Extr" localSheetId="7">#REF!</definedName>
    <definedName name="_24G_0Extr">#REF!</definedName>
    <definedName name="_258A21000_" localSheetId="7">#REF!</definedName>
    <definedName name="_258A21000_">#REF!</definedName>
    <definedName name="_26_3_0Criteria" localSheetId="7">#REF!</definedName>
    <definedName name="_26_3_0Criteria">#REF!</definedName>
    <definedName name="_269G_0Extr" localSheetId="7">#REF!</definedName>
    <definedName name="_269G_0Extr">#REF!</definedName>
    <definedName name="_27_3_0Crite" localSheetId="7">#REF!</definedName>
    <definedName name="_27_3_0Crite">#REF!</definedName>
    <definedName name="_270_섬유" localSheetId="7">#REF!</definedName>
    <definedName name="_270_섬유">#REF!</definedName>
    <definedName name="_270_일반" localSheetId="7">#REF!</definedName>
    <definedName name="_270_일반">#REF!</definedName>
    <definedName name="_28_3_0Crite" localSheetId="7">#REF!</definedName>
    <definedName name="_28_3_0Crite">#REF!</definedName>
    <definedName name="_280G_0Extract" localSheetId="7">#REF!</definedName>
    <definedName name="_280G_0Extract">#REF!</definedName>
    <definedName name="_28G_0Extract" localSheetId="7">#REF!</definedName>
    <definedName name="_28G_0Extract">#REF!</definedName>
    <definedName name="_291G__Extr" localSheetId="7">#REF!</definedName>
    <definedName name="_291G__Extr">#REF!</definedName>
    <definedName name="_2S" hidden="1">#N/A</definedName>
    <definedName name="_2공장" localSheetId="7">#REF!</definedName>
    <definedName name="_2공장">#REF!</definedName>
    <definedName name="_3" localSheetId="7">#REF!</definedName>
    <definedName name="_3">#REF!</definedName>
    <definedName name="_3_3__Crite" localSheetId="7">#REF!</definedName>
    <definedName name="_3_3__Crite">#REF!</definedName>
    <definedName name="_3_3_0Crite" localSheetId="7">#REF!</definedName>
    <definedName name="_3_3_0Crite">#REF!</definedName>
    <definedName name="_302G__Extract" localSheetId="7">#REF!</definedName>
    <definedName name="_302G__Extract">#REF!</definedName>
    <definedName name="_31_3__Crite" localSheetId="7">#REF!</definedName>
    <definedName name="_31_3__Crite">#REF!</definedName>
    <definedName name="_31_3_0Criteria" localSheetId="7">#REF!</definedName>
    <definedName name="_31_3_0Criteria">#REF!</definedName>
    <definedName name="_32_3_0Criteria" localSheetId="7">#REF!</definedName>
    <definedName name="_32_3_0Criteria">#REF!</definedName>
    <definedName name="_34FF1_" localSheetId="7">#REF!</definedName>
    <definedName name="_34FF1_">#REF!</definedName>
    <definedName name="_36_3__Criteria" localSheetId="7">#REF!</definedName>
    <definedName name="_36_3__Criteria">#REF!</definedName>
    <definedName name="_37G_0Extr" localSheetId="7">#REF!</definedName>
    <definedName name="_37G_0Extr">#REF!</definedName>
    <definedName name="_38G_0Extr" localSheetId="7">#REF!</definedName>
    <definedName name="_38G_0Extr">#REF!</definedName>
    <definedName name="_3G__Extr" localSheetId="7">#REF!</definedName>
    <definedName name="_3G__Extr">#REF!</definedName>
    <definedName name="_3공장" localSheetId="7">#REF!</definedName>
    <definedName name="_3공장">#REF!</definedName>
    <definedName name="_4" localSheetId="7">#REF!</definedName>
    <definedName name="_4">#REF!</definedName>
    <definedName name="_4_0_S" hidden="1">#N/A</definedName>
    <definedName name="_4_3__Criteria" localSheetId="7">#REF!</definedName>
    <definedName name="_4_3__Criteria">#REF!</definedName>
    <definedName name="_4_3_0Criteria" localSheetId="7">#REF!</definedName>
    <definedName name="_4_3_0Criteria">#REF!</definedName>
    <definedName name="_41a1_" localSheetId="7">[0]!BlankMacro1</definedName>
    <definedName name="_41a1_">[0]!BlankMacro1</definedName>
    <definedName name="_41G_0Extract" localSheetId="7">#REF!</definedName>
    <definedName name="_41G_0Extract">#REF!</definedName>
    <definedName name="_42A21000_" localSheetId="7">#REF!</definedName>
    <definedName name="_42A21000_">#REF!</definedName>
    <definedName name="_42G_0Extract" localSheetId="7">#REF!</definedName>
    <definedName name="_42G_0Extract">#REF!</definedName>
    <definedName name="_43단" localSheetId="7">#REF!</definedName>
    <definedName name="_43단">#REF!</definedName>
    <definedName name="_46G_0Extr" localSheetId="7">#REF!</definedName>
    <definedName name="_46G_0Extr">#REF!</definedName>
    <definedName name="_4G__Extract" localSheetId="7">#REF!</definedName>
    <definedName name="_4G__Extract">#REF!</definedName>
    <definedName name="_5" localSheetId="7">#REF!</definedName>
    <definedName name="_5">#REF!</definedName>
    <definedName name="_5_3__Crite" localSheetId="7">#REF!</definedName>
    <definedName name="_5_3__Crite">#REF!</definedName>
    <definedName name="_50G_0Extract" localSheetId="7">#REF!</definedName>
    <definedName name="_50G_0Extract">#REF!</definedName>
    <definedName name="_55G__Extr" localSheetId="7">#REF!</definedName>
    <definedName name="_55G__Extr">#REF!</definedName>
    <definedName name="_5G_0Extr" localSheetId="7">#REF!</definedName>
    <definedName name="_5G_0Extr">#REF!</definedName>
    <definedName name="_6" localSheetId="7">#REF!</definedName>
    <definedName name="_6">#REF!</definedName>
    <definedName name="_6_3__Criteria" localSheetId="7">#REF!</definedName>
    <definedName name="_6_3__Criteria">#REF!</definedName>
    <definedName name="_60G__Extract" localSheetId="7">#REF!</definedName>
    <definedName name="_60G__Extract">#REF!</definedName>
    <definedName name="_61P3_" hidden="1">{#N/A,#N/A,FALSE,"배수1"}</definedName>
    <definedName name="_62P4_" hidden="1">{#N/A,#N/A,FALSE,"혼합골재"}</definedName>
    <definedName name="_63P5_" hidden="1">{#N/A,#N/A,FALSE,"배수1"}</definedName>
    <definedName name="_64P6_" hidden="1">{#N/A,#N/A,FALSE,"2~8번"}</definedName>
    <definedName name="_65S3_" hidden="1">{#N/A,#N/A,FALSE,"포장2"}</definedName>
    <definedName name="_6G_0Extract" localSheetId="7">#REF!</definedName>
    <definedName name="_6G_0Extract">#REF!</definedName>
    <definedName name="_7G__Extr" localSheetId="7">#REF!</definedName>
    <definedName name="_7G__Extr">#REF!</definedName>
    <definedName name="_7G_0Extr" localSheetId="7">#REF!</definedName>
    <definedName name="_7G_0Extr">#REF!</definedName>
    <definedName name="_8G__Extract" localSheetId="7">#REF!</definedName>
    <definedName name="_8G__Extract">#REF!</definedName>
    <definedName name="_8G_0Extract" localSheetId="7">#REF!</definedName>
    <definedName name="_8G_0Extract">#REF!</definedName>
    <definedName name="_99_상반기시중노임" localSheetId="7">#REF!</definedName>
    <definedName name="_99_상반기시중노임">#REF!</definedName>
    <definedName name="_99_하반기시중노임" localSheetId="7">#REF!</definedName>
    <definedName name="_99_하반기시중노임">#REF!</definedName>
    <definedName name="_9G__Extr" localSheetId="7">#REF!</definedName>
    <definedName name="_9G__Extr">#REF!</definedName>
    <definedName name="_A" localSheetId="7">#REF!</definedName>
    <definedName name="_A">#REF!</definedName>
    <definedName name="_A01" localSheetId="7">#REF!</definedName>
    <definedName name="_A01">#REF!</definedName>
    <definedName name="_A02" localSheetId="7">#REF!</definedName>
    <definedName name="_A02">#REF!</definedName>
    <definedName name="_A03" localSheetId="7">#REF!</definedName>
    <definedName name="_A03">#REF!</definedName>
    <definedName name="_A04" localSheetId="7">#REF!</definedName>
    <definedName name="_A04">#REF!</definedName>
    <definedName name="_A05" localSheetId="7">#REF!</definedName>
    <definedName name="_A05">#REF!</definedName>
    <definedName name="_A100000" localSheetId="7">#REF!</definedName>
    <definedName name="_A100000">#REF!</definedName>
    <definedName name="_A183154" localSheetId="7">#REF!</definedName>
    <definedName name="_A183154">#REF!</definedName>
    <definedName name="_A69999" localSheetId="7">#REF!</definedName>
    <definedName name="_A69999">#REF!</definedName>
    <definedName name="_A99999" localSheetId="7">#REF!</definedName>
    <definedName name="_A99999">#REF!</definedName>
    <definedName name="_aab42" localSheetId="7">#REF!</definedName>
    <definedName name="_aab42">#REF!</definedName>
    <definedName name="_B02" localSheetId="7">#REF!</definedName>
    <definedName name="_B02">#REF!</definedName>
    <definedName name="_b03" localSheetId="7">#REF!</definedName>
    <definedName name="_b03">#REF!</definedName>
    <definedName name="_b05" localSheetId="7">#REF!</definedName>
    <definedName name="_b05">#REF!</definedName>
    <definedName name="_b06" localSheetId="7">#REF!</definedName>
    <definedName name="_b06">#REF!</definedName>
    <definedName name="_b07" localSheetId="7">#REF!</definedName>
    <definedName name="_b07">#REF!</definedName>
    <definedName name="_b08" localSheetId="7">#REF!</definedName>
    <definedName name="_b08">#REF!</definedName>
    <definedName name="_B10" localSheetId="7">#REF!</definedName>
    <definedName name="_B10">#REF!</definedName>
    <definedName name="_B11" localSheetId="7">#REF!</definedName>
    <definedName name="_B11">#REF!</definedName>
    <definedName name="_b12" localSheetId="7">#REF!</definedName>
    <definedName name="_b12">#REF!</definedName>
    <definedName name="_b13" localSheetId="7">#REF!</definedName>
    <definedName name="_b13">#REF!</definedName>
    <definedName name="_B14" localSheetId="7">#REF!</definedName>
    <definedName name="_B14">#REF!</definedName>
    <definedName name="_b15" localSheetId="7">#REF!</definedName>
    <definedName name="_b15">#REF!</definedName>
    <definedName name="_b17" localSheetId="7">#REF!</definedName>
    <definedName name="_b17">#REF!</definedName>
    <definedName name="_b18" localSheetId="7">#REF!</definedName>
    <definedName name="_b18">#REF!</definedName>
    <definedName name="_b19" localSheetId="7">#REF!</definedName>
    <definedName name="_b19">#REF!</definedName>
    <definedName name="_B20" localSheetId="7">#REF!</definedName>
    <definedName name="_B20">#REF!</definedName>
    <definedName name="_B21" localSheetId="7">#REF!</definedName>
    <definedName name="_B21">#REF!</definedName>
    <definedName name="_B23" localSheetId="7">#REF!</definedName>
    <definedName name="_B23">#REF!</definedName>
    <definedName name="_B24" localSheetId="7">#REF!</definedName>
    <definedName name="_B24">#REF!</definedName>
    <definedName name="_B25" localSheetId="7">#REF!</definedName>
    <definedName name="_B25">#REF!</definedName>
    <definedName name="_B37" localSheetId="7">#REF!</definedName>
    <definedName name="_B37">#REF!</definedName>
    <definedName name="_B38" localSheetId="7">#REF!</definedName>
    <definedName name="_B38">#REF!</definedName>
    <definedName name="_BVS1" localSheetId="7">#REF!</definedName>
    <definedName name="_BVS1">#REF!</definedName>
    <definedName name="_BVS2" localSheetId="7">#REF!</definedName>
    <definedName name="_BVS2">#REF!</definedName>
    <definedName name="_C01" localSheetId="7">#REF!</definedName>
    <definedName name="_C01">#REF!</definedName>
    <definedName name="_c02" localSheetId="7">#REF!</definedName>
    <definedName name="_c02">#REF!</definedName>
    <definedName name="_CDT2" localSheetId="7">#REF!</definedName>
    <definedName name="_CDT2">#REF!</definedName>
    <definedName name="_ctc1" localSheetId="7">#REF!</definedName>
    <definedName name="_ctc1">#REF!</definedName>
    <definedName name="_ctc2" localSheetId="7">#REF!</definedName>
    <definedName name="_ctc2">#REF!</definedName>
    <definedName name="_ctc3" localSheetId="7">#REF!</definedName>
    <definedName name="_ctc3">#REF!</definedName>
    <definedName name="_D01" localSheetId="7">#REF!</definedName>
    <definedName name="_D01">#REF!</definedName>
    <definedName name="_D02" localSheetId="7">#REF!</definedName>
    <definedName name="_D02">#REF!</definedName>
    <definedName name="_Dist_Bin" localSheetId="7" hidden="1">#REF!</definedName>
    <definedName name="_Dist_Bin" hidden="1">#REF!</definedName>
    <definedName name="_Dist_Values" localSheetId="7" hidden="1">#REF!</definedName>
    <definedName name="_Dist_Values" hidden="1">#REF!</definedName>
    <definedName name="_DOG1" localSheetId="7">#REF!</definedName>
    <definedName name="_DOG1">#REF!</definedName>
    <definedName name="_DOG2" localSheetId="7">#REF!</definedName>
    <definedName name="_DOG2">#REF!</definedName>
    <definedName name="_DOG3" localSheetId="7">#REF!</definedName>
    <definedName name="_DOG3">#REF!</definedName>
    <definedName name="_DOG4" localSheetId="7">#REF!</definedName>
    <definedName name="_DOG4">#REF!</definedName>
    <definedName name="_E01" localSheetId="7">#REF!</definedName>
    <definedName name="_E01">#REF!</definedName>
    <definedName name="_eee1" localSheetId="7">[0]!BlankMacro1</definedName>
    <definedName name="_eee1">[0]!BlankMacro1</definedName>
    <definedName name="_F01" localSheetId="7">#REF!</definedName>
    <definedName name="_F01">#REF!</definedName>
    <definedName name="_F02" localSheetId="7">#REF!</definedName>
    <definedName name="_F02">#REF!</definedName>
    <definedName name="_F03" localSheetId="7">#REF!</definedName>
    <definedName name="_F03">#REF!</definedName>
    <definedName name="_F04" localSheetId="7">#REF!</definedName>
    <definedName name="_F04">#REF!</definedName>
    <definedName name="_F05" localSheetId="7">#REF!</definedName>
    <definedName name="_F05">#REF!</definedName>
    <definedName name="_F06" localSheetId="7">#REF!</definedName>
    <definedName name="_F06">#REF!</definedName>
    <definedName name="_F07" localSheetId="7">#REF!</definedName>
    <definedName name="_F07">#REF!</definedName>
    <definedName name="_F08" localSheetId="7">#REF!</definedName>
    <definedName name="_F08">#REF!</definedName>
    <definedName name="_F09" localSheetId="7">#REF!</definedName>
    <definedName name="_F09">#REF!</definedName>
    <definedName name="_F10" localSheetId="7">#REF!</definedName>
    <definedName name="_F10">#REF!</definedName>
    <definedName name="_F11" localSheetId="7">#REF!</definedName>
    <definedName name="_F11">#REF!</definedName>
    <definedName name="_F12" localSheetId="7">#REF!</definedName>
    <definedName name="_F12">#REF!</definedName>
    <definedName name="_f13" localSheetId="7">#REF!</definedName>
    <definedName name="_f13">#REF!</definedName>
    <definedName name="_f14" localSheetId="7">#REF!</definedName>
    <definedName name="_f14">#REF!</definedName>
    <definedName name="_F15" localSheetId="7">#REF!</definedName>
    <definedName name="_F15">#REF!</definedName>
    <definedName name="_F16" localSheetId="7">#REF!</definedName>
    <definedName name="_F16">#REF!</definedName>
    <definedName name="_F17" localSheetId="7">#REF!</definedName>
    <definedName name="_F17">#REF!</definedName>
    <definedName name="_F18" localSheetId="7">#REF!</definedName>
    <definedName name="_F18">#REF!</definedName>
    <definedName name="_f19" localSheetId="7">#REF!</definedName>
    <definedName name="_f19">#REF!</definedName>
    <definedName name="_f20" localSheetId="7">#REF!</definedName>
    <definedName name="_f20">#REF!</definedName>
    <definedName name="_f21" localSheetId="7">#REF!</definedName>
    <definedName name="_f21">#REF!</definedName>
    <definedName name="_Fill" hidden="1">#N/A</definedName>
    <definedName name="_xlnm._FilterDatabase" localSheetId="1" hidden="1">공사원가계산서!$A$6:$I$57</definedName>
    <definedName name="_xlnm._FilterDatabase" localSheetId="2" hidden="1">내역서!$A$4:$AO$134</definedName>
    <definedName name="_xlnm._FilterDatabase" localSheetId="7" hidden="1">#REF!</definedName>
    <definedName name="_xlnm._FilterDatabase" hidden="1">#REF!</definedName>
    <definedName name="_FLG1" localSheetId="7">#REF!</definedName>
    <definedName name="_FLG1">#REF!</definedName>
    <definedName name="_FLG2" localSheetId="7">#REF!</definedName>
    <definedName name="_FLG2">#REF!</definedName>
    <definedName name="_FLG3" localSheetId="7">#REF!</definedName>
    <definedName name="_FLG3">#REF!</definedName>
    <definedName name="_G01" localSheetId="7">#REF!</definedName>
    <definedName name="_G01">#REF!</definedName>
    <definedName name="_G02" localSheetId="7">#REF!</definedName>
    <definedName name="_G02">#REF!</definedName>
    <definedName name="_G03" localSheetId="7">#REF!</definedName>
    <definedName name="_G03">#REF!</definedName>
    <definedName name="_G04" localSheetId="7">#REF!</definedName>
    <definedName name="_G04">#REF!</definedName>
    <definedName name="_G07" localSheetId="7">#REF!</definedName>
    <definedName name="_G07">#REF!</definedName>
    <definedName name="_G08" localSheetId="7">#REF!</definedName>
    <definedName name="_G08">#REF!</definedName>
    <definedName name="_G09" localSheetId="7">#REF!</definedName>
    <definedName name="_G09">#REF!</definedName>
    <definedName name="_g10" localSheetId="7">#REF!</definedName>
    <definedName name="_g10">#REF!</definedName>
    <definedName name="_G11" localSheetId="7">#REF!</definedName>
    <definedName name="_G11">#REF!</definedName>
    <definedName name="_G12" localSheetId="7">#REF!</definedName>
    <definedName name="_G12">#REF!</definedName>
    <definedName name="_G13" localSheetId="7">#REF!</definedName>
    <definedName name="_G13">#REF!</definedName>
    <definedName name="_GHH1" localSheetId="7">#REF!</definedName>
    <definedName name="_GHH1">#REF!</definedName>
    <definedName name="_GHH2" localSheetId="7">#REF!</definedName>
    <definedName name="_GHH2">#REF!</definedName>
    <definedName name="_H01" localSheetId="7">#REF!</definedName>
    <definedName name="_H01">#REF!</definedName>
    <definedName name="_H02" localSheetId="7">#REF!</definedName>
    <definedName name="_H02">#REF!</definedName>
    <definedName name="_H03" localSheetId="7">#REF!</definedName>
    <definedName name="_H03">#REF!</definedName>
    <definedName name="_H04" localSheetId="7">#REF!</definedName>
    <definedName name="_H04">#REF!</definedName>
    <definedName name="_H06" localSheetId="7">#REF!</definedName>
    <definedName name="_H06">#REF!</definedName>
    <definedName name="_h07" localSheetId="7">#REF!</definedName>
    <definedName name="_h07">#REF!</definedName>
    <definedName name="_h08" localSheetId="7">#REF!</definedName>
    <definedName name="_h08">#REF!</definedName>
    <definedName name="_H09" localSheetId="7">#REF!</definedName>
    <definedName name="_H09">#REF!</definedName>
    <definedName name="_H10" localSheetId="7">#REF!</definedName>
    <definedName name="_H10">#REF!</definedName>
    <definedName name="_H11" localSheetId="7">#REF!</definedName>
    <definedName name="_H11">#REF!</definedName>
    <definedName name="_H12" localSheetId="7">#REF!</definedName>
    <definedName name="_H12">#REF!</definedName>
    <definedName name="_H13" localSheetId="7">#REF!</definedName>
    <definedName name="_H13">#REF!</definedName>
    <definedName name="_H14" localSheetId="7">#REF!</definedName>
    <definedName name="_H14">#REF!</definedName>
    <definedName name="_H15" localSheetId="7">#REF!</definedName>
    <definedName name="_H15">#REF!</definedName>
    <definedName name="_H16" localSheetId="7">#REF!</definedName>
    <definedName name="_H16">#REF!</definedName>
    <definedName name="_h17" localSheetId="7">#REF!</definedName>
    <definedName name="_h17">#REF!</definedName>
    <definedName name="_H18" localSheetId="7">#REF!</definedName>
    <definedName name="_H18">#REF!</definedName>
    <definedName name="_H19" localSheetId="7">#REF!</definedName>
    <definedName name="_H19">#REF!</definedName>
    <definedName name="_HSH1" localSheetId="7">#REF!</definedName>
    <definedName name="_HSH1">#REF!</definedName>
    <definedName name="_HSH2" localSheetId="7">#REF!</definedName>
    <definedName name="_HSH2">#REF!</definedName>
    <definedName name="_I01" localSheetId="7">#REF!</definedName>
    <definedName name="_I01">#REF!</definedName>
    <definedName name="_J01" localSheetId="7">#REF!</definedName>
    <definedName name="_J01">#REF!</definedName>
    <definedName name="_JEA1" localSheetId="7">#REF!</definedName>
    <definedName name="_JEA1">#REF!</definedName>
    <definedName name="_JEA2" localSheetId="7">#REF!</definedName>
    <definedName name="_JEA2">#REF!</definedName>
    <definedName name="_JO11" localSheetId="7">#REF!</definedName>
    <definedName name="_JO11">#REF!</definedName>
    <definedName name="_JS1" localSheetId="7">#REF!</definedName>
    <definedName name="_JS1">#REF!</definedName>
    <definedName name="_JS2" localSheetId="7">#REF!</definedName>
    <definedName name="_JS2">#REF!</definedName>
    <definedName name="_K">#N/A</definedName>
    <definedName name="_K01" localSheetId="7">#REF!</definedName>
    <definedName name="_K01">#REF!</definedName>
    <definedName name="_Key1" localSheetId="7" hidden="1">#REF!</definedName>
    <definedName name="_Key1" hidden="1">#REF!</definedName>
    <definedName name="_Key11" localSheetId="7" hidden="1">#REF!</definedName>
    <definedName name="_Key11" hidden="1">#REF!</definedName>
    <definedName name="_Key2" hidden="1">#N/A</definedName>
    <definedName name="_Key3" localSheetId="7" hidden="1">#REF!</definedName>
    <definedName name="_Key3" hidden="1">#REF!</definedName>
    <definedName name="_kfkf" localSheetId="7" hidden="1">#REF!</definedName>
    <definedName name="_kfkf" hidden="1">#REF!</definedName>
    <definedName name="_KK1" localSheetId="7">#REF!</definedName>
    <definedName name="_KK1">#REF!</definedName>
    <definedName name="_kM1" localSheetId="7">#REF!</definedName>
    <definedName name="_kM1">#REF!</definedName>
    <definedName name="_kM2" localSheetId="7">#REF!</definedName>
    <definedName name="_kM2">#REF!</definedName>
    <definedName name="_kM3" localSheetId="7">#REF!</definedName>
    <definedName name="_kM3">#REF!</definedName>
    <definedName name="_L01" localSheetId="7">#REF!</definedName>
    <definedName name="_L01">#REF!</definedName>
    <definedName name="_L02" localSheetId="7">#REF!</definedName>
    <definedName name="_L02">#REF!</definedName>
    <definedName name="_L03" localSheetId="7">#REF!</definedName>
    <definedName name="_L03">#REF!</definedName>
    <definedName name="_l06" localSheetId="7">#REF!</definedName>
    <definedName name="_l06">#REF!</definedName>
    <definedName name="_l07" localSheetId="7">#REF!</definedName>
    <definedName name="_l07">#REF!</definedName>
    <definedName name="_L08" localSheetId="7">#REF!</definedName>
    <definedName name="_L08">#REF!</definedName>
    <definedName name="_L09" localSheetId="7">#REF!</definedName>
    <definedName name="_L09">#REF!</definedName>
    <definedName name="_LL1" localSheetId="7">#REF!</definedName>
    <definedName name="_LL1">#REF!</definedName>
    <definedName name="_LL2" localSheetId="7">#REF!</definedName>
    <definedName name="_LL2">#REF!</definedName>
    <definedName name="_lll1" localSheetId="7">[0]!BlankMacro1</definedName>
    <definedName name="_lll1">[0]!BlankMacro1</definedName>
    <definedName name="_LP1" localSheetId="7">#REF!</definedName>
    <definedName name="_LP1">#REF!</definedName>
    <definedName name="_LP2" localSheetId="7">#REF!</definedName>
    <definedName name="_LP2">#REF!</definedName>
    <definedName name="_LS1" localSheetId="7">#REF!</definedName>
    <definedName name="_LS1">#REF!</definedName>
    <definedName name="_LS2" localSheetId="7">#REF!</definedName>
    <definedName name="_LS2">#REF!</definedName>
    <definedName name="_LS3" localSheetId="7">#REF!</definedName>
    <definedName name="_LS3">#REF!</definedName>
    <definedName name="_LS4" localSheetId="7">#REF!</definedName>
    <definedName name="_LS4">#REF!</definedName>
    <definedName name="_M01" localSheetId="7">#REF!</definedName>
    <definedName name="_M01">#REF!</definedName>
    <definedName name="_M02" localSheetId="7">#REF!</definedName>
    <definedName name="_M02">#REF!</definedName>
    <definedName name="_M03" localSheetId="7">#REF!</definedName>
    <definedName name="_M03">#REF!</definedName>
    <definedName name="_M04" localSheetId="7">#REF!</definedName>
    <definedName name="_M04">#REF!</definedName>
    <definedName name="_MaL1" localSheetId="7">#REF!</definedName>
    <definedName name="_MaL1">#REF!</definedName>
    <definedName name="_MaL2" localSheetId="7">#REF!</definedName>
    <definedName name="_MaL2">#REF!</definedName>
    <definedName name="_NON1" localSheetId="7">#REF!</definedName>
    <definedName name="_NON1">#REF!</definedName>
    <definedName name="_NON2">#N/A</definedName>
    <definedName name="_NP1" localSheetId="7">#REF!</definedName>
    <definedName name="_NP1">#REF!</definedName>
    <definedName name="_NP2" localSheetId="7">#REF!</definedName>
    <definedName name="_NP2">#REF!</definedName>
    <definedName name="_NS1" localSheetId="7">#REF!</definedName>
    <definedName name="_NS1">#REF!</definedName>
    <definedName name="_NS2" localSheetId="7">#REF!</definedName>
    <definedName name="_NS2">#REF!</definedName>
    <definedName name="_NS3" localSheetId="7">#REF!</definedName>
    <definedName name="_NS3">#REF!</definedName>
    <definedName name="_NS4" localSheetId="7">#REF!</definedName>
    <definedName name="_NS4">#REF!</definedName>
    <definedName name="_NSH1" localSheetId="7">#REF!</definedName>
    <definedName name="_NSH1">#REF!</definedName>
    <definedName name="_NSH2" localSheetId="7">#REF!</definedName>
    <definedName name="_NSH2">#REF!</definedName>
    <definedName name="_O">"○"</definedName>
    <definedName name="_O01" localSheetId="7">#REF!</definedName>
    <definedName name="_O01">#REF!</definedName>
    <definedName name="_O02" localSheetId="7">#REF!</definedName>
    <definedName name="_O02">#REF!</definedName>
    <definedName name="_O04" localSheetId="7">#REF!</definedName>
    <definedName name="_O04">#REF!</definedName>
    <definedName name="_O05" localSheetId="7">#REF!</definedName>
    <definedName name="_O05">#REF!</definedName>
    <definedName name="_O08" localSheetId="7">#REF!</definedName>
    <definedName name="_O08">#REF!</definedName>
    <definedName name="_O09" localSheetId="7">#REF!</definedName>
    <definedName name="_O09">#REF!</definedName>
    <definedName name="_O10" localSheetId="7">#REF!</definedName>
    <definedName name="_O10">#REF!</definedName>
    <definedName name="_O11" localSheetId="7">#REF!</definedName>
    <definedName name="_O11">#REF!</definedName>
    <definedName name="_O12" localSheetId="7">#REF!</definedName>
    <definedName name="_O12">#REF!</definedName>
    <definedName name="_O13" localSheetId="7">#REF!</definedName>
    <definedName name="_O13">#REF!</definedName>
    <definedName name="_O14" localSheetId="7">#REF!</definedName>
    <definedName name="_O14">#REF!</definedName>
    <definedName name="_O15" localSheetId="7">#REF!</definedName>
    <definedName name="_O15">#REF!</definedName>
    <definedName name="_Order1" hidden="1">255</definedName>
    <definedName name="_Order2" hidden="1">255</definedName>
    <definedName name="_p01" localSheetId="7">#REF!</definedName>
    <definedName name="_p01">#REF!</definedName>
    <definedName name="_pa1" localSheetId="7">#REF!</definedName>
    <definedName name="_pa1">#REF!</definedName>
    <definedName name="_pa2" localSheetId="7">#REF!</definedName>
    <definedName name="_pa2">#REF!</definedName>
    <definedName name="_Parse_Out" localSheetId="7" hidden="1">#REF!</definedName>
    <definedName name="_Parse_Out" hidden="1">#REF!</definedName>
    <definedName name="_PI1" localSheetId="7">#REF!</definedName>
    <definedName name="_PI1">#REF!</definedName>
    <definedName name="_PI48" localSheetId="7">#REF!</definedName>
    <definedName name="_PI48">#REF!</definedName>
    <definedName name="_PI60" localSheetId="7">#REF!</definedName>
    <definedName name="_PI60">#REF!</definedName>
    <definedName name="_pl1" localSheetId="7">#REF!</definedName>
    <definedName name="_pl1">#REF!</definedName>
    <definedName name="_PL2" localSheetId="7">#REF!</definedName>
    <definedName name="_PL2">#REF!</definedName>
    <definedName name="_PL3" localSheetId="7">#REF!</definedName>
    <definedName name="_PL3">#REF!</definedName>
    <definedName name="_q01" localSheetId="7">#REF!</definedName>
    <definedName name="_q01">#REF!</definedName>
    <definedName name="_Regression_Int" hidden="1">1</definedName>
    <definedName name="_RO110" localSheetId="7">#REF!</definedName>
    <definedName name="_RO110">#REF!</definedName>
    <definedName name="_RO22" localSheetId="7">#REF!</definedName>
    <definedName name="_RO22">#REF!</definedName>
    <definedName name="_RO35" localSheetId="7">#REF!</definedName>
    <definedName name="_RO35">#REF!</definedName>
    <definedName name="_RO60" localSheetId="7">#REF!</definedName>
    <definedName name="_RO60">#REF!</definedName>
    <definedName name="_RO80" localSheetId="7">#REF!</definedName>
    <definedName name="_RO80">#REF!</definedName>
    <definedName name="_SA1" localSheetId="7">#REF!</definedName>
    <definedName name="_SA1">#REF!</definedName>
    <definedName name="_SBB1" localSheetId="7">#REF!</definedName>
    <definedName name="_SBB1">#REF!</definedName>
    <definedName name="_SBB2" localSheetId="7">#REF!</definedName>
    <definedName name="_SBB2">#REF!</definedName>
    <definedName name="_SBB3" localSheetId="7">#REF!</definedName>
    <definedName name="_SBB3">#REF!</definedName>
    <definedName name="_SBB4" localSheetId="7">#REF!</definedName>
    <definedName name="_SBB4">#REF!</definedName>
    <definedName name="_SBB5" localSheetId="7">#REF!</definedName>
    <definedName name="_SBB5">#REF!</definedName>
    <definedName name="_SEL1">#N/A</definedName>
    <definedName name="_SHH1" localSheetId="7">#REF!</definedName>
    <definedName name="_SHH1">#REF!</definedName>
    <definedName name="_SHH2" localSheetId="7">#REF!</definedName>
    <definedName name="_SHH2">#REF!</definedName>
    <definedName name="_SHH3" localSheetId="7">#REF!</definedName>
    <definedName name="_SHH3">#REF!</definedName>
    <definedName name="_Sort" localSheetId="7" hidden="1">#REF!</definedName>
    <definedName name="_Sort" hidden="1">#REF!</definedName>
    <definedName name="_sp1" localSheetId="7">#REF!</definedName>
    <definedName name="_sp1">#REF!</definedName>
    <definedName name="_sp2" localSheetId="7">#REF!</definedName>
    <definedName name="_sp2">#REF!</definedName>
    <definedName name="_sp3" localSheetId="7">#REF!</definedName>
    <definedName name="_sp3">#REF!</definedName>
    <definedName name="_SS1" localSheetId="7">#REF!</definedName>
    <definedName name="_SS1">#REF!</definedName>
    <definedName name="_SS2" localSheetId="7">#REF!</definedName>
    <definedName name="_SS2">#REF!</definedName>
    <definedName name="_SUB1" localSheetId="7">#REF!</definedName>
    <definedName name="_SUB1">#REF!</definedName>
    <definedName name="_SUB2" localSheetId="7">#REF!</definedName>
    <definedName name="_SUB2">#REF!</definedName>
    <definedName name="_SUB3">#N/A</definedName>
    <definedName name="_SUB4">#N/A</definedName>
    <definedName name="_Table1_In1" localSheetId="7" hidden="1">#REF!</definedName>
    <definedName name="_Table1_In1" hidden="1">#REF!</definedName>
    <definedName name="_Table1_Out" localSheetId="7" hidden="1">#REF!</definedName>
    <definedName name="_Table1_Out" hidden="1">#REF!</definedName>
    <definedName name="_TC1" localSheetId="7">#REF!</definedName>
    <definedName name="_TC1">#REF!</definedName>
    <definedName name="_TC2" localSheetId="7">#REF!</definedName>
    <definedName name="_TC2">#REF!</definedName>
    <definedName name="_Ted1" localSheetId="7">#REF!</definedName>
    <definedName name="_Ted1">#REF!</definedName>
    <definedName name="_TON1" localSheetId="7">#REF!</definedName>
    <definedName name="_TON1">#REF!</definedName>
    <definedName name="_TON2" localSheetId="7">#REF!</definedName>
    <definedName name="_TON2">#REF!</definedName>
    <definedName name="_TOT1" localSheetId="7">#REF!</definedName>
    <definedName name="_TOT1">#REF!</definedName>
    <definedName name="_TOT2" localSheetId="7">#REF!</definedName>
    <definedName name="_TOT2">#REF!</definedName>
    <definedName name="_Ts1" localSheetId="7">#REF!</definedName>
    <definedName name="_Ts1">#REF!</definedName>
    <definedName name="_tt1">"tt1"</definedName>
    <definedName name="_TW1" localSheetId="7">#REF!</definedName>
    <definedName name="_TW1">#REF!</definedName>
    <definedName name="_TW2" localSheetId="7">#REF!</definedName>
    <definedName name="_TW2">#REF!</definedName>
    <definedName name="_Ty1" localSheetId="7">#REF!</definedName>
    <definedName name="_Ty1">#REF!</definedName>
    <definedName name="_Ty2" localSheetId="7">#REF!</definedName>
    <definedName name="_Ty2">#REF!</definedName>
    <definedName name="_WC1" localSheetId="7">#REF!</definedName>
    <definedName name="_WC1">#REF!</definedName>
    <definedName name="_WEB1" localSheetId="7">#REF!</definedName>
    <definedName name="_WEB1">#REF!</definedName>
    <definedName name="_WEB2" localSheetId="7">#REF!</definedName>
    <definedName name="_WEB2">#REF!</definedName>
    <definedName name="_WEB3" localSheetId="7">#REF!</definedName>
    <definedName name="_WEB3">#REF!</definedName>
    <definedName name="_WEB4" localSheetId="7">#REF!</definedName>
    <definedName name="_WEB4">#REF!</definedName>
    <definedName name="_WEB5" localSheetId="7">#REF!</definedName>
    <definedName name="_WEB5">#REF!</definedName>
    <definedName name="_WEB6" localSheetId="7">#REF!</definedName>
    <definedName name="_WEB6">#REF!</definedName>
    <definedName name="_woogi" localSheetId="7" hidden="1">#REF!</definedName>
    <definedName name="_woogi" hidden="1">#REF!</definedName>
    <definedName name="_woogi2" localSheetId="7" hidden="1">#REF!</definedName>
    <definedName name="_woogi2" hidden="1">#REF!</definedName>
    <definedName name="_woogi24" localSheetId="7" hidden="1">#REF!</definedName>
    <definedName name="_woogi24" hidden="1">#REF!</definedName>
    <definedName name="_woogi3" localSheetId="7" hidden="1">#REF!</definedName>
    <definedName name="_woogi3" hidden="1">#REF!</definedName>
    <definedName name="_WW6" localSheetId="7">#REF!</definedName>
    <definedName name="_WW6">#REF!</definedName>
    <definedName name="_건축목공" localSheetId="7">#REF!</definedName>
    <definedName name="_건축목공">#REF!</definedName>
    <definedName name="_재ㅐ햐" localSheetId="7" hidden="1">#REF!</definedName>
    <definedName name="_재ㅐ햐" hidden="1">#REF!</definedName>
    <definedName name="¤C315" localSheetId="7">#REF!</definedName>
    <definedName name="¤C315">#REF!</definedName>
    <definedName name="¤Ç315" localSheetId="7">#REF!</definedName>
    <definedName name="¤Ç315">#REF!</definedName>
    <definedName name="\0" localSheetId="7">#REF!</definedName>
    <definedName name="\0">#REF!</definedName>
    <definedName name="\a" localSheetId="7">#REF!</definedName>
    <definedName name="\a">#REF!</definedName>
    <definedName name="\b" localSheetId="7">#REF!</definedName>
    <definedName name="\b">#REF!</definedName>
    <definedName name="\c" localSheetId="7">#REF!</definedName>
    <definedName name="\c">#REF!</definedName>
    <definedName name="\d">#N/A</definedName>
    <definedName name="\h">#N/A</definedName>
    <definedName name="\i" localSheetId="7">#REF!</definedName>
    <definedName name="\i">#REF!</definedName>
    <definedName name="\k">#N/A</definedName>
    <definedName name="\l" localSheetId="7">#REF!</definedName>
    <definedName name="\l">#REF!</definedName>
    <definedName name="\LARGE" localSheetId="7">#REF!</definedName>
    <definedName name="\LARGE">#REF!</definedName>
    <definedName name="\m" localSheetId="7">#REF!</definedName>
    <definedName name="\m">#REF!</definedName>
    <definedName name="\o" localSheetId="7">#REF!</definedName>
    <definedName name="\o">#REF!</definedName>
    <definedName name="\p" localSheetId="7">#REF!</definedName>
    <definedName name="\p">#REF!</definedName>
    <definedName name="\P1" localSheetId="7">#REF!</definedName>
    <definedName name="\P1">#REF!</definedName>
    <definedName name="\r">#N/A</definedName>
    <definedName name="\s">#N/A</definedName>
    <definedName name="\u">#N/A</definedName>
    <definedName name="\v">#N/A</definedName>
    <definedName name="\w">#N/A</definedName>
    <definedName name="A" localSheetId="7">#REF!</definedName>
    <definedName name="A">#REF!</definedName>
    <definedName name="a0" localSheetId="7">#REF!</definedName>
    <definedName name="a0">#REF!</definedName>
    <definedName name="A1..A2_">#N/A</definedName>
    <definedName name="A1..A200_">#N/A</definedName>
    <definedName name="A1111111" localSheetId="7">#REF!</definedName>
    <definedName name="A1111111">#REF!</definedName>
    <definedName name="A12." localSheetId="7">#REF!</definedName>
    <definedName name="A12.">#REF!</definedName>
    <definedName name="A12..A13_">#N/A</definedName>
    <definedName name="A2A1" localSheetId="7">#REF!</definedName>
    <definedName name="A2A1">#REF!</definedName>
    <definedName name="A2A2" localSheetId="7">#REF!</definedName>
    <definedName name="A2A2">#REF!</definedName>
    <definedName name="A2A3" localSheetId="7">#REF!</definedName>
    <definedName name="A2A3">#REF!</definedName>
    <definedName name="AAA" localSheetId="7">#REF!</definedName>
    <definedName name="AAA">#REF!</definedName>
    <definedName name="aaaaa" localSheetId="7">#REF!</definedName>
    <definedName name="aaaaa">#REF!</definedName>
    <definedName name="AAAAAA" localSheetId="7">#REF!</definedName>
    <definedName name="AAAAAA">#REF!</definedName>
    <definedName name="AAAAAAAAAA" localSheetId="7">#REF!</definedName>
    <definedName name="AAAAAAAAAA">#REF!</definedName>
    <definedName name="aaaaaaaaaaa" localSheetId="7">#REF!</definedName>
    <definedName name="aaaaaaaaaaa">#REF!</definedName>
    <definedName name="AAAAAAAAAAAAA" localSheetId="7">#REF!</definedName>
    <definedName name="AAAAAAAAAAAAA">#REF!</definedName>
    <definedName name="AAAAAAAAAAAAAAAAAAA" localSheetId="7">#REF!</definedName>
    <definedName name="AAAAAAAAAAAAAAAAAAA">#REF!</definedName>
    <definedName name="AAW">#N/A</definedName>
    <definedName name="AB" localSheetId="7">#REF!</definedName>
    <definedName name="AB">#REF!</definedName>
    <definedName name="AB_1" localSheetId="7">#REF!</definedName>
    <definedName name="AB_1">#REF!</definedName>
    <definedName name="abc" localSheetId="7">#REF!</definedName>
    <definedName name="abc">#REF!</definedName>
    <definedName name="ac" localSheetId="7">#REF!</definedName>
    <definedName name="ac">#REF!</definedName>
    <definedName name="Access_Button" hidden="1">"KT과금거리_지역좌표_970827_거리계산표_List"</definedName>
    <definedName name="AccessDatabase" hidden="1">"D:\qa팀\전상태\엑셀\설계\예술의 전당 앞 광케이블 이설공사.mdb"</definedName>
    <definedName name="a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nd" localSheetId="7">#REF!</definedName>
    <definedName name="Aend">#REF!</definedName>
    <definedName name="aer" localSheetId="7">#REF!,#REF!</definedName>
    <definedName name="aer">#REF!,#REF!</definedName>
    <definedName name="aervbgr">#N/A</definedName>
    <definedName name="Aex" localSheetId="7">#REF!</definedName>
    <definedName name="Aex">#REF!</definedName>
    <definedName name="a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fCon" localSheetId="7">#REF!</definedName>
    <definedName name="AfCon">#REF!</definedName>
    <definedName name="AFC설비" localSheetId="7">#REF!</definedName>
    <definedName name="AFC설비">#REF!</definedName>
    <definedName name="a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jd" localSheetId="7">#REF!</definedName>
    <definedName name="ajd">#REF!</definedName>
    <definedName name="AJSL">#N/A</definedName>
    <definedName name="alpa1" localSheetId="7">#REF!</definedName>
    <definedName name="alpa1">#REF!</definedName>
    <definedName name="AlphaD" localSheetId="7">#REF!</definedName>
    <definedName name="AlphaD">#REF!</definedName>
    <definedName name="AlphaL" localSheetId="7">#REF!</definedName>
    <definedName name="AlphaL">#REF!</definedName>
    <definedName name="a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scount" hidden="1">1</definedName>
    <definedName name="APPL" localSheetId="7">#REF!</definedName>
    <definedName name="APPL">#REF!</definedName>
    <definedName name="APPT" localSheetId="7">#REF!</definedName>
    <definedName name="APPT">#REF!</definedName>
    <definedName name="AQZSD" localSheetId="7">BlankMacro1</definedName>
    <definedName name="AQZSD">BlankMacro1</definedName>
    <definedName name="ar" localSheetId="7">#REF!</definedName>
    <definedName name="ar">#REF!</definedName>
    <definedName name="ARE">#N/A</definedName>
    <definedName name="AREA0002" localSheetId="7" hidden="1">#REF!</definedName>
    <definedName name="AREA0002" hidden="1">#REF!</definedName>
    <definedName name="ar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12.5" localSheetId="7">#REF!</definedName>
    <definedName name="AS12.5">#REF!</definedName>
    <definedName name="asaasa" localSheetId="7">#REF!</definedName>
    <definedName name="asaasa">#REF!</definedName>
    <definedName name="asas" localSheetId="7">BlankMacro1</definedName>
    <definedName name="asas">BlankMacro1</definedName>
    <definedName name="ASC" localSheetId="7">#REF!</definedName>
    <definedName name="ASC">#REF!</definedName>
    <definedName name="ASCO" localSheetId="7">#REF!</definedName>
    <definedName name="ASCO">#REF!</definedName>
    <definedName name="asda" localSheetId="7">BlankMacro1</definedName>
    <definedName name="asda">BlankMacro1</definedName>
    <definedName name="asdasd" localSheetId="7">BlankMacro1</definedName>
    <definedName name="asdasd">BlankMacro1</definedName>
    <definedName name="asddsfds" localSheetId="7">BlankMacro1</definedName>
    <definedName name="asddsfds">BlankMacro1</definedName>
    <definedName name="asdfasdf">#N/A</definedName>
    <definedName name="ASDFEW" localSheetId="7">BlankMacro1</definedName>
    <definedName name="ASDFEW">BlankMacro1</definedName>
    <definedName name="asdfgre" localSheetId="7">BlankMacro1</definedName>
    <definedName name="asdfgre">BlankMacro1</definedName>
    <definedName name="ASDFWA" localSheetId="7">BlankMacro1</definedName>
    <definedName name="ASDFWA">BlankMacro1</definedName>
    <definedName name="ASDSAFSD" localSheetId="7">BlankMacro1</definedName>
    <definedName name="ASDSAFSD">BlankMacro1</definedName>
    <definedName name="asdw" localSheetId="7">BlankMacro1</definedName>
    <definedName name="asdw">BlankMacro1</definedName>
    <definedName name="ASF" hidden="1">{#N/A,#N/A,FALSE,"2~8번"}</definedName>
    <definedName name="ashkdfa" localSheetId="7">#REF!</definedName>
    <definedName name="ashkdfa">#REF!</definedName>
    <definedName name="Asp" localSheetId="7">#REF!</definedName>
    <definedName name="Asp">#REF!</definedName>
    <definedName name="ASPO" localSheetId="7">#REF!</definedName>
    <definedName name="ASPO">#REF!</definedName>
    <definedName name="asss">#N/A</definedName>
    <definedName name="asw">#N/A</definedName>
    <definedName name="asx">#N/A</definedName>
    <definedName name="Av" localSheetId="7">#REF!</definedName>
    <definedName name="Av">#REF!</definedName>
    <definedName name="AVGHBD">#N/A</definedName>
    <definedName name="a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WDSF" localSheetId="7">#REF!</definedName>
    <definedName name="AWDSF">#REF!</definedName>
    <definedName name="awe">#N/A</definedName>
    <definedName name="A삼" localSheetId="7">#REF!</definedName>
    <definedName name="A삼">#REF!</definedName>
    <definedName name="A이" localSheetId="7">#REF!</definedName>
    <definedName name="A이">#REF!</definedName>
    <definedName name="A일" localSheetId="7">#REF!</definedName>
    <definedName name="A일">#REF!</definedName>
    <definedName name="A형곡선부총계" localSheetId="7">#REF!</definedName>
    <definedName name="A형곡선부총계">#REF!</definedName>
    <definedName name="A형직선부총계" localSheetId="7">#REF!</definedName>
    <definedName name="A형직선부총계">#REF!</definedName>
    <definedName name="B" localSheetId="7">#REF!</definedName>
    <definedName name="B">#REF!</definedName>
    <definedName name="B18㎝" localSheetId="7">#REF!</definedName>
    <definedName name="B18㎝">#REF!</definedName>
    <definedName name="B1A" localSheetId="7">#REF!</definedName>
    <definedName name="B1A">#REF!</definedName>
    <definedName name="B1B" localSheetId="7">#REF!</definedName>
    <definedName name="B1B">#REF!</definedName>
    <definedName name="B1WL" localSheetId="7">#REF!</definedName>
    <definedName name="B1WL">#REF!</definedName>
    <definedName name="B1WR" localSheetId="7">#REF!</definedName>
    <definedName name="B1WR">#REF!</definedName>
    <definedName name="B20㎝" localSheetId="7">#REF!</definedName>
    <definedName name="B20㎝">#REF!</definedName>
    <definedName name="B25㎝" localSheetId="7">#REF!</definedName>
    <definedName name="B25㎝">#REF!</definedName>
    <definedName name="B2A" localSheetId="7">#REF!</definedName>
    <definedName name="B2A">#REF!</definedName>
    <definedName name="B2B" localSheetId="7">#REF!</definedName>
    <definedName name="B2B">#REF!</definedName>
    <definedName name="B2WL" localSheetId="7">#REF!</definedName>
    <definedName name="B2WL">#REF!</definedName>
    <definedName name="B2WR" localSheetId="7">#REF!</definedName>
    <definedName name="B2WR">#REF!</definedName>
    <definedName name="B30㎝" localSheetId="7">#REF!</definedName>
    <definedName name="B30㎝">#REF!</definedName>
    <definedName name="B3A" localSheetId="7">#REF!</definedName>
    <definedName name="B3A">#REF!</definedName>
    <definedName name="B3B" localSheetId="7">#REF!</definedName>
    <definedName name="B3B">#REF!</definedName>
    <definedName name="B4A" localSheetId="7">#REF!</definedName>
    <definedName name="B4A">#REF!</definedName>
    <definedName name="B4B" localSheetId="7">#REF!</definedName>
    <definedName name="B4B">#REF!</definedName>
    <definedName name="B4㎝이하" localSheetId="7">#REF!</definedName>
    <definedName name="B4㎝이하">#REF!</definedName>
    <definedName name="B5A" localSheetId="7">#REF!</definedName>
    <definedName name="B5A">#REF!</definedName>
    <definedName name="B5㎝" localSheetId="7">#REF!</definedName>
    <definedName name="B5㎝">#REF!</definedName>
    <definedName name="B6A" localSheetId="7">#REF!</definedName>
    <definedName name="B6A">#REF!</definedName>
    <definedName name="B6㎝" localSheetId="7">#REF!</definedName>
    <definedName name="B6㎝">#REF!</definedName>
    <definedName name="B7A" localSheetId="7">#REF!</definedName>
    <definedName name="B7A">#REF!</definedName>
    <definedName name="B7㎝" localSheetId="7">#REF!</definedName>
    <definedName name="B7㎝">#REF!</definedName>
    <definedName name="B8A" localSheetId="7">#REF!</definedName>
    <definedName name="B8A">#REF!</definedName>
    <definedName name="B8㎝" localSheetId="7">#REF!</definedName>
    <definedName name="B8㎝">#REF!</definedName>
    <definedName name="BA" localSheetId="7">#REF!</definedName>
    <definedName name="BA">#REF!</definedName>
    <definedName name="BackKey" localSheetId="7">#REF!</definedName>
    <definedName name="BackKey">#REF!</definedName>
    <definedName name="bae">#N/A</definedName>
    <definedName name="bang" localSheetId="7">#REF!</definedName>
    <definedName name="bang">#REF!</definedName>
    <definedName name="bb" localSheetId="7">#REF!</definedName>
    <definedName name="bb">#REF!</definedName>
    <definedName name="BBBB" localSheetId="7">#REF!</definedName>
    <definedName name="BBBB">#REF!</definedName>
    <definedName name="BBC">#N/A</definedName>
    <definedName name="Bbf" localSheetId="7">#REF!</definedName>
    <definedName name="Bbf">#REF!</definedName>
    <definedName name="BBJ">#N/A</definedName>
    <definedName name="BC" localSheetId="7">#REF!</definedName>
    <definedName name="BC">#REF!</definedName>
    <definedName name="BCF" localSheetId="7">#REF!</definedName>
    <definedName name="BCF">#REF!</definedName>
    <definedName name="Bcv" localSheetId="7">#REF!</definedName>
    <definedName name="Bcv">#REF!</definedName>
    <definedName name="BEGIN1" localSheetId="7">#REF!</definedName>
    <definedName name="BEGIN1">#REF!</definedName>
    <definedName name="BEGIN2">#N/A</definedName>
    <definedName name="Beta" localSheetId="7">#REF!</definedName>
    <definedName name="Beta">#REF!</definedName>
    <definedName name="BF" localSheetId="7">#REF!</definedName>
    <definedName name="BF">#REF!</definedName>
    <definedName name="bhg">#N/A</definedName>
    <definedName name="BHJ">#N/A</definedName>
    <definedName name="BHS" localSheetId="7">#REF!</definedName>
    <definedName name="BHS">#REF!</definedName>
    <definedName name="bhtr" localSheetId="7">BlankMacro1</definedName>
    <definedName name="bhtr">BlankMacro1</definedName>
    <definedName name="BHU" localSheetId="7">#REF!</definedName>
    <definedName name="BHU">#REF!</definedName>
    <definedName name="BKI">#N/A</definedName>
    <definedName name="BM" localSheetId="7">#REF!</definedName>
    <definedName name="BM">#REF!</definedName>
    <definedName name="BMM" localSheetId="7">#REF!</definedName>
    <definedName name="BMM">#REF!</definedName>
    <definedName name="BMO" localSheetId="7">#REF!</definedName>
    <definedName name="BMO">#REF!</definedName>
    <definedName name="bnfghrt" localSheetId="7">BlankMacro1</definedName>
    <definedName name="bnfghrt">BlankMacro1</definedName>
    <definedName name="BNH">#N/A</definedName>
    <definedName name="BNM">#N/A</definedName>
    <definedName name="bnv">#N/A</definedName>
    <definedName name="BOB">#N/A</definedName>
    <definedName name="Bolts" localSheetId="7">#REF!</definedName>
    <definedName name="Bolts">#REF!</definedName>
    <definedName name="BOOK2" hidden="1">{#N/A,#N/A,TRUE,"손익보고"}</definedName>
    <definedName name="BOX" localSheetId="7">#REF!</definedName>
    <definedName name="BOX">#REF!</definedName>
    <definedName name="BOXEA" localSheetId="7">#REF!</definedName>
    <definedName name="BOXEA">#REF!</definedName>
    <definedName name="box수량집계">{"Book1","토공.xls"}</definedName>
    <definedName name="BOX암거" localSheetId="7">#REF!</definedName>
    <definedName name="BOX암거">#REF!</definedName>
    <definedName name="BOX현고" localSheetId="7">#REF!</definedName>
    <definedName name="BOX현고">#REF!</definedName>
    <definedName name="BR" localSheetId="7">#REF!</definedName>
    <definedName name="BR">#REF!</definedName>
    <definedName name="BS" localSheetId="7">#REF!</definedName>
    <definedName name="BS">#REF!</definedName>
    <definedName name="bs_chekjum" localSheetId="7">#REF!</definedName>
    <definedName name="bs_chekjum">#REF!</definedName>
    <definedName name="bs_chekplus" localSheetId="7">#REF!</definedName>
    <definedName name="bs_chekplus">#REF!</definedName>
    <definedName name="bs_chekwave" localSheetId="7">#REF!</definedName>
    <definedName name="bs_chekwave">#REF!</definedName>
    <definedName name="BSB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H" localSheetId="7">#REF!</definedName>
    <definedName name="BSH">#REF!</definedName>
    <definedName name="BSS" localSheetId="7">#REF!</definedName>
    <definedName name="BSS">#REF!</definedName>
    <definedName name="BST" localSheetId="7">#REF!</definedName>
    <definedName name="BST">#REF!</definedName>
    <definedName name="BSV" localSheetId="7">#REF!</definedName>
    <definedName name="BSV">#REF!</definedName>
    <definedName name="BTYPE">#N/A</definedName>
    <definedName name="BUF" localSheetId="7">#REF!</definedName>
    <definedName name="BUF">#REF!</definedName>
    <definedName name="bukno" localSheetId="7">#REF!</definedName>
    <definedName name="bukno">#REF!</definedName>
    <definedName name="BUNHO">#N/A</definedName>
    <definedName name="Bust" localSheetId="7">#REF!</definedName>
    <definedName name="Bust">#REF!</definedName>
    <definedName name="bute" localSheetId="7">#REF!</definedName>
    <definedName name="bute">#REF!</definedName>
    <definedName name="buts" localSheetId="7">#REF!</definedName>
    <definedName name="buts">#REF!</definedName>
    <definedName name="BV" localSheetId="7">#REF!</definedName>
    <definedName name="BV">#REF!</definedName>
    <definedName name="BVF">#N/A</definedName>
    <definedName name="bvvc">#N/A</definedName>
    <definedName name="BW" localSheetId="7">#REF!</definedName>
    <definedName name="BW">#REF!</definedName>
    <definedName name="BWC" localSheetId="7">#REF!</definedName>
    <definedName name="BWC">#REF!</definedName>
    <definedName name="BWD" localSheetId="7">#REF!</definedName>
    <definedName name="BWD">#REF!</definedName>
    <definedName name="B이" localSheetId="7">#REF!</definedName>
    <definedName name="B이">#REF!</definedName>
    <definedName name="B일" localSheetId="7">#REF!</definedName>
    <definedName name="B일">#REF!</definedName>
    <definedName name="B제로" localSheetId="7">#REF!</definedName>
    <definedName name="B제로">#REF!</definedName>
    <definedName name="B형곡선부총계" localSheetId="7">#REF!</definedName>
    <definedName name="B형곡선부총계">#REF!</definedName>
    <definedName name="B형직선부총계" localSheetId="7">#REF!</definedName>
    <definedName name="B형직선부총계">#REF!</definedName>
    <definedName name="CA" localSheetId="7">#REF!</definedName>
    <definedName name="CA">#REF!</definedName>
    <definedName name="camberWork">#N/A</definedName>
    <definedName name="cant" localSheetId="7">#REF!</definedName>
    <definedName name="cant">#REF!</definedName>
    <definedName name="cbb" localSheetId="7">BlankMacro1</definedName>
    <definedName name="cbb">BlankMacro1</definedName>
    <definedName name="CBVCB">#N/A</definedName>
    <definedName name="CC" localSheetId="7">#REF!</definedName>
    <definedName name="CC">#REF!</definedName>
    <definedName name="cccc" localSheetId="7">#REF!</definedName>
    <definedName name="cccc">#REF!</definedName>
    <definedName name="ccccc" localSheetId="7">[0]!BlankMacro1</definedName>
    <definedName name="ccccc">[0]!BlankMacro1</definedName>
    <definedName name="cccccccc" localSheetId="7">[0]!BlankMacro1</definedName>
    <definedName name="cccccccc">[0]!BlankMacro1</definedName>
    <definedName name="ccdc" localSheetId="7">#REF!</definedName>
    <definedName name="ccdc">#REF!</definedName>
    <definedName name="CCF">#N/A</definedName>
    <definedName name="CCTV설비" localSheetId="7">#REF!</definedName>
    <definedName name="CCTV설비">#REF!</definedName>
    <definedName name="CDD">[0]!CDD</definedName>
    <definedName name="cfg">[0]!bvvc</definedName>
    <definedName name="CHAIR" localSheetId="7">#REF!</definedName>
    <definedName name="CHAIR">#REF!</definedName>
    <definedName name="CIRCUIT" localSheetId="7">#REF!</definedName>
    <definedName name="CIRCUIT">#REF!</definedName>
    <definedName name="CK" localSheetId="7">#REF!</definedName>
    <definedName name="CK">#REF!</definedName>
    <definedName name="ckck" localSheetId="7">[0]!BlankMacro1</definedName>
    <definedName name="ckck">[0]!BlankMacro1</definedName>
    <definedName name="ckdke" localSheetId="7">#REF!</definedName>
    <definedName name="ckdke">#REF!</definedName>
    <definedName name="CN" localSheetId="7">#REF!</definedName>
    <definedName name="CN">#REF!</definedName>
    <definedName name="CO0.6" localSheetId="7">#REF!</definedName>
    <definedName name="CO0.6">#REF!</definedName>
    <definedName name="CO1.0" localSheetId="7">#REF!</definedName>
    <definedName name="CO1.0">#REF!</definedName>
    <definedName name="CO20.0" localSheetId="7">#REF!</definedName>
    <definedName name="CO20.0">#REF!</definedName>
    <definedName name="COC">#N/A</definedName>
    <definedName name="CODE1" localSheetId="7">#REF!</definedName>
    <definedName name="CODE1">#REF!</definedName>
    <definedName name="CODE2" localSheetId="7">#REF!</definedName>
    <definedName name="CODE2">#REF!</definedName>
    <definedName name="CODE3" localSheetId="7">#REF!</definedName>
    <definedName name="CODE3">#REF!</definedName>
    <definedName name="CODE4" localSheetId="7">#REF!</definedName>
    <definedName name="CODE4">#REF!</definedName>
    <definedName name="CODE5" localSheetId="7">#REF!</definedName>
    <definedName name="CODE5">#REF!</definedName>
    <definedName name="CODE6" localSheetId="7">#REF!</definedName>
    <definedName name="CODE6">#REF!</definedName>
    <definedName name="CODE7" localSheetId="7">#REF!</definedName>
    <definedName name="CODE7">#REF!</definedName>
    <definedName name="COMB" localSheetId="7">#REF!</definedName>
    <definedName name="COMB">#REF!</definedName>
    <definedName name="CON" localSheetId="7">#REF!</definedName>
    <definedName name="CON">#REF!</definedName>
    <definedName name="CONDUIT" localSheetId="7">#REF!</definedName>
    <definedName name="CONDUIT">#REF!</definedName>
    <definedName name="Continue" localSheetId="7">#REF!</definedName>
    <definedName name="Continue">#REF!</definedName>
    <definedName name="CPU시험기사" localSheetId="7">#REF!</definedName>
    <definedName name="CPU시험기사">#REF!</definedName>
    <definedName name="CPU시험사012" localSheetId="7">#REF!</definedName>
    <definedName name="CPU시험사012">#REF!</definedName>
    <definedName name="_xlnm.Criteria" localSheetId="7">#REF!</definedName>
    <definedName name="_xlnm.Criteria">#REF!</definedName>
    <definedName name="Cs" localSheetId="7">#REF!</definedName>
    <definedName name="Cs">#REF!</definedName>
    <definedName name="CTC" localSheetId="7">#REF!</definedName>
    <definedName name="CTC">#REF!</definedName>
    <definedName name="CTL" localSheetId="7">#REF!</definedName>
    <definedName name="CTL">#REF!</definedName>
    <definedName name="CTR" localSheetId="7">#REF!</definedName>
    <definedName name="CTR">#REF!</definedName>
    <definedName name="cvbdf" localSheetId="7">BlankMacro1</definedName>
    <definedName name="cvbdf">BlankMacro1</definedName>
    <definedName name="cvbrg" localSheetId="7">BlankMacro1</definedName>
    <definedName name="cvbrg">BlankMacro1</definedName>
    <definedName name="cvd">#N/A</definedName>
    <definedName name="CVDSD">#N/A</definedName>
    <definedName name="CVV">#N/A</definedName>
    <definedName name="cvx">#N/A</definedName>
    <definedName name="CXV" localSheetId="7">#REF!</definedName>
    <definedName name="CXV">#REF!</definedName>
    <definedName name="cxvdvc" localSheetId="7">BlankMacro1</definedName>
    <definedName name="cxvdvc">BlankMacro1</definedName>
    <definedName name="cxvxcv" localSheetId="7">BlankMacro1</definedName>
    <definedName name="cxvxcv">BlankMacro1</definedName>
    <definedName name="CXXV" localSheetId="7">BlankMacro1</definedName>
    <definedName name="CXXV">BlankMacro1</definedName>
    <definedName name="CY" localSheetId="7">#REF!</definedName>
    <definedName name="CY">#REF!</definedName>
    <definedName name="CZSVX">#N/A</definedName>
    <definedName name="czxcas" localSheetId="7">BlankMacro1</definedName>
    <definedName name="czxcas">BlankMacro1</definedName>
    <definedName name="d" localSheetId="7">#REF!</definedName>
    <definedName name="d">#REF!</definedName>
    <definedName name="DAN" localSheetId="7">#REF!</definedName>
    <definedName name="DAN">#REF!</definedName>
    <definedName name="DANCHO" localSheetId="7">#REF!</definedName>
    <definedName name="DANCHO">#REF!</definedName>
    <definedName name="DANGA" localSheetId="7">#REF!,#REF!</definedName>
    <definedName name="DANGA">#REF!,#REF!</definedName>
    <definedName name="danga2" localSheetId="7">#REF!,#REF!</definedName>
    <definedName name="danga2">#REF!,#REF!</definedName>
    <definedName name="DANGI" localSheetId="7">#REF!</definedName>
    <definedName name="DANGI">#REF!</definedName>
    <definedName name="DANIN" localSheetId="7">#REF!</definedName>
    <definedName name="DANIN">#REF!</definedName>
    <definedName name="DANSI" localSheetId="7">#REF!</definedName>
    <definedName name="DANSI">#REF!</definedName>
    <definedName name="DANSU" localSheetId="7">#REF!</definedName>
    <definedName name="DANSU">#REF!</definedName>
    <definedName name="DANWI">#N/A</definedName>
    <definedName name="DATA" localSheetId="7">#REF!</definedName>
    <definedName name="DATA">#REF!</definedName>
    <definedName name="DATABAS" localSheetId="7">#REF!</definedName>
    <definedName name="DATABAS">#REF!</definedName>
    <definedName name="_xlnm.Database" localSheetId="7">#REF!</definedName>
    <definedName name="_xlnm.Database">#REF!</definedName>
    <definedName name="Database_MI" localSheetId="7">#REF!</definedName>
    <definedName name="Database_MI">#REF!</definedName>
    <definedName name="database2" localSheetId="7">#REF!</definedName>
    <definedName name="database2">#REF!</definedName>
    <definedName name="dataww" localSheetId="7" hidden="1">#REF!</definedName>
    <definedName name="dataww" hidden="1">#REF!</definedName>
    <definedName name="date" localSheetId="7">#REF!</definedName>
    <definedName name="date">#REF!</definedName>
    <definedName name="DB" localSheetId="7">#REF!</definedName>
    <definedName name="DB">#REF!</definedName>
    <definedName name="DC" localSheetId="7">#REF!</definedName>
    <definedName name="DC">#REF!</definedName>
    <definedName name="dcc">#N/A</definedName>
    <definedName name="DDATA" localSheetId="7">#REF!</definedName>
    <definedName name="DDATA">#REF!</definedName>
    <definedName name="DDC">#N/A</definedName>
    <definedName name="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">#N/A</definedName>
    <definedName name="d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E">[0]!DDC</definedName>
    <definedName name="DDR">#N/A</definedName>
    <definedName name="DDS" localSheetId="7">BlankMacro1</definedName>
    <definedName name="DDS">BlankMacro1</definedName>
    <definedName name="DDW" localSheetId="7">BlankMacro1</definedName>
    <definedName name="DDW">BlankMacro1</definedName>
    <definedName name="de" localSheetId="7">BlankMacro1</definedName>
    <definedName name="de">BlankMacro1</definedName>
    <definedName name="DeadFacter" localSheetId="7">#REF!</definedName>
    <definedName name="DeadFacter">#REF!</definedName>
    <definedName name="def" localSheetId="7">#REF!</definedName>
    <definedName name="def">#REF!</definedName>
    <definedName name="Delta" localSheetId="7">#REF!</definedName>
    <definedName name="Delta">#REF!</definedName>
    <definedName name="Delta1" localSheetId="7">#REF!</definedName>
    <definedName name="Delta1">#REF!</definedName>
    <definedName name="DF" localSheetId="7">#REF!</definedName>
    <definedName name="DF">#REF!</definedName>
    <definedName name="DFASDF" localSheetId="7">BlankMacro1</definedName>
    <definedName name="DFASDF">BlankMacro1</definedName>
    <definedName name="DFASFD" hidden="1">{#N/A,#N/A,FALSE,"골재소요량";#N/A,#N/A,FALSE,"골재소요량"}</definedName>
    <definedName name="DFDASFGDASG" hidden="1">{#N/A,#N/A,FALSE,"단가표지"}</definedName>
    <definedName name="df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DFDF" hidden="1">{#N/A,#N/A,FALSE,"단가표지"}</definedName>
    <definedName name="DFDSADFADSF" hidden="1">{#N/A,#N/A,FALSE,"2~8번"}</definedName>
    <definedName name="DFDSAFDFD" hidden="1">{#N/A,#N/A,FALSE,"부대1"}</definedName>
    <definedName name="DFDSAFSFG" hidden="1">{#N/A,#N/A,FALSE,"구조2"}</definedName>
    <definedName name="DFDSAGFDSAG" hidden="1">{#N/A,#N/A,FALSE,"혼합골재"}</definedName>
    <definedName name="DFDSFD" hidden="1">{#N/A,#N/A,FALSE,"속도"}</definedName>
    <definedName name="DFDSFDFDFD" hidden="1">{#N/A,#N/A,FALSE,"구조1"}</definedName>
    <definedName name="DFDSFDS" hidden="1">{#N/A,#N/A,FALSE,"부대2"}</definedName>
    <definedName name="dfdsgfhgfh" localSheetId="7">BlankMacro1</definedName>
    <definedName name="dfdsgfhgfh">BlankMacro1</definedName>
    <definedName name="DFDSSF" hidden="1">{#N/A,#N/A,FALSE,"이정표"}</definedName>
    <definedName name="dfesdfsdf" localSheetId="7">BlankMacro1</definedName>
    <definedName name="dfesdfsdf">BlankMacro1</definedName>
    <definedName name="dff" localSheetId="7">BlankMacro1</definedName>
    <definedName name="dff">BlankMacro1</definedName>
    <definedName name="d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ADSGAFDG" hidden="1">{#N/A,#N/A,FALSE,"운반시간"}</definedName>
    <definedName name="DFGD" localSheetId="7">#REF!</definedName>
    <definedName name="DFGD">#REF!</definedName>
    <definedName name="dfgdfgdfg" localSheetId="7">BlankMacro1</definedName>
    <definedName name="dfgdfgdfg">BlankMacro1</definedName>
    <definedName name="dfgdsfgdfg" localSheetId="7">BlankMacro1</definedName>
    <definedName name="dfgdsfgdfg">BlankMacro1</definedName>
    <definedName name="DFGERGREG" localSheetId="7">BlankMacro1</definedName>
    <definedName name="DFGERGREG">BlankMacro1</definedName>
    <definedName name="DFGGDF" localSheetId="7">BlankMacro1</definedName>
    <definedName name="DFGGDF">BlankMacro1</definedName>
    <definedName name="dfgg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herd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hr" localSheetId="7">BlankMacro1</definedName>
    <definedName name="dfghr">BlankMacro1</definedName>
    <definedName name="DFGSD" localSheetId="7">BlankMacro1</definedName>
    <definedName name="DFGSD">BlankMacro1</definedName>
    <definedName name="DFGWEAG" localSheetId="7">BlankMacro1</definedName>
    <definedName name="DFGWEAG">BlankMacro1</definedName>
    <definedName name="dfh" localSheetId="7">BlankMacro1</definedName>
    <definedName name="dfh">BlankMacro1</definedName>
    <definedName name="DFRGS">[0]!asx</definedName>
    <definedName name="DFS" localSheetId="7">#REF!</definedName>
    <definedName name="DFS">#REF!</definedName>
    <definedName name="DFSAFG">#N/A</definedName>
    <definedName name="DFSFSF" localSheetId="7">#REF!</definedName>
    <definedName name="DFSFSF">#REF!</definedName>
    <definedName name="dftyh" localSheetId="7">BlankMacro1</definedName>
    <definedName name="dftyh">BlankMacro1</definedName>
    <definedName name="DFVGD">#N/A</definedName>
    <definedName name="D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df" localSheetId="7">BlankMacro1</definedName>
    <definedName name="dgdf">BlankMacro1</definedName>
    <definedName name="DGDFGFGDG" hidden="1">{#N/A,#N/A,FALSE,"배수1"}</definedName>
    <definedName name="dgh">#N/A</definedName>
    <definedName name="dghfd" localSheetId="7">BlankMacro1</definedName>
    <definedName name="dghfd">BlankMacro1</definedName>
    <definedName name="DGRT">#N/A</definedName>
    <definedName name="DGV">#N/A</definedName>
    <definedName name="DGVAFD">#N/A</definedName>
    <definedName name="d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hsj">#N/A</definedName>
    <definedName name="d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JKNHVF">#N/A</definedName>
    <definedName name="d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KARJ" localSheetId="7">#REF!</definedName>
    <definedName name="DKARJ">#REF!</definedName>
    <definedName name="DKD" localSheetId="7">BlankMacro1</definedName>
    <definedName name="DKD">BlankMacro1</definedName>
    <definedName name="DKE" localSheetId="7">BlankMacro1</definedName>
    <definedName name="DKE">BlankMacro1</definedName>
    <definedName name="DKJFL" localSheetId="7">BlankMacro1</definedName>
    <definedName name="DKJFL">BlankMacro1</definedName>
    <definedName name="dks" localSheetId="7">#REF!</definedName>
    <definedName name="dks">#REF!</definedName>
    <definedName name="DL" localSheetId="7">#REF!</definedName>
    <definedName name="DL">#REF!</definedName>
    <definedName name="DLA" localSheetId="7">#REF!</definedName>
    <definedName name="DLA">#REF!</definedName>
    <definedName name="dlff" hidden="1">{#N/A,#N/A,FALSE,"운반시간"}</definedName>
    <definedName name="dljsaldjfl">#N/A</definedName>
    <definedName name="dn" hidden="1">{#N/A,#N/A,FALSE,"혼합골재"}</definedName>
    <definedName name="DNH">#N/A</definedName>
    <definedName name="Document_array">{"Book1","토공.xls"}</definedName>
    <definedName name="Documents_array" localSheetId="7">#REF!</definedName>
    <definedName name="Documents_array">#REF!</definedName>
    <definedName name="DPI" localSheetId="7">#REF!</definedName>
    <definedName name="DPI">#REF!</definedName>
    <definedName name="DRDRSSF">#N/A</definedName>
    <definedName name="DRIVE" localSheetId="7">#REF!</definedName>
    <definedName name="DRIVE">#REF!</definedName>
    <definedName name="drsg" localSheetId="7">#REF!</definedName>
    <definedName name="drsg">#REF!</definedName>
    <definedName name="ds" localSheetId="7">#REF!</definedName>
    <definedName name="ds">#REF!</definedName>
    <definedName name="DSAF">[0]!asx</definedName>
    <definedName name="DSC">#N/A</definedName>
    <definedName name="DSD">[0]!asx</definedName>
    <definedName name="dsdsd" hidden="1">{#N/A,#N/A,FALSE,"운반시간"}</definedName>
    <definedName name="DSF" localSheetId="7">BlankMacro1</definedName>
    <definedName name="DSF">BlankMacro1</definedName>
    <definedName name="dsfaa" localSheetId="7">BlankMacro1</definedName>
    <definedName name="dsfaa">BlankMacro1</definedName>
    <definedName name="DSFAESF" localSheetId="7">BlankMacro1</definedName>
    <definedName name="DSFAESF">BlankMacro1</definedName>
    <definedName name="dsfasddsf" localSheetId="7">BlankMacro1</definedName>
    <definedName name="dsfasddsf">BlankMacro1</definedName>
    <definedName name="DSFC">#N/A</definedName>
    <definedName name="DSFD">#N/A</definedName>
    <definedName name="dsfds" localSheetId="7">BlankMacro1</definedName>
    <definedName name="dsfds">BlankMacro1</definedName>
    <definedName name="dsfew" localSheetId="7">BlankMacro1</definedName>
    <definedName name="dsfew">BlankMacro1</definedName>
    <definedName name="dsfsdf" localSheetId="7">BlankMacro1</definedName>
    <definedName name="dsfsdf">BlankMacro1</definedName>
    <definedName name="dsfwsdf" localSheetId="7">BlankMacro1</definedName>
    <definedName name="dsfwsdf">BlankMacro1</definedName>
    <definedName name="DSS">#N/A</definedName>
    <definedName name="dsv" localSheetId="7">[0]!BlankMacro1</definedName>
    <definedName name="dsv">[0]!BlankMacro1</definedName>
    <definedName name="Dv" localSheetId="7">#REF!</definedName>
    <definedName name="Dv">#REF!</definedName>
    <definedName name="DVGDFS">#N/A</definedName>
    <definedName name="dvhjfde" localSheetId="7">#REF!</definedName>
    <definedName name="dvhjfde">#REF!</definedName>
    <definedName name="DVSF" localSheetId="7">#REF!</definedName>
    <definedName name="DVSF">#REF!</definedName>
    <definedName name="DVZZ">[0]!DFSAFG</definedName>
    <definedName name="DW" hidden="1">{#N/A,#N/A,FALSE,"배수2"}</definedName>
    <definedName name="DW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WS" localSheetId="7">BlankMacro1</definedName>
    <definedName name="DWS">BlankMacro1</definedName>
    <definedName name="DZGD">#N/A</definedName>
    <definedName name="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11P" localSheetId="7">#REF!</definedName>
    <definedName name="E11P">#REF!</definedName>
    <definedName name="E12M" localSheetId="7">#REF!</definedName>
    <definedName name="E12M">#REF!</definedName>
    <definedName name="E12P" localSheetId="7">#REF!</definedName>
    <definedName name="E12P">#REF!</definedName>
    <definedName name="E13M" localSheetId="7">#REF!</definedName>
    <definedName name="E13M">#REF!</definedName>
    <definedName name="E13P" localSheetId="7">#REF!</definedName>
    <definedName name="E13P">#REF!</definedName>
    <definedName name="E14M" localSheetId="7">#REF!</definedName>
    <definedName name="E14M">#REF!</definedName>
    <definedName name="E14P" localSheetId="7">#REF!</definedName>
    <definedName name="E14P">#REF!</definedName>
    <definedName name="E15M" localSheetId="7">#REF!</definedName>
    <definedName name="E15M">#REF!</definedName>
    <definedName name="E15P" localSheetId="7">#REF!</definedName>
    <definedName name="E15P">#REF!</definedName>
    <definedName name="E16M" localSheetId="7">#REF!</definedName>
    <definedName name="E16M">#REF!</definedName>
    <definedName name="E16P" localSheetId="7">#REF!</definedName>
    <definedName name="E16P">#REF!</definedName>
    <definedName name="E17M" localSheetId="7">#REF!</definedName>
    <definedName name="E17M">#REF!</definedName>
    <definedName name="E17P" localSheetId="7">#REF!</definedName>
    <definedName name="E17P">#REF!</definedName>
    <definedName name="E18M" localSheetId="7">#REF!</definedName>
    <definedName name="E18M">#REF!</definedName>
    <definedName name="E18P" localSheetId="7">#REF!</definedName>
    <definedName name="E18P">#REF!</definedName>
    <definedName name="E19M" localSheetId="7">#REF!</definedName>
    <definedName name="E19M">#REF!</definedName>
    <definedName name="E19P" localSheetId="7">#REF!</definedName>
    <definedName name="E19P">#REF!</definedName>
    <definedName name="E1E" localSheetId="7">#REF!</definedName>
    <definedName name="E1E">#REF!</definedName>
    <definedName name="E1M" localSheetId="7">#REF!</definedName>
    <definedName name="E1M">#REF!</definedName>
    <definedName name="E1P" localSheetId="7">#REF!</definedName>
    <definedName name="E1P">#REF!</definedName>
    <definedName name="E20M" localSheetId="7">#REF!</definedName>
    <definedName name="E20M">#REF!</definedName>
    <definedName name="E20P" localSheetId="7">#REF!</definedName>
    <definedName name="E20P">#REF!</definedName>
    <definedName name="E21M" localSheetId="7">#REF!</definedName>
    <definedName name="E21M">#REF!</definedName>
    <definedName name="E21P" localSheetId="7">#REF!</definedName>
    <definedName name="E21P">#REF!</definedName>
    <definedName name="E22M" localSheetId="7">#REF!</definedName>
    <definedName name="E22M">#REF!</definedName>
    <definedName name="E22P" localSheetId="7">#REF!</definedName>
    <definedName name="E22P">#REF!</definedName>
    <definedName name="E23M" localSheetId="7">#REF!</definedName>
    <definedName name="E23M">#REF!</definedName>
    <definedName name="E23P" localSheetId="7">#REF!</definedName>
    <definedName name="E23P">#REF!</definedName>
    <definedName name="E24M" localSheetId="7">#REF!</definedName>
    <definedName name="E24M">#REF!</definedName>
    <definedName name="E24P" localSheetId="7">#REF!</definedName>
    <definedName name="E24P">#REF!</definedName>
    <definedName name="E26E" localSheetId="7">#REF!</definedName>
    <definedName name="E26E">#REF!</definedName>
    <definedName name="E26M" localSheetId="7">#REF!</definedName>
    <definedName name="E26M">#REF!</definedName>
    <definedName name="E26P" localSheetId="7">#REF!</definedName>
    <definedName name="E26P">#REF!</definedName>
    <definedName name="E27E" localSheetId="7">#REF!</definedName>
    <definedName name="E27E">#REF!</definedName>
    <definedName name="E27M" localSheetId="7">#REF!</definedName>
    <definedName name="E27M">#REF!</definedName>
    <definedName name="E27P" localSheetId="7">#REF!</definedName>
    <definedName name="E27P">#REF!</definedName>
    <definedName name="E28E" localSheetId="7">#REF!</definedName>
    <definedName name="E28E">#REF!</definedName>
    <definedName name="E28M" localSheetId="7">#REF!</definedName>
    <definedName name="E28M">#REF!</definedName>
    <definedName name="E28P" localSheetId="7">#REF!</definedName>
    <definedName name="E28P">#REF!</definedName>
    <definedName name="E29M" localSheetId="7">#REF!</definedName>
    <definedName name="E29M">#REF!</definedName>
    <definedName name="E29P" localSheetId="7">#REF!</definedName>
    <definedName name="E29P">#REF!</definedName>
    <definedName name="E2E" localSheetId="7">#REF!</definedName>
    <definedName name="E2E">#REF!</definedName>
    <definedName name="E2M" localSheetId="7">#REF!</definedName>
    <definedName name="E2M">#REF!</definedName>
    <definedName name="E2P" localSheetId="7">#REF!</definedName>
    <definedName name="E2P">#REF!</definedName>
    <definedName name="E30M" localSheetId="7">#REF!</definedName>
    <definedName name="E30M">#REF!</definedName>
    <definedName name="E30P" localSheetId="7">#REF!</definedName>
    <definedName name="E30P">#REF!</definedName>
    <definedName name="E35M" localSheetId="7">#REF!</definedName>
    <definedName name="E35M">#REF!</definedName>
    <definedName name="E35P" localSheetId="7">#REF!</definedName>
    <definedName name="E35P">#REF!</definedName>
    <definedName name="E3P" localSheetId="7">#REF!</definedName>
    <definedName name="E3P">#REF!</definedName>
    <definedName name="E43M" localSheetId="7">#REF!</definedName>
    <definedName name="E43M">#REF!</definedName>
    <definedName name="E43P" localSheetId="7">#REF!</definedName>
    <definedName name="E43P">#REF!</definedName>
    <definedName name="E44M" localSheetId="7">#REF!</definedName>
    <definedName name="E44M">#REF!</definedName>
    <definedName name="E44P" localSheetId="7">#REF!</definedName>
    <definedName name="E44P">#REF!</definedName>
    <definedName name="E45M" localSheetId="7">#REF!</definedName>
    <definedName name="E45M">#REF!</definedName>
    <definedName name="E45P" localSheetId="7">#REF!</definedName>
    <definedName name="E45P">#REF!</definedName>
    <definedName name="E46M" localSheetId="7">#REF!</definedName>
    <definedName name="E46M">#REF!</definedName>
    <definedName name="E46P" localSheetId="7">#REF!</definedName>
    <definedName name="E46P">#REF!</definedName>
    <definedName name="E47M" localSheetId="7">#REF!</definedName>
    <definedName name="E47M">#REF!</definedName>
    <definedName name="E47P" localSheetId="7">#REF!</definedName>
    <definedName name="E47P">#REF!</definedName>
    <definedName name="E49M" localSheetId="7">#REF!</definedName>
    <definedName name="E49M">#REF!</definedName>
    <definedName name="E49P" localSheetId="7">#REF!</definedName>
    <definedName name="E49P">#REF!</definedName>
    <definedName name="E4M" localSheetId="7">#REF!</definedName>
    <definedName name="E4M">#REF!</definedName>
    <definedName name="E4P" localSheetId="7">#REF!</definedName>
    <definedName name="E4P">#REF!</definedName>
    <definedName name="E50M" localSheetId="7">#REF!</definedName>
    <definedName name="E50M">#REF!</definedName>
    <definedName name="E50P" localSheetId="7">#REF!</definedName>
    <definedName name="E50P">#REF!</definedName>
    <definedName name="E51E" localSheetId="7">#REF!</definedName>
    <definedName name="E51E">#REF!</definedName>
    <definedName name="E5M" localSheetId="7">#REF!</definedName>
    <definedName name="E5M">#REF!</definedName>
    <definedName name="E5P" localSheetId="7">#REF!</definedName>
    <definedName name="E5P">#REF!</definedName>
    <definedName name="E6M" localSheetId="7">#REF!</definedName>
    <definedName name="E6M">#REF!</definedName>
    <definedName name="E6P" localSheetId="7">#REF!</definedName>
    <definedName name="E6P">#REF!</definedName>
    <definedName name="E7M" localSheetId="7">#REF!</definedName>
    <definedName name="E7M">#REF!</definedName>
    <definedName name="E7P" localSheetId="7">#REF!</definedName>
    <definedName name="E7P">#REF!</definedName>
    <definedName name="E8M" localSheetId="7">#REF!</definedName>
    <definedName name="E8M">#REF!</definedName>
    <definedName name="E8P" localSheetId="7">#REF!</definedName>
    <definedName name="E8P">#REF!</definedName>
    <definedName name="E9M" localSheetId="7">#REF!</definedName>
    <definedName name="E9M">#REF!</definedName>
    <definedName name="E9P" localSheetId="7">#REF!</definedName>
    <definedName name="E9P">#REF!</definedName>
    <definedName name="EA" localSheetId="7">#REF!</definedName>
    <definedName name="EA">#REF!</definedName>
    <definedName name="EarthFacter" localSheetId="7">#REF!</definedName>
    <definedName name="EarthFacter">#REF!</definedName>
    <definedName name="EDD">[0]!asx</definedName>
    <definedName name="EDE">#N/A</definedName>
    <definedName name="edgh" localSheetId="7">#REF!</definedName>
    <definedName name="edgh">#REF!</definedName>
    <definedName name="edit__home__del__branch_\f" localSheetId="7">#REF!</definedName>
    <definedName name="edit__home__del__branch_\f">#REF!</definedName>
    <definedName name="edssqq" hidden="1">{#N/A,#N/A,FALSE,"혼합골재"}</definedName>
    <definedName name="edtgh" localSheetId="7">#REF!</definedName>
    <definedName name="edtgh">#REF!</definedName>
    <definedName name="EED">#N/A</definedName>
    <definedName name="EEDD">#N/A</definedName>
    <definedName name="eee" localSheetId="7">[0]!BlankMacro1</definedName>
    <definedName name="eee">[0]!BlankMacro1</definedName>
    <definedName name="EEEE" localSheetId="7">#REF!</definedName>
    <definedName name="EEEE">#REF!</definedName>
    <definedName name="EEEEEEEE" localSheetId="7">BlankMacro1</definedName>
    <definedName name="EEEEEEEE">BlankMacro1</definedName>
    <definedName name="EEEEEEEEEEEE" localSheetId="7">BlankMacro1</definedName>
    <definedName name="EEEEEEEEEEEE">BlankMacro1</definedName>
    <definedName name="EEEEEEEEEEEEE" localSheetId="7">BlankMacro1</definedName>
    <definedName name="EEEEEEEEEEEEE">BlankMacro1</definedName>
    <definedName name="EEEEEEEEEEEEEE" localSheetId="7">BlankMacro1</definedName>
    <definedName name="EEEEEEEEEEEEEE">BlankMacro1</definedName>
    <definedName name="EEEEEEEEEEEEEEEE" localSheetId="7">BlankMacro1</definedName>
    <definedName name="EEEEEEEEEEEEEEEE">BlankMacro1</definedName>
    <definedName name="EEEEEEEEEEEEEEEEE" localSheetId="7">BlankMacro1</definedName>
    <definedName name="EEEEEEEEEEEEEEEEE">BlankMacro1</definedName>
    <definedName name="EEEEEEEEEEEEEEEEEEE" localSheetId="7">BlankMacro1</definedName>
    <definedName name="EEEEEEEEEEEEEEEEEEE">BlankMacro1</definedName>
    <definedName name="EEEEEEEEEEEEEEEEEEEE" localSheetId="7">BlankMacro1</definedName>
    <definedName name="EEEEEEEEEEEEEEEEEEEE">BlankMacro1</definedName>
    <definedName name="ef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GERG">#N/A</definedName>
    <definedName name="EGG">#N/A</definedName>
    <definedName name="egt">#N/A</definedName>
    <definedName name="ehyt">#N/A</definedName>
    <definedName name="ELC" localSheetId="7">#REF!</definedName>
    <definedName name="ELC">#REF!</definedName>
    <definedName name="ELI" localSheetId="7">#REF!</definedName>
    <definedName name="ELI">#REF!</definedName>
    <definedName name="Em" localSheetId="7">#REF!</definedName>
    <definedName name="Em">#REF!</definedName>
    <definedName name="END" localSheetId="7">#REF!</definedName>
    <definedName name="END">#REF!</definedName>
    <definedName name="eqw" localSheetId="7">#REF!</definedName>
    <definedName name="eqw">#REF!</definedName>
    <definedName name="ERBRE" localSheetId="7">BlankMacro1</definedName>
    <definedName name="ERBRE">BlankMacro1</definedName>
    <definedName name="ERC" localSheetId="7">BlankMacro1</definedName>
    <definedName name="ERC">BlankMacro1</definedName>
    <definedName name="ERER" localSheetId="7">#REF!</definedName>
    <definedName name="ERER">#REF!</definedName>
    <definedName name="erewr" localSheetId="7">BlankMacro1</definedName>
    <definedName name="erewr">BlankMacro1</definedName>
    <definedName name="erf" localSheetId="7">#REF!</definedName>
    <definedName name="erf">#REF!</definedName>
    <definedName name="ERGBERGBES" localSheetId="7">BlankMacro1</definedName>
    <definedName name="ERGBERGBES">BlankMacro1</definedName>
    <definedName name="ERGFD">#N/A</definedName>
    <definedName name="ERGR">#N/A</definedName>
    <definedName name="ERR">#N/A</definedName>
    <definedName name="ErrName045649170" localSheetId="7">#REF!</definedName>
    <definedName name="ErrName045649170">#REF!</definedName>
    <definedName name="ErrName100052237" localSheetId="7">#REF!</definedName>
    <definedName name="ErrName100052237">#REF!</definedName>
    <definedName name="ErrName103022634" localSheetId="7">#REF!</definedName>
    <definedName name="ErrName103022634">#REF!</definedName>
    <definedName name="ErrName284480273" localSheetId="7">#REF!</definedName>
    <definedName name="ErrName284480273">#REF!</definedName>
    <definedName name="ErrName295772850" localSheetId="7">#REF!</definedName>
    <definedName name="ErrName295772850">#REF!</definedName>
    <definedName name="ErrName382010697" localSheetId="7">#REF!</definedName>
    <definedName name="ErrName382010697">#REF!</definedName>
    <definedName name="ErrName575183808" localSheetId="7">#REF!</definedName>
    <definedName name="ErrName575183808">#REF!</definedName>
    <definedName name="ErrName798884390" localSheetId="7">#REF!</definedName>
    <definedName name="ErrName798884390">#REF!</definedName>
    <definedName name="ertertert" localSheetId="7">BlankMacro1</definedName>
    <definedName name="ertertert">BlankMacro1</definedName>
    <definedName name="ERTGESDF" localSheetId="7">BlankMacro1</definedName>
    <definedName name="ERTGESDF">BlankMacro1</definedName>
    <definedName name="ERTGTSWR" localSheetId="7">BlankMacro1</definedName>
    <definedName name="ERTGTSWR">BlankMacro1</definedName>
    <definedName name="ERW" localSheetId="7">#REF!</definedName>
    <definedName name="ERW">#REF!</definedName>
    <definedName name="ERWEW" localSheetId="7">#REF!</definedName>
    <definedName name="ERWEW">#REF!</definedName>
    <definedName name="Es" localSheetId="7">#REF!</definedName>
    <definedName name="Es">#REF!</definedName>
    <definedName name="ESTAWEREW" localSheetId="7">BlankMacro1</definedName>
    <definedName name="ESTAWEREW">BlankMacro1</definedName>
    <definedName name="ET" localSheetId="7">BlankMacro1</definedName>
    <definedName name="ET">BlankMacro1</definedName>
    <definedName name="etr">#N/A</definedName>
    <definedName name="EW" localSheetId="7">#REF!</definedName>
    <definedName name="EW">#REF!</definedName>
    <definedName name="ewdf" localSheetId="7">BlankMacro1</definedName>
    <definedName name="ewdf">BlankMacro1</definedName>
    <definedName name="EWDGF" localSheetId="7">BlankMacro1</definedName>
    <definedName name="EWDGF">BlankMacro1</definedName>
    <definedName name="EWDWQD">#N/A</definedName>
    <definedName name="EWFDSVF">#N/A</definedName>
    <definedName name="ewq" localSheetId="7">#REF!</definedName>
    <definedName name="ewq">#REF!</definedName>
    <definedName name="ewqe" localSheetId="7">#REF!</definedName>
    <definedName name="ewqe">#REF!</definedName>
    <definedName name="ewr" localSheetId="7">BlankMacro1</definedName>
    <definedName name="ewr">BlankMacro1</definedName>
    <definedName name="EWRDWQ">#N/A</definedName>
    <definedName name="EWRW" localSheetId="7">#REF!</definedName>
    <definedName name="EWRW">#REF!</definedName>
    <definedName name="EWTERDGD" localSheetId="7">BlankMacro1</definedName>
    <definedName name="EWTERDGD">BlankMacro1</definedName>
    <definedName name="EWVAW" localSheetId="7">BlankMacro1</definedName>
    <definedName name="EWVAW">BlankMacro1</definedName>
    <definedName name="Extract_MI" localSheetId="7">#REF!</definedName>
    <definedName name="Extract_MI">#REF!</definedName>
    <definedName name="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_W" localSheetId="7">#REF!</definedName>
    <definedName name="F_W">#REF!</definedName>
    <definedName name="fact" localSheetId="7">#REF!</definedName>
    <definedName name="fact">#REF!</definedName>
    <definedName name="fb" localSheetId="7">#REF!</definedName>
    <definedName name="fb">#REF!</definedName>
    <definedName name="FC" localSheetId="7">#REF!</definedName>
    <definedName name="FC">#REF!</definedName>
    <definedName name="fck" localSheetId="7">#REF!</definedName>
    <definedName name="fck">#REF!</definedName>
    <definedName name="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BGDF">#N/A</definedName>
    <definedName name="FDBHRTDBGRE" localSheetId="7">BlankMacro1</definedName>
    <definedName name="FDBHRTDBGRE">BlankMacro1</definedName>
    <definedName name="FDBSERHGB" localSheetId="7">BlankMacro1</definedName>
    <definedName name="FDBSERHGB">BlankMacro1</definedName>
    <definedName name="fdcvas" localSheetId="7">BlankMacro1</definedName>
    <definedName name="fdcvas">BlankMacro1</definedName>
    <definedName name="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s">#N/A</definedName>
    <definedName name="FDGDFAGFD" hidden="1">{#N/A,#N/A,FALSE,"포장1";#N/A,#N/A,FALSE,"포장1"}</definedName>
    <definedName name="FDGFD">#N/A</definedName>
    <definedName name="fdgfdg" hidden="1">{#N/A,#N/A,FALSE,"2~8번"}</definedName>
    <definedName name="fdgfgf" hidden="1">{#N/A,#N/A,FALSE,"운반시간"}</definedName>
    <definedName name="fdght" localSheetId="7">BlankMacro1</definedName>
    <definedName name="fdght">BlankMacro1</definedName>
    <definedName name="fdgsfdg" localSheetId="7">BlankMacro1</definedName>
    <definedName name="fdgsfdg">BlankMacro1</definedName>
    <definedName name="fdgz" localSheetId="7">#REF!</definedName>
    <definedName name="fdgz">#REF!</definedName>
    <definedName name="FDSFDSF" localSheetId="7">#REF!</definedName>
    <definedName name="FDSFDSF">#REF!</definedName>
    <definedName name="fdsfe" localSheetId="7">BlankMacro1</definedName>
    <definedName name="fdsfe">BlankMacro1</definedName>
    <definedName name="FDSFS" localSheetId="7">#REF!</definedName>
    <definedName name="FDSFS">#REF!</definedName>
    <definedName name="FDSV">#N/A</definedName>
    <definedName name="FDV">#N/A</definedName>
    <definedName name="FDVG">#N/A</definedName>
    <definedName name="FE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se">#N/A</definedName>
    <definedName name="FFC">#N/A</definedName>
    <definedName name="FFDGGFD" localSheetId="7">#REF!</definedName>
    <definedName name="FFDGGFD">#REF!</definedName>
    <definedName name="FFF">[0]!FFF</definedName>
    <definedName name="FFFFF" localSheetId="7">#REF!</definedName>
    <definedName name="FFFFF">#REF!</definedName>
    <definedName name="ff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g">[0]!dgh</definedName>
    <definedName name="ffh">#N/A</definedName>
    <definedName name="FFVG">#N/A</definedName>
    <definedName name="FG" localSheetId="7">#REF!</definedName>
    <definedName name="FG">#REF!</definedName>
    <definedName name="fgcfgg">#N/A</definedName>
    <definedName name="FGDAG" hidden="1">{#N/A,#N/A,FALSE,"포장2"}</definedName>
    <definedName name="FGDAGFG" hidden="1">{#N/A,#N/A,FALSE,"혼합골재"}</definedName>
    <definedName name="fgdg" localSheetId="7">#REF!</definedName>
    <definedName name="fgdg">#REF!</definedName>
    <definedName name="FGDGFD" localSheetId="7">#REF!</definedName>
    <definedName name="FGDGFD">#REF!</definedName>
    <definedName name="FGF">[0]!FGF</definedName>
    <definedName name="fgfadgf" hidden="1">{#N/A,#N/A,FALSE,"혼합골재"}</definedName>
    <definedName name="fgfd" localSheetId="7">#REF!</definedName>
    <definedName name="fgfd">#REF!</definedName>
    <definedName name="FGFDG" hidden="1">{#N/A,#N/A,FALSE,"표지목차"}</definedName>
    <definedName name="fgfdgffff" hidden="1">{#N/A,#N/A,FALSE,"부대2"}</definedName>
    <definedName name="fgfdsgdfg" hidden="1">{#N/A,#N/A,FALSE,"혼합골재"}</definedName>
    <definedName name="fgh" localSheetId="7">BlankMacro1</definedName>
    <definedName name="fgh">BlankMacro1</definedName>
    <definedName name="fghed" localSheetId="7">[0]!BlankMacro1</definedName>
    <definedName name="fghed">[0]!BlankMacro1</definedName>
    <definedName name="fghfdagfd" hidden="1">{#N/A,#N/A,FALSE,"표지목차"}</definedName>
    <definedName name="fghfgh" localSheetId="7">BlankMacro1</definedName>
    <definedName name="fghfgh">BlankMacro1</definedName>
    <definedName name="fghfghfgh" localSheetId="7">BlankMacro1</definedName>
    <definedName name="fghfghfgh">BlankMacro1</definedName>
    <definedName name="fghghf" localSheetId="7">BlankMacro1</definedName>
    <definedName name="fghghf">BlankMacro1</definedName>
    <definedName name="fghrt" localSheetId="7">BlankMacro1</definedName>
    <definedName name="fghrt">BlankMacro1</definedName>
    <definedName name="FGR">#N/A</definedName>
    <definedName name="fgsdfgf" localSheetId="7">BlankMacro1</definedName>
    <definedName name="fgsdfgf">BlankMacro1</definedName>
    <definedName name="FGV">#N/A</definedName>
    <definedName name="FH" localSheetId="7">#REF!</definedName>
    <definedName name="FH">#REF!</definedName>
    <definedName name="fhddg" hidden="1">{#N/A,#N/A,FALSE,"부대1"}</definedName>
    <definedName name="fht" localSheetId="7">BlankMacro1</definedName>
    <definedName name="fht">BlankMacro1</definedName>
    <definedName name="FIRST" localSheetId="7">#REF!</definedName>
    <definedName name="FIRST">#REF!</definedName>
    <definedName name="FIX" localSheetId="7">#REF!</definedName>
    <definedName name="FIX">#REF!</definedName>
    <definedName name="Fm" localSheetId="7">#REF!</definedName>
    <definedName name="Fm">#REF!</definedName>
    <definedName name="FREE">#N/A</definedName>
    <definedName name="frt">#N/A</definedName>
    <definedName name="FS" hidden="1">{#N/A,#N/A,FALSE,"배수1"}</definedName>
    <definedName name="FSVGF">#N/A</definedName>
    <definedName name="FV">#N/A</definedName>
    <definedName name="FVD">#N/A</definedName>
    <definedName name="FVGFSDF" localSheetId="7">#REF!</definedName>
    <definedName name="FVGFSDF">#REF!</definedName>
    <definedName name="fvn">#N/A</definedName>
    <definedName name="Fy" localSheetId="7">#REF!</definedName>
    <definedName name="Fy">#REF!</definedName>
    <definedName name="FYT">#N/A</definedName>
    <definedName name="F이" localSheetId="7">#REF!</definedName>
    <definedName name="F이">#REF!</definedName>
    <definedName name="F일" localSheetId="7">#REF!</definedName>
    <definedName name="F일">#REF!</definedName>
    <definedName name="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_W" localSheetId="7">#REF!</definedName>
    <definedName name="G_W">#REF!</definedName>
    <definedName name="g_w1" localSheetId="7">#REF!</definedName>
    <definedName name="g_w1">#REF!</definedName>
    <definedName name="GAB" localSheetId="7">#REF!</definedName>
    <definedName name="GAB">#REF!</definedName>
    <definedName name="gamma" localSheetId="7">#REF!</definedName>
    <definedName name="gamma">#REF!</definedName>
    <definedName name="Gamma1" localSheetId="7">#REF!</definedName>
    <definedName name="Gamma1">#REF!</definedName>
    <definedName name="GammaT" localSheetId="7">#REF!</definedName>
    <definedName name="GammaT">#REF!</definedName>
    <definedName name="GAP" localSheetId="7">#REF!</definedName>
    <definedName name="GAP">#REF!</definedName>
    <definedName name="GASP" localSheetId="7">#REF!</definedName>
    <definedName name="GASP">#REF!</definedName>
    <definedName name="gbc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bdf" localSheetId="7">BlankMacro1</definedName>
    <definedName name="gbdf">BlankMacro1</definedName>
    <definedName name="GBFHG">#N/A</definedName>
    <definedName name="GCODE">#N/A</definedName>
    <definedName name="GDF">#N/A</definedName>
    <definedName name="GDG" hidden="1">{#N/A,#N/A,FALSE,"포장2"}</definedName>
    <definedName name="GDGFD" hidden="1">{#N/A,#N/A,FALSE,"배수1"}</definedName>
    <definedName name="GEMCO" localSheetId="7" hidden="1">#REF!</definedName>
    <definedName name="GEMCO" hidden="1">#REF!</definedName>
    <definedName name="GER">#N/A</definedName>
    <definedName name="gerqwe" localSheetId="7">BlankMacro1</definedName>
    <definedName name="gerqwe">BlankMacro1</definedName>
    <definedName name="GE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DGDFGFG" hidden="1">{#N/A,#N/A,FALSE,"혼합골재"}</definedName>
    <definedName name="gfdhrt" localSheetId="7">BlankMacro1</definedName>
    <definedName name="gfdhrt">BlankMacro1</definedName>
    <definedName name="gfge" localSheetId="7">BlankMacro1</definedName>
    <definedName name="gfge">BlankMacro1</definedName>
    <definedName name="gf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HGFHF" hidden="1">{#N/A,#N/A,FALSE,"토공2"}</definedName>
    <definedName name="gfh" localSheetId="7">BlankMacro1</definedName>
    <definedName name="gfh">BlankMacro1</definedName>
    <definedName name="gfhgfh" localSheetId="7">BlankMacro1</definedName>
    <definedName name="gfhgfh">BlankMacro1</definedName>
    <definedName name="gfhgh" hidden="1">{#N/A,#N/A,FALSE,"배수2"}</definedName>
    <definedName name="gfhrthfgh" localSheetId="7">BlankMacro1</definedName>
    <definedName name="gfhrthfgh">BlankMacro1</definedName>
    <definedName name="gfhth" localSheetId="7">BlankMacro1</definedName>
    <definedName name="gfhth">BlankMacro1</definedName>
    <definedName name="GG" localSheetId="7">#REF!</definedName>
    <definedName name="GG">#REF!</definedName>
    <definedName name="ggfg" localSheetId="7">BlankMacro1</definedName>
    <definedName name="ggfg">BlankMacro1</definedName>
    <definedName name="ggfhgfshgh" hidden="1">{#N/A,#N/A,FALSE,"포장2"}</definedName>
    <definedName name="G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gggg" hidden="1">{#N/A,#N/A,FALSE,"구조1"}</definedName>
    <definedName name="gggh" localSheetId="7">BlankMacro1</definedName>
    <definedName name="gggh">BlankMacro1</definedName>
    <definedName name="GGGHGH" localSheetId="7">BlankMacro1</definedName>
    <definedName name="GGGHGH">BlankMacro1</definedName>
    <definedName name="ggrg" localSheetId="7">BlankMacro1</definedName>
    <definedName name="ggrg">BlankMacro1</definedName>
    <definedName name="GH" localSheetId="7">#REF!</definedName>
    <definedName name="GH">#REF!</definedName>
    <definedName name="ghbnb" localSheetId="7">BlankMacro1</definedName>
    <definedName name="ghbnb">BlankMacro1</definedName>
    <definedName name="ghcfg" localSheetId="7">BlankMacro1</definedName>
    <definedName name="ghcfg">BlankMacro1</definedName>
    <definedName name="GHFFH" localSheetId="7">#REF!</definedName>
    <definedName name="GHFFH">#REF!</definedName>
    <definedName name="GHFGH" localSheetId="7">#REF!</definedName>
    <definedName name="GHFGH">#REF!</definedName>
    <definedName name="GHFJ" localSheetId="7">BlankMacro1</definedName>
    <definedName name="GHFJ">BlankMacro1</definedName>
    <definedName name="GHG">#N/A</definedName>
    <definedName name="ghgfh">[0]!ghgfh</definedName>
    <definedName name="GHH">[0]!asx</definedName>
    <definedName name="ghhdfh" localSheetId="7">BlankMacro1</definedName>
    <definedName name="ghhdfh">BlankMacro1</definedName>
    <definedName name="ghjhjg" localSheetId="7">BlankMacro1</definedName>
    <definedName name="ghjhjg">BlankMacro1</definedName>
    <definedName name="ghk" localSheetId="7">BlankMacro1</definedName>
    <definedName name="ghk">BlankMacro1</definedName>
    <definedName name="GHNRTDY" localSheetId="7">BlankMacro1</definedName>
    <definedName name="GHNRTDY">BlankMacro1</definedName>
    <definedName name="GJHGLI" hidden="1">{#N/A,#N/A,FALSE,"포장1";#N/A,#N/A,FALSE,"포장1"}</definedName>
    <definedName name="gk" localSheetId="7">BlankMacro1</definedName>
    <definedName name="gk">BlankMacro1</definedName>
    <definedName name="gkg" localSheetId="7">BlankMacro1</definedName>
    <definedName name="gkg">BlankMacro1</definedName>
    <definedName name="GPRIC">#N/A</definedName>
    <definedName name="GQ" localSheetId="7">#REF!</definedName>
    <definedName name="GQ">#REF!</definedName>
    <definedName name="gr" localSheetId="7">BlankMacro1</definedName>
    <definedName name="gr">BlankMacro1</definedName>
    <definedName name="GREE">#N/A</definedName>
    <definedName name="greg" localSheetId="7">#REF!</definedName>
    <definedName name="greg">#REF!</definedName>
    <definedName name="grew" localSheetId="7" hidden="1">#REF!</definedName>
    <definedName name="grew" hidden="1">#REF!</definedName>
    <definedName name="GRFG" localSheetId="7">#REF!</definedName>
    <definedName name="GRFG">#REF!</definedName>
    <definedName name="grg" localSheetId="7">BlankMacro1</definedName>
    <definedName name="grg">BlankMacro1</definedName>
    <definedName name="grghrh" localSheetId="7">BlankMacro1</definedName>
    <definedName name="grghrh">BlankMacro1</definedName>
    <definedName name="grgtr" localSheetId="7">BlankMacro1</definedName>
    <definedName name="grgtr">BlankMacro1</definedName>
    <definedName name="grhrh" localSheetId="7">BlankMacro1</definedName>
    <definedName name="grhrh">BlankMacro1</definedName>
    <definedName name="grhrhte" localSheetId="7">BlankMacro1</definedName>
    <definedName name="grhrhte">BlankMacro1</definedName>
    <definedName name="GS" hidden="1">{#N/A,#N/A,FALSE,"포장2"}</definedName>
    <definedName name="gt" localSheetId="7">#REF!</definedName>
    <definedName name="gt">#REF!</definedName>
    <definedName name="gu" localSheetId="7">#REF!,#REF!</definedName>
    <definedName name="gu">#REF!,#REF!</definedName>
    <definedName name="GuBae" localSheetId="7">#REF!</definedName>
    <definedName name="GuBae">#REF!</definedName>
    <definedName name="GUBUN">#N/A</definedName>
    <definedName name="GUS" hidden="1">{#N/A,#N/A,FALSE,"현장 NCR 분석";#N/A,#N/A,FALSE,"현장품질감사";#N/A,#N/A,FALSE,"현장품질감사"}</definedName>
    <definedName name="GVHBG">#N/A</definedName>
    <definedName name="gvv">#N/A</definedName>
    <definedName name="GY" localSheetId="7">#REF!</definedName>
    <definedName name="GY">#REF!</definedName>
    <definedName name="GYTR">#N/A</definedName>
    <definedName name="G견적" hidden="1">{#N/A,#N/A,TRUE,"손익보고"}</definedName>
    <definedName name="H" localSheetId="7">#REF!</definedName>
    <definedName name="H">#REF!</definedName>
    <definedName name="H_W_시험기사" localSheetId="7">#REF!</definedName>
    <definedName name="H_W_시험기사">#REF!</definedName>
    <definedName name="H1.0m이하" localSheetId="7">#REF!</definedName>
    <definedName name="H1.0m이하">#REF!</definedName>
    <definedName name="H1.2m" localSheetId="7">#REF!</definedName>
    <definedName name="H1.2m">#REF!</definedName>
    <definedName name="H1.5m" localSheetId="7">#REF!</definedName>
    <definedName name="H1.5m">#REF!</definedName>
    <definedName name="H1.8m" localSheetId="7">#REF!</definedName>
    <definedName name="H1.8m">#REF!</definedName>
    <definedName name="H100x100x6x8t_단중" localSheetId="7">#REF!</definedName>
    <definedName name="H100x100x6x8t_단중">#REF!</definedName>
    <definedName name="H125x125x6.5x9t_단중" localSheetId="7">#REF!</definedName>
    <definedName name="H125x125x6.5x9t_단중">#REF!</definedName>
    <definedName name="H150x100x6x9t_단중" localSheetId="7">#REF!</definedName>
    <definedName name="H150x100x6x9t_단중">#REF!</definedName>
    <definedName name="H1A" localSheetId="7">#REF!</definedName>
    <definedName name="H1A">#REF!</definedName>
    <definedName name="H1C" localSheetId="7">#REF!</definedName>
    <definedName name="H1C">#REF!</definedName>
    <definedName name="H1D" localSheetId="7">#REF!</definedName>
    <definedName name="H1D">#REF!</definedName>
    <definedName name="H1H" localSheetId="7">#REF!</definedName>
    <definedName name="H1H">#REF!</definedName>
    <definedName name="H1L" localSheetId="7">#REF!</definedName>
    <definedName name="H1L">#REF!</definedName>
    <definedName name="H1R" localSheetId="7">#REF!</definedName>
    <definedName name="H1R">#REF!</definedName>
    <definedName name="H1WL" localSheetId="7">#REF!</definedName>
    <definedName name="H1WL">#REF!</definedName>
    <definedName name="H1WR" localSheetId="7">#REF!</definedName>
    <definedName name="H1WR">#REF!</definedName>
    <definedName name="H2.0m" localSheetId="7">#REF!</definedName>
    <definedName name="H2.0m">#REF!</definedName>
    <definedName name="H2.5m" localSheetId="7">#REF!</definedName>
    <definedName name="H2.5m">#REF!</definedName>
    <definedName name="H2C" localSheetId="7">#REF!</definedName>
    <definedName name="H2C">#REF!</definedName>
    <definedName name="H2H" localSheetId="7">#REF!</definedName>
    <definedName name="H2H">#REF!</definedName>
    <definedName name="H2L" localSheetId="7">#REF!</definedName>
    <definedName name="H2L">#REF!</definedName>
    <definedName name="H2R" localSheetId="7">#REF!</definedName>
    <definedName name="H2R">#REF!</definedName>
    <definedName name="H2WL" localSheetId="7">#REF!</definedName>
    <definedName name="H2WL">#REF!</definedName>
    <definedName name="H2WR" localSheetId="7">#REF!</definedName>
    <definedName name="H2WR">#REF!</definedName>
    <definedName name="H3.0m" localSheetId="7">#REF!</definedName>
    <definedName name="H3.0m">#REF!</definedName>
    <definedName name="H3.5m" localSheetId="7">#REF!</definedName>
    <definedName name="H3.5m">#REF!</definedName>
    <definedName name="h33g" localSheetId="7">BlankMacro1</definedName>
    <definedName name="h33g">BlankMacro1</definedName>
    <definedName name="H3H" localSheetId="7">#REF!</definedName>
    <definedName name="H3H">#REF!</definedName>
    <definedName name="H3L" localSheetId="7">#REF!</definedName>
    <definedName name="H3L">#REF!</definedName>
    <definedName name="H3R" localSheetId="7">#REF!</definedName>
    <definedName name="H3R">#REF!</definedName>
    <definedName name="H3WL" localSheetId="7">#REF!</definedName>
    <definedName name="H3WL">#REF!</definedName>
    <definedName name="H3WR" localSheetId="7">#REF!</definedName>
    <definedName name="H3WR">#REF!</definedName>
    <definedName name="H4.0m" localSheetId="7">#REF!</definedName>
    <definedName name="H4.0m">#REF!</definedName>
    <definedName name="H4.5m" localSheetId="7">#REF!</definedName>
    <definedName name="H4.5m">#REF!</definedName>
    <definedName name="H4H" localSheetId="7">#REF!</definedName>
    <definedName name="H4H">#REF!</definedName>
    <definedName name="H4L" localSheetId="7">#REF!</definedName>
    <definedName name="H4L">#REF!</definedName>
    <definedName name="H4R" localSheetId="7">#REF!</definedName>
    <definedName name="H4R">#REF!</definedName>
    <definedName name="H5.0m" localSheetId="7">#REF!</definedName>
    <definedName name="H5.0m">#REF!</definedName>
    <definedName name="H5L" localSheetId="7">#REF!</definedName>
    <definedName name="H5L">#REF!</definedName>
    <definedName name="H5R" localSheetId="7">#REF!</definedName>
    <definedName name="H5R">#REF!</definedName>
    <definedName name="H6L" localSheetId="7">#REF!</definedName>
    <definedName name="H6L">#REF!</definedName>
    <definedName name="H6R" localSheetId="7">#REF!</definedName>
    <definedName name="H6R">#REF!</definedName>
    <definedName name="H7L" localSheetId="7">#REF!</definedName>
    <definedName name="H7L">#REF!</definedName>
    <definedName name="H7R" localSheetId="7">#REF!</definedName>
    <definedName name="H7R">#REF!</definedName>
    <definedName name="H9A" localSheetId="7">#REF!</definedName>
    <definedName name="H9A">#REF!</definedName>
    <definedName name="ha" localSheetId="7">#REF!</definedName>
    <definedName name="ha">#REF!</definedName>
    <definedName name="HAB" localSheetId="7">#REF!</definedName>
    <definedName name="HAB">#REF!</definedName>
    <definedName name="han" localSheetId="7" hidden="1">#REF!</definedName>
    <definedName name="han" hidden="1">#REF!</definedName>
    <definedName name="hardwar" localSheetId="7" hidden="1">#REF!</definedName>
    <definedName name="hardwar" hidden="1">#REF!</definedName>
    <definedName name="HBHG">#N/A</definedName>
    <definedName name="HC" localSheetId="7">#REF!</definedName>
    <definedName name="HC">#REF!</definedName>
    <definedName name="Hca" localSheetId="7">#REF!</definedName>
    <definedName name="Hca">#REF!</definedName>
    <definedName name="Hcd" localSheetId="7">#REF!</definedName>
    <definedName name="Hcd">#REF!</definedName>
    <definedName name="HCY">[0]!CDD</definedName>
    <definedName name="HD" localSheetId="7">#REF!</definedName>
    <definedName name="HD">#REF!</definedName>
    <definedName name="HDGBG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E" localSheetId="7">#REF!</definedName>
    <definedName name="HE">#REF!</definedName>
    <definedName name="Hello" localSheetId="7">#REF!</definedName>
    <definedName name="Hello">#REF!</definedName>
    <definedName name="herdsf" localSheetId="7">BlankMacro1</definedName>
    <definedName name="herdsf">BlankMacro1</definedName>
    <definedName name="HERE" hidden="1">{#N/A,#N/A,TRUE,"손익보고"}</definedName>
    <definedName name="HF" localSheetId="7">#REF!</definedName>
    <definedName name="HF">#REF!</definedName>
    <definedName name="hgd" hidden="1">{#N/A,#N/A,FALSE,"배수2"}</definedName>
    <definedName name="h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G">#N/A</definedName>
    <definedName name="hgh" localSheetId="7">BlankMacro1</definedName>
    <definedName name="hgh">BlankMacro1</definedName>
    <definedName name="hghdh" localSheetId="7">BlankMacro1</definedName>
    <definedName name="hghdh">BlankMacro1</definedName>
    <definedName name="hghg" localSheetId="7">BlankMacro1</definedName>
    <definedName name="hghg">BlankMacro1</definedName>
    <definedName name="HHG">#N/A</definedName>
    <definedName name="HH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hhhhh">#N/A</definedName>
    <definedName name="HHK">#N/A</definedName>
    <definedName name="HHR" hidden="1">{#N/A,#N/A,FALSE,"포장2"}</definedName>
    <definedName name="HHS" localSheetId="7">#REF!</definedName>
    <definedName name="HHS">#REF!</definedName>
    <definedName name="HHT" localSheetId="7">#REF!</definedName>
    <definedName name="HHT">#REF!</definedName>
    <definedName name="HIG" localSheetId="7">#REF!</definedName>
    <definedName name="HIG">#REF!</definedName>
    <definedName name="hjg" localSheetId="7">BlankMacro1</definedName>
    <definedName name="hjg">BlankMacro1</definedName>
    <definedName name="HJHG" localSheetId="7">BlankMacro1</definedName>
    <definedName name="HJHG">BlankMacro1</definedName>
    <definedName name="hk" localSheetId="7">BlankMacro1</definedName>
    <definedName name="hk">BlankMacro1</definedName>
    <definedName name="hkjmmh" localSheetId="7">BlankMacro1</definedName>
    <definedName name="hkjmmh">BlankMacro1</definedName>
    <definedName name="HL" localSheetId="7">#REF!</definedName>
    <definedName name="HL">#REF!</definedName>
    <definedName name="HM" localSheetId="7">#REF!</definedName>
    <definedName name="HM">#REF!</definedName>
    <definedName name="HMH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ng" localSheetId="7">BlankMacro1</definedName>
    <definedName name="hng">BlankMacro1</definedName>
    <definedName name="Ho" localSheetId="7">#REF!</definedName>
    <definedName name="Ho">#REF!</definedName>
    <definedName name="HOHOHO" localSheetId="7">#REF!</definedName>
    <definedName name="HOHOHO">#REF!</definedName>
    <definedName name="HP" localSheetId="7">#REF!</definedName>
    <definedName name="HP">#REF!</definedName>
    <definedName name="HPI" localSheetId="7">#REF!</definedName>
    <definedName name="HPI">#REF!</definedName>
    <definedName name="HR" localSheetId="7">#REF!</definedName>
    <definedName name="HR">#REF!</definedName>
    <definedName name="HSH" localSheetId="7">#REF!</definedName>
    <definedName name="HSH">#REF!</definedName>
    <definedName name="HSP" localSheetId="7">#REF!</definedName>
    <definedName name="HSP">#REF!</definedName>
    <definedName name="HST" localSheetId="7">#REF!</definedName>
    <definedName name="HST">#REF!</definedName>
    <definedName name="HTD">#N/A</definedName>
    <definedName name="hth" localSheetId="7">BlankMacro1</definedName>
    <definedName name="hth">BlankMacro1</definedName>
    <definedName name="HTH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thth" localSheetId="7">BlankMacro1</definedName>
    <definedName name="hthth">BlankMacro1</definedName>
    <definedName name="HTML_CodePage" hidden="1">949</definedName>
    <definedName name="HTML_Description" hidden="1">""</definedName>
    <definedName name="HTML_Email" hidden="1">""</definedName>
    <definedName name="HTML_LineAfter" hidden="1">FALSE</definedName>
    <definedName name="HTML_LineBefore" hidden="1">FALSE</definedName>
    <definedName name="HTML_OBDlg2" hidden="1">TRUE</definedName>
    <definedName name="HTML_OBDlg4" hidden="1">TRUE</definedName>
    <definedName name="HTML_OS" hidden="1">0</definedName>
    <definedName name="hty" localSheetId="7">BlankMacro1</definedName>
    <definedName name="hty">BlankMacro1</definedName>
    <definedName name="HUB" localSheetId="7">#REF!</definedName>
    <definedName name="HUB">#REF!</definedName>
    <definedName name="HUH" localSheetId="7">#REF!</definedName>
    <definedName name="HUH">#REF!</definedName>
    <definedName name="hunch" localSheetId="7">#REF!</definedName>
    <definedName name="hunch">#REF!</definedName>
    <definedName name="huncw" localSheetId="7">#REF!</definedName>
    <definedName name="huncw">#REF!</definedName>
    <definedName name="hunph" localSheetId="7">#REF!</definedName>
    <definedName name="hunph">#REF!</definedName>
    <definedName name="hunpw" localSheetId="7">#REF!</definedName>
    <definedName name="hunpw">#REF!</definedName>
    <definedName name="HWL" localSheetId="7">#REF!</definedName>
    <definedName name="HWL">#REF!</definedName>
    <definedName name="HWP" localSheetId="7">#REF!</definedName>
    <definedName name="HWP">#REF!</definedName>
    <definedName name="HWR" localSheetId="7">#REF!</definedName>
    <definedName name="HWR">#REF!</definedName>
    <definedName name="HW설치사012" localSheetId="7">#REF!</definedName>
    <definedName name="HW설치사012">#REF!</definedName>
    <definedName name="HW시험사012" localSheetId="7">#REF!</definedName>
    <definedName name="HW시험사012">#REF!</definedName>
    <definedName name="hyh">#N/A</definedName>
    <definedName name="H사" localSheetId="7">#REF!</definedName>
    <definedName name="H사">#REF!</definedName>
    <definedName name="H삼" localSheetId="7">#REF!</definedName>
    <definedName name="H삼">#REF!</definedName>
    <definedName name="H이" localSheetId="7">#REF!</definedName>
    <definedName name="H이">#REF!</definedName>
    <definedName name="H일" localSheetId="7">#REF!</definedName>
    <definedName name="H일">#REF!</definedName>
    <definedName name="I" localSheetId="7">#REF!</definedName>
    <definedName name="I">#REF!</definedName>
    <definedName name="IB" localSheetId="7">#REF!</definedName>
    <definedName name="IB">#REF!</definedName>
    <definedName name="ID" localSheetId="7">#REF!,#REF!</definedName>
    <definedName name="ID">#REF!,#REF!</definedName>
    <definedName name="id_공통공사비" localSheetId="7">#REF!</definedName>
    <definedName name="id_공통공사비">#REF!</definedName>
    <definedName name="id_단위시설별_공사비" localSheetId="7">#REF!</definedName>
    <definedName name="id_단위시설별_공사비">#REF!</definedName>
    <definedName name="id_제잡비" localSheetId="7">#REF!</definedName>
    <definedName name="id_제잡비">#REF!</definedName>
    <definedName name="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k">[0]!ghgfh</definedName>
    <definedName name="i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K" localSheetId="7">#REF!</definedName>
    <definedName name="IK">#REF!</definedName>
    <definedName name="il" localSheetId="7">#REF!</definedName>
    <definedName name="il">#REF!</definedName>
    <definedName name="io" localSheetId="7">#REF!</definedName>
    <definedName name="io">#REF!</definedName>
    <definedName name="IOIOIOIO" hidden="1">{#N/A,#N/A,FALSE,"표지목차"}</definedName>
    <definedName name="IPOI" localSheetId="7">BlankMacro1</definedName>
    <definedName name="IPOI">BlankMacro1</definedName>
    <definedName name="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l" localSheetId="7">#REF!</definedName>
    <definedName name="iul">#REF!</definedName>
    <definedName name="IUOUIP" localSheetId="7">BlankMacro1</definedName>
    <definedName name="IUOUIP">BlankMacro1</definedName>
    <definedName name="iuu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a" localSheetId="7">#REF!</definedName>
    <definedName name="ja">#REF!</definedName>
    <definedName name="jgytj" localSheetId="7">BlankMacro1</definedName>
    <definedName name="jgytj">BlankMacro1</definedName>
    <definedName name="JH" localSheetId="7">#REF!</definedName>
    <definedName name="JH">#REF!</definedName>
    <definedName name="jhjyjy" localSheetId="7">BlankMacro1</definedName>
    <definedName name="jhjyjy">BlankMacro1</definedName>
    <definedName name="jhk" localSheetId="7">#REF!</definedName>
    <definedName name="jhk">#REF!</definedName>
    <definedName name="jhm" localSheetId="7">BlankMacro1</definedName>
    <definedName name="jhm">BlankMacro1</definedName>
    <definedName name="JIHO" localSheetId="7">#REF!</definedName>
    <definedName name="JIHO">#REF!</definedName>
    <definedName name="jin" localSheetId="7">#REF!</definedName>
    <definedName name="jin">#REF!</definedName>
    <definedName name="JJ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JJM">#N/A</definedName>
    <definedName name="JK" hidden="1">{#N/A,#N/A,FALSE,"현장 NCR 분석";#N/A,#N/A,FALSE,"현장품질감사";#N/A,#N/A,FALSE,"현장품질감사"}</definedName>
    <definedName name="JKH" localSheetId="7">#REF!</definedName>
    <definedName name="JKH">#REF!</definedName>
    <definedName name="JKHK" localSheetId="7">#REF!</definedName>
    <definedName name="JKHK">#REF!</definedName>
    <definedName name="JKJKJKJK" hidden="1">{#N/A,#N/A,FALSE,"포장1";#N/A,#N/A,FALSE,"포장1"}</definedName>
    <definedName name="jku" localSheetId="7">BlankMacro1</definedName>
    <definedName name="jku">BlankMacro1</definedName>
    <definedName name="jkyt" localSheetId="7">BlankMacro1</definedName>
    <definedName name="jkyt">BlankMacro1</definedName>
    <definedName name="JL" localSheetId="7">#REF!</definedName>
    <definedName name="JL">#REF!</definedName>
    <definedName name="jopp" localSheetId="7">BlankMacro1</definedName>
    <definedName name="jopp">BlankMacro1</definedName>
    <definedName name="JPG">#N/A</definedName>
    <definedName name="jrygf" localSheetId="7">BlankMacro1</definedName>
    <definedName name="jrygf">BlankMacro1</definedName>
    <definedName name="JT" localSheetId="7">#REF!</definedName>
    <definedName name="JT">#REF!</definedName>
    <definedName name="JUU">[0]!FGF</definedName>
    <definedName name="JUYGDF">#N/A</definedName>
    <definedName name="juyjuy">#N/A</definedName>
    <definedName name="jyhjmhy" localSheetId="7">BlankMacro1</definedName>
    <definedName name="jyhjmhy">BlankMacro1</definedName>
    <definedName name="jyjyjwser" localSheetId="7">BlankMacro1</definedName>
    <definedName name="jyjyjwser">BlankMacro1</definedName>
    <definedName name="jyt">#N/A</definedName>
    <definedName name="jytr">#N/A</definedName>
    <definedName name="jyu">#N/A</definedName>
    <definedName name="jyuj">#N/A</definedName>
    <definedName name="jyykty" localSheetId="7">BlankMacro1</definedName>
    <definedName name="jyykty">BlankMacro1</definedName>
    <definedName name="J엄차현" localSheetId="7" hidden="1">#REF!</definedName>
    <definedName name="J엄차현" hidden="1">#REF!</definedName>
    <definedName name="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a일" localSheetId="7">#REF!</definedName>
    <definedName name="Ka일">#REF!</definedName>
    <definedName name="Ka투" localSheetId="7">#REF!</definedName>
    <definedName name="Ka투">#REF!</definedName>
    <definedName name="k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ea" localSheetId="7">#REF!</definedName>
    <definedName name="Kea">#REF!</definedName>
    <definedName name="keyb" localSheetId="7">#REF!</definedName>
    <definedName name="keyb">#REF!</definedName>
    <definedName name="keyh" localSheetId="7">#REF!</definedName>
    <definedName name="keyh">#REF!</definedName>
    <definedName name="k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our" localSheetId="7">#REF!</definedName>
    <definedName name="kFour">#REF!</definedName>
    <definedName name="KGB">#N/A</definedName>
    <definedName name="kgyj" localSheetId="7">BlankMacro1</definedName>
    <definedName name="kgyj">BlankMacro1</definedName>
    <definedName name="Kh" localSheetId="7">#REF!</definedName>
    <definedName name="Kh">#REF!</definedName>
    <definedName name="khl" hidden="1">{#N/A,#N/A,FALSE,"2~8번"}</definedName>
    <definedName name="KIM" localSheetId="7">#REF!</definedName>
    <definedName name="KIM">#REF!</definedName>
    <definedName name="kiui" localSheetId="7">#REF!</definedName>
    <definedName name="kiui">#REF!</definedName>
    <definedName name="kiuk">#N/A</definedName>
    <definedName name="kjgjg" localSheetId="7">BlankMacro1</definedName>
    <definedName name="kjgjg">BlankMacro1</definedName>
    <definedName name="KJH">#N/A</definedName>
    <definedName name="kjjliu" localSheetId="7">BlankMacro1</definedName>
    <definedName name="kjjliu">BlankMacro1</definedName>
    <definedName name="kjk" localSheetId="7">BlankMacro1</definedName>
    <definedName name="kjk">BlankMacro1</definedName>
    <definedName name="kjuj">#N/A</definedName>
    <definedName name="KKB">#N/A</definedName>
    <definedName name="kkl">#N/A</definedName>
    <definedName name="klkjl" localSheetId="7">BlankMacro1</definedName>
    <definedName name="klkjl">BlankMacro1</definedName>
    <definedName name="klkl" localSheetId="7">[0]!BlankMacro1</definedName>
    <definedName name="klkl">[0]!BlankMacro1</definedName>
    <definedName name="KLLKLKLK" hidden="1">{#N/A,#N/A,FALSE,"포장2"}</definedName>
    <definedName name="knm" localSheetId="7">BlankMacro1</definedName>
    <definedName name="knm">BlankMacro1</definedName>
    <definedName name="Ko" localSheetId="7">#REF!</definedName>
    <definedName name="Ko">#REF!</definedName>
    <definedName name="Kp" localSheetId="7">#REF!</definedName>
    <definedName name="Kp">#REF!</definedName>
    <definedName name="ktf" localSheetId="7" hidden="1">#REF!</definedName>
    <definedName name="ktf" hidden="1">#REF!</definedName>
    <definedName name="kty" localSheetId="7" hidden="1">#REF!</definedName>
    <definedName name="kty" hidden="1">#REF!</definedName>
    <definedName name="KU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VO" localSheetId="7">#REF!</definedName>
    <definedName name="KVO">#REF!</definedName>
    <definedName name="l.jk" localSheetId="7">#REF!</definedName>
    <definedName name="l.jk">#REF!</definedName>
    <definedName name="L1AS" localSheetId="7">#REF!</definedName>
    <definedName name="L1AS">#REF!</definedName>
    <definedName name="L1L" localSheetId="7">#REF!</definedName>
    <definedName name="L1L">#REF!</definedName>
    <definedName name="L1S" localSheetId="7">#REF!</definedName>
    <definedName name="L1S">#REF!</definedName>
    <definedName name="L2L" localSheetId="7">#REF!</definedName>
    <definedName name="L2L">#REF!</definedName>
    <definedName name="L2S" localSheetId="7">#REF!</definedName>
    <definedName name="L2S">#REF!</definedName>
    <definedName name="L3L" localSheetId="7">#REF!</definedName>
    <definedName name="L3L">#REF!</definedName>
    <definedName name="L4L" localSheetId="7">#REF!</definedName>
    <definedName name="L4L">#REF!</definedName>
    <definedName name="L5L" localSheetId="7">#REF!</definedName>
    <definedName name="L5L">#REF!</definedName>
    <definedName name="L5S" localSheetId="7">#REF!</definedName>
    <definedName name="L5S">#REF!</definedName>
    <definedName name="L6L" localSheetId="7">#REF!</definedName>
    <definedName name="L6L">#REF!</definedName>
    <definedName name="LA" localSheetId="7">#REF!</definedName>
    <definedName name="LA">#REF!</definedName>
    <definedName name="Laa" localSheetId="7">#REF!</definedName>
    <definedName name="Laa">#REF!</definedName>
    <definedName name="lab">1.005583</definedName>
    <definedName name="labor" localSheetId="7">#REF!</definedName>
    <definedName name="labor">#REF!</definedName>
    <definedName name="lambda" localSheetId="7">#REF!</definedName>
    <definedName name="lambda">#REF!</definedName>
    <definedName name="lasdjljds">#N/A</definedName>
    <definedName name="LAST" localSheetId="7">#REF!</definedName>
    <definedName name="LAST">#REF!</definedName>
    <definedName name="LAST1" localSheetId="7">#REF!</definedName>
    <definedName name="LAST1">#REF!</definedName>
    <definedName name="LBOX1" localSheetId="7">#REF!</definedName>
    <definedName name="LBOX1">#REF!</definedName>
    <definedName name="LBOX2" localSheetId="7">#REF!</definedName>
    <definedName name="LBOX2">#REF!</definedName>
    <definedName name="LC" localSheetId="7">#REF!</definedName>
    <definedName name="LC">#REF!</definedName>
    <definedName name="LCC" localSheetId="7">#REF!</definedName>
    <definedName name="LCC">#REF!</definedName>
    <definedName name="LCL" localSheetId="7">#REF!</definedName>
    <definedName name="LCL">#REF!</definedName>
    <definedName name="Lclb" localSheetId="7">#REF!</definedName>
    <definedName name="Lclb">#REF!</definedName>
    <definedName name="LD" localSheetId="7">#REF!</definedName>
    <definedName name="LD">#REF!</definedName>
    <definedName name="lf" localSheetId="7">#REF!</definedName>
    <definedName name="lf">#REF!</definedName>
    <definedName name="LfpCon" localSheetId="7">#REF!</definedName>
    <definedName name="LfpCon">#REF!</definedName>
    <definedName name="lj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KLKL" localSheetId="7">BlankMacro1</definedName>
    <definedName name="LKKLKL">BlankMacro1</definedName>
    <definedName name="LKTY" localSheetId="7">BlankMacro1</definedName>
    <definedName name="LKTY">BlankMacro1</definedName>
    <definedName name="LL" localSheetId="7">#REF!</definedName>
    <definedName name="LL">#REF!</definedName>
    <definedName name="llkj">#N/A</definedName>
    <definedName name="LLL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M">[0]!CCF</definedName>
    <definedName name="LMO" localSheetId="7">#REF!</definedName>
    <definedName name="LMO">#REF!</definedName>
    <definedName name="LO" localSheetId="7">#REF!</definedName>
    <definedName name="LO">#REF!</definedName>
    <definedName name="LOOP" localSheetId="7">#REF!</definedName>
    <definedName name="LOOP">#REF!</definedName>
    <definedName name="LOOP1" localSheetId="7">#REF!</definedName>
    <definedName name="LOOP1">#REF!</definedName>
    <definedName name="LOOP2" localSheetId="7">#REF!</definedName>
    <definedName name="LOOP2">#REF!</definedName>
    <definedName name="LOOP3" localSheetId="7">#REF!</definedName>
    <definedName name="LOOP3">#REF!</definedName>
    <definedName name="LOOP4" localSheetId="7">#REF!</definedName>
    <definedName name="LOOP4">#REF!</definedName>
    <definedName name="LP___4" localSheetId="7">#REF!</definedName>
    <definedName name="LP___4">#REF!</definedName>
    <definedName name="LPI" localSheetId="7">#REF!</definedName>
    <definedName name="LPI">#REF!</definedName>
    <definedName name="LPRIC">#N/A</definedName>
    <definedName name="LSA" localSheetId="7">#REF!</definedName>
    <definedName name="LSA">#REF!</definedName>
    <definedName name="LSD" localSheetId="7">#REF!</definedName>
    <definedName name="LSD">#REF!</definedName>
    <definedName name="LSE" localSheetId="7">#REF!</definedName>
    <definedName name="LSE">#REF!</definedName>
    <definedName name="LSH" localSheetId="7">#REF!</definedName>
    <definedName name="LSH">#REF!</definedName>
    <definedName name="LST" localSheetId="7">#REF!</definedName>
    <definedName name="LST">#REF!</definedName>
    <definedName name="LtCon" localSheetId="7">#REF!</definedName>
    <definedName name="LtCon">#REF!</definedName>
    <definedName name="LU" localSheetId="7">#REF!</definedName>
    <definedName name="LU">#REF!</definedName>
    <definedName name="L형측구" localSheetId="7">#REF!</definedName>
    <definedName name="L형측구">#REF!</definedName>
    <definedName name="M" localSheetId="7">#REF!</definedName>
    <definedName name="M">#REF!</definedName>
    <definedName name="M_TR" localSheetId="7">#REF!</definedName>
    <definedName name="M_TR">#REF!</definedName>
    <definedName name="㎥" localSheetId="7">#REF!</definedName>
    <definedName name="㎥">#REF!</definedName>
    <definedName name="Macro1" localSheetId="7">#REF!</definedName>
    <definedName name="Macro1">#REF!</definedName>
    <definedName name="MaH" localSheetId="7">#REF!</definedName>
    <definedName name="MaH">#REF!</definedName>
    <definedName name="mat">1.0058</definedName>
    <definedName name="MATRO">#N/A</definedName>
    <definedName name="Mb" localSheetId="7">#REF!</definedName>
    <definedName name="Mb">#REF!</definedName>
    <definedName name="Mc" localSheetId="7">#REF!</definedName>
    <definedName name="Mc">#REF!</definedName>
    <definedName name="MH" localSheetId="7">#REF!</definedName>
    <definedName name="MH">#REF!</definedName>
    <definedName name="MHHG">#N/A</definedName>
    <definedName name="mjhm" localSheetId="7">#REF!</definedName>
    <definedName name="mjhm">#REF!</definedName>
    <definedName name="m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MMH">[0]!DDC</definedName>
    <definedName name="MMJN">#N/A</definedName>
    <definedName name="MMK">#N/A</definedName>
    <definedName name="mml">#N/A</definedName>
    <definedName name="MMM">#N/A</definedName>
    <definedName name="MMN">#N/A</definedName>
    <definedName name="MMX">[0]!MMK</definedName>
    <definedName name="MNH">[0]!HGG</definedName>
    <definedName name="MOM">#N/A</definedName>
    <definedName name="Mone" localSheetId="7">#REF!</definedName>
    <definedName name="Mone">#REF!</definedName>
    <definedName name="MONEY" localSheetId="7">#REF!,#REF!</definedName>
    <definedName name="MONEY">#REF!,#REF!</definedName>
    <definedName name="monitor" localSheetId="7">#REF!</definedName>
    <definedName name="monitor">#REF!</definedName>
    <definedName name="MOTOR__농형_전폐" localSheetId="7">#REF!</definedName>
    <definedName name="MOTOR__농형_전폐">#REF!</definedName>
    <definedName name="Mpf" localSheetId="7">#REF!</definedName>
    <definedName name="Mpf">#REF!</definedName>
    <definedName name="MpLower" localSheetId="7">#REF!</definedName>
    <definedName name="MpLower">#REF!</definedName>
    <definedName name="MPRIC">#N/A</definedName>
    <definedName name="MpUpper" localSheetId="7">#REF!</definedName>
    <definedName name="MpUpper">#REF!</definedName>
    <definedName name="mu" localSheetId="7">#REF!</definedName>
    <definedName name="mu">#REF!</definedName>
    <definedName name="N" localSheetId="7">#REF!</definedName>
    <definedName name="N">#REF!</definedName>
    <definedName name="N1A" localSheetId="7">#REF!</definedName>
    <definedName name="N1A">#REF!</definedName>
    <definedName name="N1D" localSheetId="7">#REF!</definedName>
    <definedName name="N1D">#REF!</definedName>
    <definedName name="N1S" localSheetId="7">#REF!</definedName>
    <definedName name="N1S">#REF!</definedName>
    <definedName name="N2S" localSheetId="7">#REF!</definedName>
    <definedName name="N2S">#REF!</definedName>
    <definedName name="N3S" localSheetId="7">#REF!</definedName>
    <definedName name="N3S">#REF!</definedName>
    <definedName name="NA" localSheetId="7">#REF!</definedName>
    <definedName name="NA">#REF!</definedName>
    <definedName name="NAME" localSheetId="7">#REF!</definedName>
    <definedName name="NAME">#REF!</definedName>
    <definedName name="NBBV">#N/A</definedName>
    <definedName name="nbv">#N/A</definedName>
    <definedName name="NC" localSheetId="7">#REF!</definedName>
    <definedName name="NC">#REF!</definedName>
    <definedName name="Nca" localSheetId="7">#REF!</definedName>
    <definedName name="Nca">#REF!</definedName>
    <definedName name="Ncd" localSheetId="7">#REF!</definedName>
    <definedName name="Ncd">#REF!</definedName>
    <definedName name="ND" localSheetId="7">#REF!</definedName>
    <definedName name="ND">#REF!</definedName>
    <definedName name="NDO" localSheetId="7">#REF!</definedName>
    <definedName name="NDO">#REF!</definedName>
    <definedName name="NE" localSheetId="7">#REF!</definedName>
    <definedName name="NE">#REF!</definedName>
    <definedName name="NF" localSheetId="7">#REF!</definedName>
    <definedName name="NF">#REF!</definedName>
    <definedName name="n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H" localSheetId="7">#REF!</definedName>
    <definedName name="NH">#REF!</definedName>
    <definedName name="NHGF">#N/A</definedName>
    <definedName name="nhgn" localSheetId="7">BlankMacro1</definedName>
    <definedName name="nhgn">BlankMacro1</definedName>
    <definedName name="nhnt" localSheetId="7">BlankMacro1</definedName>
    <definedName name="nhnt">BlankMacro1</definedName>
    <definedName name="nmb">#N/A</definedName>
    <definedName name="NMJ">#N/A</definedName>
    <definedName name="NN" localSheetId="7">#REF!</definedName>
    <definedName name="NN">#REF!</definedName>
    <definedName name="NNA">#N/A</definedName>
    <definedName name="NNC">#N/A</definedName>
    <definedName name="NND">#N/A</definedName>
    <definedName name="NNF">#N/A</definedName>
    <definedName name="NNG">#N/A</definedName>
    <definedName name="nnj">#N/A</definedName>
    <definedName name="nnk">#N/A</definedName>
    <definedName name="nnm">#N/A</definedName>
    <definedName name="nnnnn">#N/A</definedName>
    <definedName name="NO" localSheetId="7">#REF!</definedName>
    <definedName name="NO">#REF!</definedName>
    <definedName name="NoCon" localSheetId="7">#REF!</definedName>
    <definedName name="NoCon">#REF!</definedName>
    <definedName name="NON">#N/A</definedName>
    <definedName name="NPI" localSheetId="7">#REF!</definedName>
    <definedName name="NPI">#REF!</definedName>
    <definedName name="NSA" localSheetId="7">#REF!</definedName>
    <definedName name="NSA">#REF!</definedName>
    <definedName name="NSC" localSheetId="7">#REF!</definedName>
    <definedName name="NSC">#REF!</definedName>
    <definedName name="NSD" localSheetId="7">#REF!</definedName>
    <definedName name="NSD">#REF!</definedName>
    <definedName name="NSE" localSheetId="7">#REF!</definedName>
    <definedName name="NSE">#REF!</definedName>
    <definedName name="NSH" localSheetId="7">#REF!</definedName>
    <definedName name="NSH">#REF!</definedName>
    <definedName name="NSO" localSheetId="7">#REF!</definedName>
    <definedName name="NSO">#REF!</definedName>
    <definedName name="NSP" localSheetId="7">#REF!</definedName>
    <definedName name="NSP">#REF!</definedName>
    <definedName name="NST" localSheetId="7">#REF!</definedName>
    <definedName name="NST">#REF!</definedName>
    <definedName name="NSV" localSheetId="7">#REF!</definedName>
    <definedName name="NSV">#REF!</definedName>
    <definedName name="NUMBER" localSheetId="7">#REF!</definedName>
    <definedName name="NUMBER">#REF!</definedName>
    <definedName name="NVN" localSheetId="7">#REF!</definedName>
    <definedName name="NVN">#REF!</definedName>
    <definedName name="NYDATA" localSheetId="7">#REF!</definedName>
    <definedName name="NYDATA">#REF!</definedName>
    <definedName name="n이" localSheetId="7">#REF!</definedName>
    <definedName name="n이">#REF!</definedName>
    <definedName name="n이_1" localSheetId="7">#REF!</definedName>
    <definedName name="n이_1">#REF!</definedName>
    <definedName name="n이_2" localSheetId="7">#REF!</definedName>
    <definedName name="n이_2">#REF!</definedName>
    <definedName name="n일" localSheetId="7">#REF!</definedName>
    <definedName name="n일">#REF!</definedName>
    <definedName name="N치" localSheetId="7">#REF!</definedName>
    <definedName name="N치">#REF!</definedName>
    <definedName name="oh" localSheetId="7">#REF!</definedName>
    <definedName name="oh">#REF!</definedName>
    <definedName name="OIOK">[0]!EED</definedName>
    <definedName name="OIOPOI" localSheetId="7">BlankMacro1</definedName>
    <definedName name="OIOPOI">BlankMacro1</definedName>
    <definedName name="OIPUIOUI" localSheetId="7">BlankMacro1</definedName>
    <definedName name="OIPUIOUI">BlankMacro1</definedName>
    <definedName name="OIU">#N/A</definedName>
    <definedName name="old예산" hidden="1">{#N/A,#N/A,TRUE,"손익보고"}</definedName>
    <definedName name="OOIY" localSheetId="7">BlankMacro1</definedName>
    <definedName name="OOIY">BlankMacro1</definedName>
    <definedName name="ooo" hidden="1">#N/A</definedName>
    <definedName name="ooooo" localSheetId="7">#REF!</definedName>
    <definedName name="ooooo">#REF!</definedName>
    <definedName name="oop" localSheetId="7">BlankMacro1</definedName>
    <definedName name="oop">BlankMacro1</definedName>
    <definedName name="OPIU" localSheetId="7">BlankMacro1</definedName>
    <definedName name="OPIU">BlankMacro1</definedName>
    <definedName name="OPL">#N/A</definedName>
    <definedName name="ow" localSheetId="7">#REF!</definedName>
    <definedName name="ow">#REF!</definedName>
    <definedName name="P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a" localSheetId="7">#REF!</definedName>
    <definedName name="Pa">#REF!</definedName>
    <definedName name="Pai" localSheetId="7">#REF!</definedName>
    <definedName name="Pai">#REF!</definedName>
    <definedName name="pa삼" localSheetId="7">#REF!</definedName>
    <definedName name="pa삼">#REF!</definedName>
    <definedName name="Pa오" localSheetId="7">#REF!</definedName>
    <definedName name="Pa오">#REF!</definedName>
    <definedName name="PC_BEAM" localSheetId="7">#REF!</definedName>
    <definedName name="PC_BEAM">#REF!</definedName>
    <definedName name="PF" localSheetId="7">#REF!</definedName>
    <definedName name="PF">#REF!</definedName>
    <definedName name="phi" localSheetId="7">#REF!</definedName>
    <definedName name="phi">#REF!</definedName>
    <definedName name="phif" localSheetId="7">#REF!</definedName>
    <definedName name="phif">#REF!</definedName>
    <definedName name="PhiH" localSheetId="7">#REF!</definedName>
    <definedName name="PhiH">#REF!</definedName>
    <definedName name="PhiJ" localSheetId="7">#REF!</definedName>
    <definedName name="PhiJ">#REF!</definedName>
    <definedName name="PhiT" localSheetId="7">#REF!</definedName>
    <definedName name="PhiT">#REF!</definedName>
    <definedName name="phiv" localSheetId="7">#REF!</definedName>
    <definedName name="phiv">#REF!</definedName>
    <definedName name="pier2수정전" localSheetId="7">[0]!BlankMacro1</definedName>
    <definedName name="pier2수정전">[0]!BlankMacro1</definedName>
    <definedName name="PIPE1" localSheetId="7">#REF!</definedName>
    <definedName name="PIPE1">#REF!</definedName>
    <definedName name="pj" localSheetId="7">BlankMacro1</definedName>
    <definedName name="pj">BlankMacro1</definedName>
    <definedName name="PJG">[0]!NNF</definedName>
    <definedName name="PLATE_12t_단중" localSheetId="7">#REF!</definedName>
    <definedName name="PLATE_12t_단중">#REF!</definedName>
    <definedName name="PLATE_19t_단중" localSheetId="7">#REF!</definedName>
    <definedName name="PLATE_19t_단중">#REF!</definedName>
    <definedName name="PLATE_6t_단중" localSheetId="7">#REF!</definedName>
    <definedName name="PLATE_6t_단중">#REF!</definedName>
    <definedName name="PLATE_9t_단중" localSheetId="7">#REF!</definedName>
    <definedName name="PLATE_9t_단중">#REF!</definedName>
    <definedName name="plk">[0]!EGERG</definedName>
    <definedName name="plo">#N/A</definedName>
    <definedName name="PLT">#N/A</definedName>
    <definedName name="PM" localSheetId="7">#REF!</definedName>
    <definedName name="PM">#REF!</definedName>
    <definedName name="PNAME">#N/A</definedName>
    <definedName name="po" localSheetId="7">#REF!</definedName>
    <definedName name="po">#REF!</definedName>
    <definedName name="poi">[0]!HBHG</definedName>
    <definedName name="POL">[0]!HGG</definedName>
    <definedName name="pp" localSheetId="7">#REF!,#REF!</definedName>
    <definedName name="pp">#REF!,#REF!</definedName>
    <definedName name="Ppf" localSheetId="7">#REF!</definedName>
    <definedName name="Ppf">#REF!</definedName>
    <definedName name="ppl">#N/A</definedName>
    <definedName name="PR" localSheetId="7">#REF!</definedName>
    <definedName name="PR">#REF!</definedName>
    <definedName name="_xlnm.Print_Area" localSheetId="4">강재집!$A$2:$U$14</definedName>
    <definedName name="_xlnm.Print_Area" localSheetId="1">공사원가계산서!$A$1:$H$61</definedName>
    <definedName name="_xlnm.Print_Area" localSheetId="9">'그라우팅 수량산출'!$A$1:$BE$58</definedName>
    <definedName name="_xlnm.Print_Area" localSheetId="2">내역서!$A$1:$M$134</definedName>
    <definedName name="_xlnm.Print_Area" localSheetId="6">'수량산출서(당초)'!$A$1:$AQ$1411</definedName>
    <definedName name="_xlnm.Print_Area" localSheetId="7">'수량산출서(변경)'!$A$1:$AQ$179</definedName>
    <definedName name="_xlnm.Print_Area" localSheetId="0">실정보고서!$A$1:$I$87</definedName>
    <definedName name="_xlnm.Print_Area" localSheetId="5">자재집!$A$2:$G$20</definedName>
    <definedName name="_xlnm.Print_Area" localSheetId="3">집계표!$A$1:$T$57</definedName>
    <definedName name="_xlnm.Print_Area">#REF!</definedName>
    <definedName name="PRINT_AREA_MI" localSheetId="7">#REF!</definedName>
    <definedName name="PRINT_AREA_MI">#REF!</definedName>
    <definedName name="PRINT_AREA_MI1" localSheetId="7">#REF!</definedName>
    <definedName name="PRINT_AREA_MI1">#REF!</definedName>
    <definedName name="PRINT_TILTES" localSheetId="7">#REF!</definedName>
    <definedName name="PRINT_TILTES">#REF!</definedName>
    <definedName name="print_tital" localSheetId="7">#REF!</definedName>
    <definedName name="print_tital">#REF!</definedName>
    <definedName name="PRINT_TITEL" localSheetId="7">#REF!</definedName>
    <definedName name="PRINT_TITEL">#REF!</definedName>
    <definedName name="PRINT_TITLE" localSheetId="7">#REF!</definedName>
    <definedName name="PRINT_TITLE">#REF!</definedName>
    <definedName name="_xlnm.Print_Titles" localSheetId="4">강재집!$A:$Q,강재집!$2:$4</definedName>
    <definedName name="_xlnm.Print_Titles" localSheetId="2">내역서!$1:$4</definedName>
    <definedName name="_xlnm.Print_Titles" localSheetId="6">'수량산출서(당초)'!$1:$2</definedName>
    <definedName name="_xlnm.Print_Titles" localSheetId="7">'수량산출서(변경)'!$A:$AQ,'수량산출서(변경)'!$1:$2</definedName>
    <definedName name="_xlnm.Print_Titles" localSheetId="5">자재집!$2:$2</definedName>
    <definedName name="_xlnm.Print_Titles" localSheetId="3">집계표!$A:$Q,집계표!$2:$4</definedName>
    <definedName name="_xlnm.Print_Titles">#REF!</definedName>
    <definedName name="PRINT_TITLES_MI">#N/A</definedName>
    <definedName name="prints_area" localSheetId="7">#REF!</definedName>
    <definedName name="prints_area">#REF!</definedName>
    <definedName name="PROJNAME" localSheetId="7">#REF!</definedName>
    <definedName name="PROJNAME">#REF!</definedName>
    <definedName name="PS" localSheetId="7">#REF!</definedName>
    <definedName name="PS">#REF!</definedName>
    <definedName name="PVC" localSheetId="7">#REF!</definedName>
    <definedName name="PVC">#REF!</definedName>
    <definedName name="PVC관" localSheetId="7">#REF!</definedName>
    <definedName name="PVC관">#REF!</definedName>
    <definedName name="PVI" localSheetId="7">#REF!</definedName>
    <definedName name="PVI">#REF!</definedName>
    <definedName name="PVT" localSheetId="7">#REF!</definedName>
    <definedName name="PVT">#REF!</definedName>
    <definedName name="PYUUYF" localSheetId="7">BlankMacro1</definedName>
    <definedName name="PYUUYF">BlankMacro1</definedName>
    <definedName name="q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qas">#N/A</definedName>
    <definedName name="qdr">#N/A</definedName>
    <definedName name="qewq" localSheetId="7">#REF!</definedName>
    <definedName name="qewq">#REF!</definedName>
    <definedName name="Qe앨" localSheetId="7">#REF!</definedName>
    <definedName name="Qe앨">#REF!</definedName>
    <definedName name="QK" localSheetId="7">#REF!</definedName>
    <definedName name="QK">#REF!</definedName>
    <definedName name="QQA">#N/A</definedName>
    <definedName name="qqqqqq" localSheetId="7">[0]!BlankMacro1</definedName>
    <definedName name="qqqqqq">[0]!BlankMacro1</definedName>
    <definedName name="QQQQQQQQQQQQQQQQQ" localSheetId="7">BlankMacro1</definedName>
    <definedName name="QQQQQQQQQQQQQQQQQ">BlankMacro1</definedName>
    <definedName name="QREWQ">[0]!FFF</definedName>
    <definedName name="qsqsqs">{"Book1","토공.xls"}</definedName>
    <definedName name="QSR">[0]!CDD</definedName>
    <definedName name="QSS">[0]!MATRO</definedName>
    <definedName name="QTY">#N/A</definedName>
    <definedName name="qu" localSheetId="7">#REF!</definedName>
    <definedName name="qu">#REF!</definedName>
    <definedName name="QUIT">#N/A</definedName>
    <definedName name="qwe">#N/A</definedName>
    <definedName name="qwewe" localSheetId="7">BlankMacro1</definedName>
    <definedName name="qwewe">BlankMacro1</definedName>
    <definedName name="QWQ" hidden="1">{#N/A,#N/A,FALSE,"배수2"}</definedName>
    <definedName name="q디" localSheetId="7">#REF!</definedName>
    <definedName name="q디">#REF!</definedName>
    <definedName name="q앨" localSheetId="7">#REF!</definedName>
    <definedName name="q앨">#REF!</definedName>
    <definedName name="RACK" localSheetId="7">#REF!</definedName>
    <definedName name="RACK">#REF!</definedName>
    <definedName name="Radius" localSheetId="7">#REF!</definedName>
    <definedName name="Radius">#REF!</definedName>
    <definedName name="range_T" localSheetId="7">#REF!</definedName>
    <definedName name="range_T">#REF!</definedName>
    <definedName name="RB" localSheetId="7">#REF!</definedName>
    <definedName name="RB">#REF!</definedName>
    <definedName name="RCC" localSheetId="7">#REF!</definedName>
    <definedName name="RCC">#REF!</definedName>
    <definedName name="rcon" localSheetId="7">#REF!</definedName>
    <definedName name="rcon">#REF!</definedName>
    <definedName name="Rcrown" localSheetId="7">#REF!</definedName>
    <definedName name="Rcrown">#REF!</definedName>
    <definedName name="RDGF" localSheetId="7">BlankMacro1</definedName>
    <definedName name="RDGF">BlankMacro1</definedName>
    <definedName name="RDWET" localSheetId="7">BlankMacro1</definedName>
    <definedName name="RDWET">BlankMacro1</definedName>
    <definedName name="Re" localSheetId="7">#REF!</definedName>
    <definedName name="Re">#REF!</definedName>
    <definedName name="_xlnm.Recorder" localSheetId="7">#REF!</definedName>
    <definedName name="_xlnm.Recorder">#REF!</definedName>
    <definedName name="REEG">#N/A</definedName>
    <definedName name="ref" localSheetId="7">#REF!</definedName>
    <definedName name="ref">#REF!</definedName>
    <definedName name="REGSVTEB">#N/A</definedName>
    <definedName name="ret">#N/A</definedName>
    <definedName name="retert" localSheetId="7">BlankMacro1</definedName>
    <definedName name="retert">BlankMacro1</definedName>
    <definedName name="retr" localSheetId="7">BlankMacro1</definedName>
    <definedName name="retr">BlankMacro1</definedName>
    <definedName name="retre" localSheetId="7">BlankMacro1</definedName>
    <definedName name="retre">BlankMacro1</definedName>
    <definedName name="REUIHGURI">#N/A</definedName>
    <definedName name="reyt">#N/A</definedName>
    <definedName name="RFWE">[0]!GDF</definedName>
    <definedName name="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DF" localSheetId="7">BlankMacro1</definedName>
    <definedName name="RGDF">BlankMacro1</definedName>
    <definedName name="rgfd" localSheetId="7">BlankMacro1</definedName>
    <definedName name="rgfd">BlankMacro1</definedName>
    <definedName name="rgfg">#N/A</definedName>
    <definedName name="RGR">[0]!GDF</definedName>
    <definedName name="RG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VBF">#N/A</definedName>
    <definedName name="RHGREBGHRE" localSheetId="7">BlankMacro1</definedName>
    <definedName name="RHGREBGHRE">BlankMacro1</definedName>
    <definedName name="rho" localSheetId="7">#REF!</definedName>
    <definedName name="rho">#REF!</definedName>
    <definedName name="rkdkd" hidden="1">{#N/A,#N/A,FALSE,"2~8번"}</definedName>
    <definedName name="rksl">#N/A</definedName>
    <definedName name="RL" localSheetId="7">#REF!</definedName>
    <definedName name="RL">#REF!</definedName>
    <definedName name="rlr" localSheetId="7">#REF!</definedName>
    <definedName name="rlr">#REF!</definedName>
    <definedName name="Rl이" localSheetId="7">#REF!</definedName>
    <definedName name="Rl이">#REF!</definedName>
    <definedName name="Rl일" localSheetId="7">#REF!</definedName>
    <definedName name="Rl일">#REF!</definedName>
    <definedName name="rog" localSheetId="7">#REF!</definedName>
    <definedName name="rog">#REF!</definedName>
    <definedName name="ROTAT">#N/A</definedName>
    <definedName name="ROTAT1">#N/A</definedName>
    <definedName name="ROTAT2">#N/A</definedName>
    <definedName name="ROTAT3">#N/A</definedName>
    <definedName name="ROTAT4">#N/A</definedName>
    <definedName name="round" localSheetId="7">#REF!</definedName>
    <definedName name="round">#REF!</definedName>
    <definedName name="rp" localSheetId="7">#REF!</definedName>
    <definedName name="rp">#REF!</definedName>
    <definedName name="rrrrrr" localSheetId="7">#REF!</definedName>
    <definedName name="rrrrrr">#REF!</definedName>
    <definedName name="rrrrrrr" localSheetId="7">[0]!BlankMacro1</definedName>
    <definedName name="rrrrrrr">[0]!BlankMacro1</definedName>
    <definedName name="rryry" localSheetId="7">BlankMacro1</definedName>
    <definedName name="rryry">BlankMacro1</definedName>
    <definedName name="rs" localSheetId="7">#REF!</definedName>
    <definedName name="rs">#REF!</definedName>
    <definedName name="RT5G">#N/A</definedName>
    <definedName name="rtb" localSheetId="7">BlankMacro1</definedName>
    <definedName name="rtb">BlankMacro1</definedName>
    <definedName name="RTG">[0]!EEDD</definedName>
    <definedName name="rthrtu">[0]!juyjuy</definedName>
    <definedName name="RTHT">#N/A</definedName>
    <definedName name="RTR" localSheetId="7">#REF!</definedName>
    <definedName name="RTR">#REF!</definedName>
    <definedName name="rtret" localSheetId="7">BlankMacro1</definedName>
    <definedName name="rtret">BlankMacro1</definedName>
    <definedName name="rtrj" localSheetId="7">BlankMacro1</definedName>
    <definedName name="rtrj">BlankMacro1</definedName>
    <definedName name="RTS" localSheetId="7">#REF!</definedName>
    <definedName name="RTS">#REF!</definedName>
    <definedName name="rtt" localSheetId="7">#REF!</definedName>
    <definedName name="rtt">#REF!</definedName>
    <definedName name="rty" localSheetId="7">#REF!,#REF!</definedName>
    <definedName name="rty">#REF!,#REF!</definedName>
    <definedName name="RTYHERY" localSheetId="7">BlankMacro1</definedName>
    <definedName name="RTYHERY">BlankMacro1</definedName>
    <definedName name="rtyhrtyhtrrty" localSheetId="7">BlankMacro1</definedName>
    <definedName name="rtyhrtyhtrrty">BlankMacro1</definedName>
    <definedName name="rtyujt" localSheetId="7">BlankMacro1</definedName>
    <definedName name="rtyujt">BlankMacro1</definedName>
    <definedName name="ruswjrsodur" localSheetId="7">#REF!</definedName>
    <definedName name="ruswjrsodur">#REF!</definedName>
    <definedName name="rweq" localSheetId="7">#REF!</definedName>
    <definedName name="rweq">#REF!</definedName>
    <definedName name="RWEQW" localSheetId="7">#REF!</definedName>
    <definedName name="RWEQW">#REF!</definedName>
    <definedName name="RYANG">#N/A</definedName>
    <definedName name="ryr" localSheetId="7">BlankMacro1</definedName>
    <definedName name="ryr">BlankMacro1</definedName>
    <definedName name="s" localSheetId="7">#REF!</definedName>
    <definedName name="s">#REF!</definedName>
    <definedName name="S_B" localSheetId="7">#REF!</definedName>
    <definedName name="S_B">#REF!</definedName>
    <definedName name="S_G" localSheetId="7">#REF!</definedName>
    <definedName name="S_G">#REF!</definedName>
    <definedName name="S_R" localSheetId="7">#REF!</definedName>
    <definedName name="S_R">#REF!</definedName>
    <definedName name="S_X" localSheetId="7">#REF!</definedName>
    <definedName name="S_X">#REF!</definedName>
    <definedName name="S_Y" localSheetId="7">#REF!</definedName>
    <definedName name="S_Y">#REF!</definedName>
    <definedName name="S_Z" localSheetId="7">#REF!</definedName>
    <definedName name="S_Z">#REF!</definedName>
    <definedName name="S2L" localSheetId="7">#REF!</definedName>
    <definedName name="S2L">#REF!</definedName>
    <definedName name="sadasd" localSheetId="7">BlankMacro1</definedName>
    <definedName name="sadasd">BlankMacro1</definedName>
    <definedName name="SAF">#N/A</definedName>
    <definedName name="safddsf" localSheetId="7">BlankMacro1</definedName>
    <definedName name="safddsf">BlankMacro1</definedName>
    <definedName name="SAN" localSheetId="7">#REF!</definedName>
    <definedName name="SAN">#REF!</definedName>
    <definedName name="sanch_3" localSheetId="7">#REF!</definedName>
    <definedName name="sanch_3">#REF!</definedName>
    <definedName name="sanch_4" localSheetId="7">#REF!</definedName>
    <definedName name="sanch_4">#REF!</definedName>
    <definedName name="sb_공통공사비" localSheetId="7">#REF!</definedName>
    <definedName name="sb_공통공사비">#REF!</definedName>
    <definedName name="sb_단위시설별공사비" localSheetId="7">#REF!</definedName>
    <definedName name="sb_단위시설별공사비">#REF!</definedName>
    <definedName name="sb_제잡비" localSheetId="7">#REF!</definedName>
    <definedName name="sb_제잡비">#REF!</definedName>
    <definedName name="sb010_가설공사_1" localSheetId="7">#REF!</definedName>
    <definedName name="sb010_가설공사_1">#REF!</definedName>
    <definedName name="sb020_가설공사_2" localSheetId="7">#REF!</definedName>
    <definedName name="sb020_가설공사_2">#REF!</definedName>
    <definedName name="sb030_공통장비비" localSheetId="7">#REF!</definedName>
    <definedName name="sb030_공통장비비">#REF!</definedName>
    <definedName name="sb040_현장관리비" localSheetId="7">#REF!</definedName>
    <definedName name="sb040_현장관리비">#REF!</definedName>
    <definedName name="sb050_기타공통비" localSheetId="7">#REF!</definedName>
    <definedName name="sb050_기타공통비">#REF!</definedName>
    <definedName name="sb101_토공사" localSheetId="7">#REF!</definedName>
    <definedName name="sb101_토공사">#REF!</definedName>
    <definedName name="sb102_지정공사" localSheetId="7">#REF!</definedName>
    <definedName name="sb102_지정공사">#REF!</definedName>
    <definedName name="sb103_철근콘크리트공사" localSheetId="7">#REF!</definedName>
    <definedName name="sb103_철근콘크리트공사">#REF!</definedName>
    <definedName name="sb104_철골공사" localSheetId="7">#REF!</definedName>
    <definedName name="sb104_철골공사">#REF!</definedName>
    <definedName name="sb105_조적공사" localSheetId="7">#REF!</definedName>
    <definedName name="sb105_조적공사">#REF!</definedName>
    <definedName name="sb106_미장공사" localSheetId="7">#REF!</definedName>
    <definedName name="sb106_미장공사">#REF!</definedName>
    <definedName name="sb107_방수공사" localSheetId="7">#REF!</definedName>
    <definedName name="sb107_방수공사">#REF!</definedName>
    <definedName name="sb108_목공사" localSheetId="7">#REF!</definedName>
    <definedName name="sb108_목공사">#REF!</definedName>
    <definedName name="sb109_금속공사" localSheetId="7">#REF!</definedName>
    <definedName name="sb109_금속공사">#REF!</definedName>
    <definedName name="sb110_지붕및홈통공사" localSheetId="7">#REF!</definedName>
    <definedName name="sb110_지붕및홈통공사">#REF!</definedName>
    <definedName name="sb111_문_셔터_부속자재" localSheetId="7">#REF!</definedName>
    <definedName name="sb111_문_셔터_부속자재">#REF!</definedName>
    <definedName name="sb112_창_창호추가공사" localSheetId="7">#REF!</definedName>
    <definedName name="sb112_창_창호추가공사">#REF!</definedName>
    <definedName name="sb113_유리공사" localSheetId="7">#REF!</definedName>
    <definedName name="sb113_유리공사">#REF!</definedName>
    <definedName name="sb114_타일및돌공사" localSheetId="7">#REF!</definedName>
    <definedName name="sb114_타일및돌공사">#REF!</definedName>
    <definedName name="sb115_도장공사" localSheetId="7">#REF!</definedName>
    <definedName name="sb115_도장공사">#REF!</definedName>
    <definedName name="sb116_수장공사_1" localSheetId="7">#REF!</definedName>
    <definedName name="sb116_수장공사_1">#REF!</definedName>
    <definedName name="sb117_수장공사_2" localSheetId="7">#REF!</definedName>
    <definedName name="sb117_수장공사_2">#REF!</definedName>
    <definedName name="sb118_실내설비공사" localSheetId="7">#REF!</definedName>
    <definedName name="sb118_실내설비공사">#REF!</definedName>
    <definedName name="sb201_창고" localSheetId="7">#REF!</definedName>
    <definedName name="sb201_창고">#REF!</definedName>
    <definedName name="sb202_경비실" localSheetId="7">#REF!</definedName>
    <definedName name="sb202_경비실">#REF!</definedName>
    <definedName name="sb203_기타경비시설" localSheetId="7">#REF!</definedName>
    <definedName name="sb203_기타경비시설">#REF!</definedName>
    <definedName name="sb204_차고" localSheetId="7">#REF!</definedName>
    <definedName name="sb204_차고">#REF!</definedName>
    <definedName name="sb301_정화조공사" localSheetId="7">#REF!</definedName>
    <definedName name="sb301_정화조공사">#REF!</definedName>
    <definedName name="sb302_우수맨홀" localSheetId="7">#REF!</definedName>
    <definedName name="sb302_우수맨홀">#REF!</definedName>
    <definedName name="sb303_우수배수관설치" localSheetId="7">#REF!</definedName>
    <definedName name="sb303_우수배수관설치">#REF!</definedName>
    <definedName name="sb401_굴취" localSheetId="7">#REF!</definedName>
    <definedName name="sb401_굴취">#REF!</definedName>
    <definedName name="sb402_식재_파종" localSheetId="7">#REF!</definedName>
    <definedName name="sb402_식재_파종">#REF!</definedName>
    <definedName name="sb403_식재관련_부대공" localSheetId="7">#REF!</definedName>
    <definedName name="sb403_식재관련_부대공">#REF!</definedName>
    <definedName name="sb404_조경시설물공사" localSheetId="7">#REF!</definedName>
    <definedName name="sb404_조경시설물공사">#REF!</definedName>
    <definedName name="sb501_문_문주_설치" localSheetId="7">#REF!</definedName>
    <definedName name="sb501_문_문주_설치">#REF!</definedName>
    <definedName name="sb502_울타리_담장설치" localSheetId="7">#REF!</definedName>
    <definedName name="sb502_울타리_담장설치">#REF!</definedName>
    <definedName name="sb503_기타경계시설" localSheetId="7">#REF!</definedName>
    <definedName name="sb503_기타경계시설">#REF!</definedName>
    <definedName name="sb601_해체_철거공사" localSheetId="7">#REF!</definedName>
    <definedName name="sb601_해체_철거공사">#REF!</definedName>
    <definedName name="sb602_보수_및_이전공사" localSheetId="7">#REF!</definedName>
    <definedName name="sb602_보수_및_이전공사">#REF!</definedName>
    <definedName name="SCK" localSheetId="7">#REF!</definedName>
    <definedName name="SCK">#REF!</definedName>
    <definedName name="SCODE">#N/A</definedName>
    <definedName name="SDATA" localSheetId="7">#REF!</definedName>
    <definedName name="SDATA">#REF!</definedName>
    <definedName name="SDAVF">[0]!GVHBG</definedName>
    <definedName name="SdcdF">[0]!NBBV</definedName>
    <definedName name="SDCFG\" hidden="1">{#N/A,#N/A,FALSE,"운반시간"}</definedName>
    <definedName name="SDDFD" hidden="1">{#N/A,#N/A,FALSE,"배수1"}</definedName>
    <definedName name="sdfasad" localSheetId="7">BlankMacro1</definedName>
    <definedName name="sdfasad">BlankMacro1</definedName>
    <definedName name="sdfdf" localSheetId="7">BlankMacro1</definedName>
    <definedName name="sdfdf">BlankMacro1</definedName>
    <definedName name="SDFDFD" hidden="1">{#N/A,#N/A,FALSE,"운반시간"}</definedName>
    <definedName name="SDFDSFSF" localSheetId="7">#REF!</definedName>
    <definedName name="SDFDSFSF">#REF!</definedName>
    <definedName name="sdfeer" localSheetId="7">BlankMacro1</definedName>
    <definedName name="sdfeer">BlankMacro1</definedName>
    <definedName name="sdfs" localSheetId="7">BlankMacro1</definedName>
    <definedName name="sdfs">BlankMacro1</definedName>
    <definedName name="sdfsd" localSheetId="7">BlankMacro1</definedName>
    <definedName name="sdfsd">BlankMacro1</definedName>
    <definedName name="sdfsdf" localSheetId="7">BlankMacro1</definedName>
    <definedName name="sdfsdf">BlankMacro1</definedName>
    <definedName name="SDFSFSF" localSheetId="7">#REF!</definedName>
    <definedName name="SDFSFSF">#REF!</definedName>
    <definedName name="sdfsq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dfvcxv" localSheetId="7">BlankMacro1</definedName>
    <definedName name="sdfvcxv">BlankMacro1</definedName>
    <definedName name="SDFVDRF" localSheetId="7">BlankMacro1</definedName>
    <definedName name="SDFVDRF">BlankMacro1</definedName>
    <definedName name="SDFWE" localSheetId="7">BlankMacro1</definedName>
    <definedName name="SDFWE">BlankMacro1</definedName>
    <definedName name="SDFWEF" localSheetId="7">BlankMacro1</definedName>
    <definedName name="SDFWEF">BlankMacro1</definedName>
    <definedName name="sdg" localSheetId="7" hidden="1">#REF!</definedName>
    <definedName name="sdg" hidden="1">#REF!</definedName>
    <definedName name="SDGFFD" localSheetId="7">BlankMacro1</definedName>
    <definedName name="SDGFFD">BlankMacro1</definedName>
    <definedName name="SDRFE">#N/A</definedName>
    <definedName name="sdsd">#N/A</definedName>
    <definedName name="sdsdddd" hidden="1">{#N/A,#N/A,FALSE,"토공2"}</definedName>
    <definedName name="sdv">#N/A</definedName>
    <definedName name="SDVF">#N/A</definedName>
    <definedName name="SEGFDZRGREG" localSheetId="7">BlankMacro1</definedName>
    <definedName name="SEGFDZRGREG">BlankMacro1</definedName>
    <definedName name="Seta" localSheetId="7">#REF!</definedName>
    <definedName name="Seta">#REF!</definedName>
    <definedName name="SFA" hidden="1">{#N/A,#N/A,FALSE,"포장1";#N/A,#N/A,FALSE,"포장1"}</definedName>
    <definedName name="sfd">#N/A</definedName>
    <definedName name="SFDSFDF" localSheetId="7">#REF!</definedName>
    <definedName name="SFDSFDF">#REF!</definedName>
    <definedName name="sfggf" hidden="1">{#N/A,#N/A,FALSE,"배수1"}</definedName>
    <definedName name="SFH">#N/A</definedName>
    <definedName name="sfjkyttfff" localSheetId="7">BlankMacro1</definedName>
    <definedName name="sfjkyttfff">BlankMacro1</definedName>
    <definedName name="SfLower" localSheetId="7">#REF!</definedName>
    <definedName name="SfLower">#REF!</definedName>
    <definedName name="SFSDFDSF" hidden="1">{#N/A,#N/A,FALSE,"운반시간"}</definedName>
    <definedName name="SFSFFSD" localSheetId="7">#REF!</definedName>
    <definedName name="SFSFFSD">#REF!</definedName>
    <definedName name="SfUpper" localSheetId="7">#REF!</definedName>
    <definedName name="SfUpper">#REF!</definedName>
    <definedName name="sfwe" localSheetId="7">BlankMacro1</definedName>
    <definedName name="sfwe">BlankMacro1</definedName>
    <definedName name="S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HEET" localSheetId="7">#REF!</definedName>
    <definedName name="SHEET">#REF!</definedName>
    <definedName name="sheet1" localSheetId="7">#REF!</definedName>
    <definedName name="sheet1">#REF!</definedName>
    <definedName name="SHEET21" localSheetId="7">#REF!</definedName>
    <definedName name="SHEET21">#REF!</definedName>
    <definedName name="SHEET22" localSheetId="7">#REF!</definedName>
    <definedName name="SHEET22">#REF!</definedName>
    <definedName name="SHEET56" localSheetId="7">#REF!</definedName>
    <definedName name="SHEET56">#REF!</definedName>
    <definedName name="SHO" localSheetId="7">#REF!</definedName>
    <definedName name="SHO">#REF!</definedName>
    <definedName name="SHT" localSheetId="7">#REF!</definedName>
    <definedName name="SHT">#REF!</definedName>
    <definedName name="sigma" localSheetId="7">#REF!</definedName>
    <definedName name="sigma">#REF!</definedName>
    <definedName name="SigmaL" localSheetId="7">#REF!</definedName>
    <definedName name="SigmaL">#REF!</definedName>
    <definedName name="sigmaLcon" localSheetId="7">#REF!</definedName>
    <definedName name="sigmaLcon">#REF!</definedName>
    <definedName name="SIS">[0]!NNF</definedName>
    <definedName name="size" localSheetId="7">#REF!</definedName>
    <definedName name="size">#REF!</definedName>
    <definedName name="SK" localSheetId="7">#REF!</definedName>
    <definedName name="SK">#REF!</definedName>
    <definedName name="SKE" localSheetId="7">#REF!</definedName>
    <definedName name="SKE">#REF!</definedName>
    <definedName name="SLABB" localSheetId="7">#REF!</definedName>
    <definedName name="SLABB">#REF!</definedName>
    <definedName name="SLABH" localSheetId="7">#REF!</definedName>
    <definedName name="SLABH">#REF!</definedName>
    <definedName name="slh" localSheetId="7">#REF!</definedName>
    <definedName name="slh">#REF!</definedName>
    <definedName name="slo" localSheetId="7">#REF!</definedName>
    <definedName name="slo">#REF!</definedName>
    <definedName name="SM400범위20" localSheetId="7">#REF!</definedName>
    <definedName name="SM400범위20">#REF!</definedName>
    <definedName name="SM400범위201" localSheetId="7">#REF!</definedName>
    <definedName name="SM400범위201">#REF!</definedName>
    <definedName name="SM400범위202" localSheetId="7">#REF!</definedName>
    <definedName name="SM400범위202">#REF!</definedName>
    <definedName name="SM400범위203" localSheetId="7">#REF!</definedName>
    <definedName name="SM400범위203">#REF!</definedName>
    <definedName name="SM400범위204" localSheetId="7">#REF!</definedName>
    <definedName name="SM400범위204">#REF!</definedName>
    <definedName name="SM400범위205" localSheetId="7">#REF!</definedName>
    <definedName name="SM400범위205">#REF!</definedName>
    <definedName name="SM400범위206" localSheetId="7">#REF!</definedName>
    <definedName name="SM400범위206">#REF!</definedName>
    <definedName name="SM400범위25" localSheetId="7">#REF!</definedName>
    <definedName name="SM400범위25">#REF!</definedName>
    <definedName name="SM400범위251" localSheetId="7">#REF!</definedName>
    <definedName name="SM400범위251">#REF!</definedName>
    <definedName name="SM400범위252" localSheetId="7">#REF!</definedName>
    <definedName name="SM400범위252">#REF!</definedName>
    <definedName name="SM400범위253" localSheetId="7">#REF!</definedName>
    <definedName name="SM400범위253">#REF!</definedName>
    <definedName name="SM400범위254" localSheetId="7">#REF!</definedName>
    <definedName name="SM400범위254">#REF!</definedName>
    <definedName name="SM400범위255" localSheetId="7">#REF!</definedName>
    <definedName name="SM400범위255">#REF!</definedName>
    <definedName name="SM400범위256" localSheetId="7">#REF!</definedName>
    <definedName name="SM400범위256">#REF!</definedName>
    <definedName name="SM400범위30" localSheetId="7">#REF!</definedName>
    <definedName name="SM400범위30">#REF!</definedName>
    <definedName name="SM400범위301" localSheetId="7">#REF!</definedName>
    <definedName name="SM400범위301">#REF!</definedName>
    <definedName name="SM400범위302" localSheetId="7">#REF!</definedName>
    <definedName name="SM400범위302">#REF!</definedName>
    <definedName name="SM400범위303" localSheetId="7">#REF!</definedName>
    <definedName name="SM400범위303">#REF!</definedName>
    <definedName name="SM400범위304" localSheetId="7">#REF!</definedName>
    <definedName name="SM400범위304">#REF!</definedName>
    <definedName name="SM400범위305" localSheetId="7">#REF!</definedName>
    <definedName name="SM400범위305">#REF!</definedName>
    <definedName name="SM400범위306" localSheetId="7">#REF!</definedName>
    <definedName name="SM400범위306">#REF!</definedName>
    <definedName name="SM400범위9" localSheetId="7">#REF!</definedName>
    <definedName name="SM400범위9">#REF!</definedName>
    <definedName name="SM400범위91" localSheetId="7">#REF!</definedName>
    <definedName name="SM400범위91">#REF!</definedName>
    <definedName name="SM400범위92" localSheetId="7">#REF!</definedName>
    <definedName name="SM400범위92">#REF!</definedName>
    <definedName name="SM400범위93" localSheetId="7">#REF!</definedName>
    <definedName name="SM400범위93">#REF!</definedName>
    <definedName name="SM400범위94" localSheetId="7">#REF!</definedName>
    <definedName name="SM400범위94">#REF!</definedName>
    <definedName name="SM400범위95" localSheetId="7">#REF!</definedName>
    <definedName name="SM400범위95">#REF!</definedName>
    <definedName name="SM400범위96" localSheetId="7">#REF!</definedName>
    <definedName name="SM400범위96">#REF!</definedName>
    <definedName name="SM490범위20" localSheetId="7">#REF!</definedName>
    <definedName name="SM490범위20">#REF!</definedName>
    <definedName name="SM490범위201" localSheetId="7">#REF!</definedName>
    <definedName name="SM490범위201">#REF!</definedName>
    <definedName name="SM490범위202" localSheetId="7">#REF!</definedName>
    <definedName name="SM490범위202">#REF!</definedName>
    <definedName name="SM490범위203" localSheetId="7">#REF!</definedName>
    <definedName name="SM490범위203">#REF!</definedName>
    <definedName name="SM490범위204" localSheetId="7">#REF!</definedName>
    <definedName name="SM490범위204">#REF!</definedName>
    <definedName name="SM490범위205" localSheetId="7">#REF!</definedName>
    <definedName name="SM490범위205">#REF!</definedName>
    <definedName name="SM490범위206" localSheetId="7">#REF!</definedName>
    <definedName name="SM490범위206">#REF!</definedName>
    <definedName name="SM490범위25" localSheetId="7">#REF!</definedName>
    <definedName name="SM490범위25">#REF!</definedName>
    <definedName name="SM490범위251" localSheetId="7">#REF!</definedName>
    <definedName name="SM490범위251">#REF!</definedName>
    <definedName name="SM490범위252" localSheetId="7">#REF!</definedName>
    <definedName name="SM490범위252">#REF!</definedName>
    <definedName name="SM490범위253" localSheetId="7">#REF!</definedName>
    <definedName name="SM490범위253">#REF!</definedName>
    <definedName name="SM490범위254" localSheetId="7">#REF!</definedName>
    <definedName name="SM490범위254">#REF!</definedName>
    <definedName name="SM490범위255" localSheetId="7">#REF!</definedName>
    <definedName name="SM490범위255">#REF!</definedName>
    <definedName name="SM490범위256" localSheetId="7">#REF!</definedName>
    <definedName name="SM490범위256">#REF!</definedName>
    <definedName name="SM490범위30" localSheetId="7">#REF!</definedName>
    <definedName name="SM490범위30">#REF!</definedName>
    <definedName name="SM490범위301" localSheetId="7">#REF!</definedName>
    <definedName name="SM490범위301">#REF!</definedName>
    <definedName name="SM490범위302" localSheetId="7">#REF!</definedName>
    <definedName name="SM490범위302">#REF!</definedName>
    <definedName name="SM490범위303" localSheetId="7">#REF!</definedName>
    <definedName name="SM490범위303">#REF!</definedName>
    <definedName name="SM490범위304" localSheetId="7">#REF!</definedName>
    <definedName name="SM490범위304">#REF!</definedName>
    <definedName name="SM490범위305" localSheetId="7">#REF!</definedName>
    <definedName name="SM490범위305">#REF!</definedName>
    <definedName name="SM490범위306" localSheetId="7">#REF!</definedName>
    <definedName name="SM490범위306">#REF!</definedName>
    <definedName name="SM490범위38" localSheetId="7">#REF!</definedName>
    <definedName name="SM490범위38">#REF!</definedName>
    <definedName name="SM490범위381" localSheetId="7">#REF!</definedName>
    <definedName name="SM490범위381">#REF!</definedName>
    <definedName name="SM490범위382" localSheetId="7">#REF!</definedName>
    <definedName name="SM490범위382">#REF!</definedName>
    <definedName name="SM490범위383" localSheetId="7">#REF!</definedName>
    <definedName name="SM490범위383">#REF!</definedName>
    <definedName name="SM490범위384" localSheetId="7">#REF!</definedName>
    <definedName name="SM490범위384">#REF!</definedName>
    <definedName name="SM490범위385" localSheetId="7">#REF!</definedName>
    <definedName name="SM490범위385">#REF!</definedName>
    <definedName name="SM490범위386" localSheetId="7">#REF!</definedName>
    <definedName name="SM490범위386">#REF!</definedName>
    <definedName name="SM490범위51" localSheetId="7">#REF!</definedName>
    <definedName name="SM490범위51">#REF!</definedName>
    <definedName name="SM490범위511" localSheetId="7">#REF!</definedName>
    <definedName name="SM490범위511">#REF!</definedName>
    <definedName name="SM490범위512" localSheetId="7">#REF!</definedName>
    <definedName name="SM490범위512">#REF!</definedName>
    <definedName name="SM490범위513" localSheetId="7">#REF!</definedName>
    <definedName name="SM490범위513">#REF!</definedName>
    <definedName name="SM490범위514" localSheetId="7">#REF!</definedName>
    <definedName name="SM490범위514">#REF!</definedName>
    <definedName name="SM490범위515" localSheetId="7">#REF!</definedName>
    <definedName name="SM490범위515">#REF!</definedName>
    <definedName name="SM490범위516" localSheetId="7">#REF!</definedName>
    <definedName name="SM490범위516">#REF!</definedName>
    <definedName name="so" hidden="1">{#N/A,#N/A,TRUE,"토적및재료집계";#N/A,#N/A,TRUE,"토적및재료집계";#N/A,#N/A,TRUE,"단위량"}</definedName>
    <definedName name="SOC">[0]!OIU</definedName>
    <definedName name="SOS">[0]!MATRO</definedName>
    <definedName name="spce" localSheetId="7">#REF!</definedName>
    <definedName name="spce">#REF!</definedName>
    <definedName name="spcs" localSheetId="7">#REF!</definedName>
    <definedName name="spcs">#REF!</definedName>
    <definedName name="SPECI">#N/A</definedName>
    <definedName name="SPP_백__PIPE_100A_단중" localSheetId="7">#REF!</definedName>
    <definedName name="SPP_백__PIPE_100A_단중">#REF!</definedName>
    <definedName name="SPP_백__PIPE_125A_단중" localSheetId="7">#REF!</definedName>
    <definedName name="SPP_백__PIPE_125A_단중">#REF!</definedName>
    <definedName name="SPP_백__PIPE_150A_단중" localSheetId="7">#REF!</definedName>
    <definedName name="SPP_백__PIPE_150A_단중">#REF!</definedName>
    <definedName name="SPP_백__PIPE_15A_단중" localSheetId="7">#REF!</definedName>
    <definedName name="SPP_백__PIPE_15A_단중">#REF!</definedName>
    <definedName name="SPP_백__PIPE_200A_단중" localSheetId="7">#REF!</definedName>
    <definedName name="SPP_백__PIPE_200A_단중">#REF!</definedName>
    <definedName name="SPP_백__PIPE_20A_단중" localSheetId="7">#REF!</definedName>
    <definedName name="SPP_백__PIPE_20A_단중">#REF!</definedName>
    <definedName name="SPP_백__PIPE_250A_단중" localSheetId="7">#REF!</definedName>
    <definedName name="SPP_백__PIPE_250A_단중">#REF!</definedName>
    <definedName name="SPP_백__PIPE_25A_단중" localSheetId="7">#REF!</definedName>
    <definedName name="SPP_백__PIPE_25A_단중">#REF!</definedName>
    <definedName name="SPP_백__PIPE_300A_단중" localSheetId="7">#REF!</definedName>
    <definedName name="SPP_백__PIPE_300A_단중">#REF!</definedName>
    <definedName name="SPP_백__PIPE_32A_단중" localSheetId="7">#REF!</definedName>
    <definedName name="SPP_백__PIPE_32A_단중">#REF!</definedName>
    <definedName name="SPP_백__PIPE_350A_단중" localSheetId="7">#REF!</definedName>
    <definedName name="SPP_백__PIPE_350A_단중">#REF!</definedName>
    <definedName name="SPP_백__PIPE_400A_단중" localSheetId="7">#REF!</definedName>
    <definedName name="SPP_백__PIPE_400A_단중">#REF!</definedName>
    <definedName name="SPP_백__PIPE_40A_단중" localSheetId="7">#REF!</definedName>
    <definedName name="SPP_백__PIPE_40A_단중">#REF!</definedName>
    <definedName name="SPP_백__PIPE_450A_단중" localSheetId="7">#REF!</definedName>
    <definedName name="SPP_백__PIPE_450A_단중">#REF!</definedName>
    <definedName name="SPP_백__PIPE_500A_단중" localSheetId="7">#REF!</definedName>
    <definedName name="SPP_백__PIPE_500A_단중">#REF!</definedName>
    <definedName name="SPP_백__PIPE_50A_단중" localSheetId="7">#REF!</definedName>
    <definedName name="SPP_백__PIPE_50A_단중">#REF!</definedName>
    <definedName name="SPP_백__PIPE_65A_단중" localSheetId="7">#REF!</definedName>
    <definedName name="SPP_백__PIPE_65A_단중">#REF!</definedName>
    <definedName name="SPP_백__PIPE_80A_단중" localSheetId="7">#REF!</definedName>
    <definedName name="SPP_백__PIPE_80A_단중">#REF!</definedName>
    <definedName name="SPPS_PIPE_100A_40S_단중" localSheetId="7">#REF!</definedName>
    <definedName name="SPPS_PIPE_100A_40S_단중">#REF!</definedName>
    <definedName name="SPPS_PIPE_125A_40S_단중" localSheetId="7">#REF!</definedName>
    <definedName name="SPPS_PIPE_125A_40S_단중">#REF!</definedName>
    <definedName name="SPPS_PIPE_150A_40S_단중" localSheetId="7">#REF!</definedName>
    <definedName name="SPPS_PIPE_150A_40S_단중">#REF!</definedName>
    <definedName name="SPPS_PIPE_15A_40S_단중" localSheetId="7">#REF!</definedName>
    <definedName name="SPPS_PIPE_15A_40S_단중">#REF!</definedName>
    <definedName name="SPPS_PIPE_200A_40S_단중" localSheetId="7">#REF!</definedName>
    <definedName name="SPPS_PIPE_200A_40S_단중">#REF!</definedName>
    <definedName name="SPPS_PIPE_20A_40S_단중" localSheetId="7">#REF!</definedName>
    <definedName name="SPPS_PIPE_20A_40S_단중">#REF!</definedName>
    <definedName name="SPPS_PIPE_250A_40S_단중" localSheetId="7">#REF!</definedName>
    <definedName name="SPPS_PIPE_250A_40S_단중">#REF!</definedName>
    <definedName name="SPPS_PIPE_25A_40S_단중" localSheetId="7">#REF!</definedName>
    <definedName name="SPPS_PIPE_25A_40S_단중">#REF!</definedName>
    <definedName name="SPPS_PIPE_300A_40S_단중" localSheetId="7">#REF!</definedName>
    <definedName name="SPPS_PIPE_300A_40S_단중">#REF!</definedName>
    <definedName name="SPPS_PIPE_32A_40S_단중" localSheetId="7">#REF!</definedName>
    <definedName name="SPPS_PIPE_32A_40S_단중">#REF!</definedName>
    <definedName name="SPPS_PIPE_350A_40S_단중" localSheetId="7">#REF!</definedName>
    <definedName name="SPPS_PIPE_350A_40S_단중">#REF!</definedName>
    <definedName name="SPPS_PIPE_400A_40S_단중" localSheetId="7">#REF!</definedName>
    <definedName name="SPPS_PIPE_400A_40S_단중">#REF!</definedName>
    <definedName name="SPPS_PIPE_40A_40S_단중" localSheetId="7">#REF!</definedName>
    <definedName name="SPPS_PIPE_40A_40S_단중">#REF!</definedName>
    <definedName name="SPPS_PIPE_450A_40S_단중" localSheetId="7">#REF!</definedName>
    <definedName name="SPPS_PIPE_450A_40S_단중">#REF!</definedName>
    <definedName name="SPPS_PIPE_500A_40S_단중" localSheetId="7">#REF!</definedName>
    <definedName name="SPPS_PIPE_500A_40S_단중">#REF!</definedName>
    <definedName name="SPPS_PIPE_50A_40S_단중" localSheetId="7">#REF!</definedName>
    <definedName name="SPPS_PIPE_50A_40S_단중">#REF!</definedName>
    <definedName name="SPPS_PIPE_65A_40S_단중" localSheetId="7">#REF!</definedName>
    <definedName name="SPPS_PIPE_65A_40S_단중">#REF!</definedName>
    <definedName name="SPPS_PIPE_80A_40S_단중" localSheetId="7">#REF!</definedName>
    <definedName name="SPPS_PIPE_80A_40S_단중">#REF!</definedName>
    <definedName name="sr" localSheetId="7">#REF!,#REF!</definedName>
    <definedName name="sr">#REF!,#REF!</definedName>
    <definedName name="SRDBRE" localSheetId="7">BlankMacro1</definedName>
    <definedName name="SRDBRE">BlankMacro1</definedName>
    <definedName name="ss" localSheetId="7">#REF!</definedName>
    <definedName name="ss">#REF!</definedName>
    <definedName name="SSD">[0]!asx</definedName>
    <definedName name="SSR">#N/A</definedName>
    <definedName name="SSSC">[0]!CCF</definedName>
    <definedName name="SSSS" localSheetId="7">#REF!</definedName>
    <definedName name="SSSS">#REF!</definedName>
    <definedName name="SSSSSS" localSheetId="7">#REF!</definedName>
    <definedName name="SSSSSS">#REF!</definedName>
    <definedName name="SSSSSSSSSSSSS" localSheetId="7">BlankMacro1</definedName>
    <definedName name="SSSSSSSSSSSSS">BlankMacro1</definedName>
    <definedName name="SSX">#N/A</definedName>
    <definedName name="st" localSheetId="7">#REF!</definedName>
    <definedName name="st">#REF!</definedName>
    <definedName name="START" localSheetId="7">#REF!</definedName>
    <definedName name="START">#REF!</definedName>
    <definedName name="START3">#N/A</definedName>
    <definedName name="STS_PIPE_100A_10S_단중" localSheetId="7">#REF!</definedName>
    <definedName name="STS_PIPE_100A_10S_단중">#REF!</definedName>
    <definedName name="STS_PIPE_10A_10S_단중" localSheetId="7">#REF!</definedName>
    <definedName name="STS_PIPE_10A_10S_단중">#REF!</definedName>
    <definedName name="STS_PIPE_125A_10S_단중" localSheetId="7">#REF!</definedName>
    <definedName name="STS_PIPE_125A_10S_단중">#REF!</definedName>
    <definedName name="STS_PIPE_150A_10S_단중" localSheetId="7">#REF!</definedName>
    <definedName name="STS_PIPE_150A_10S_단중">#REF!</definedName>
    <definedName name="STS_PIPE_15A_10S_단중" localSheetId="7">#REF!</definedName>
    <definedName name="STS_PIPE_15A_10S_단중">#REF!</definedName>
    <definedName name="STS_PIPE_200A_10S_단중" localSheetId="7">#REF!</definedName>
    <definedName name="STS_PIPE_200A_10S_단중">#REF!</definedName>
    <definedName name="STS_PIPE_20A_10S_단중" localSheetId="7">#REF!</definedName>
    <definedName name="STS_PIPE_20A_10S_단중">#REF!</definedName>
    <definedName name="STS_PIPE_250A_10S_단중" localSheetId="7">#REF!</definedName>
    <definedName name="STS_PIPE_250A_10S_단중">#REF!</definedName>
    <definedName name="STS_PIPE_25A_10S_단중" localSheetId="7">#REF!</definedName>
    <definedName name="STS_PIPE_25A_10S_단중">#REF!</definedName>
    <definedName name="STS_PIPE_300A_10S_단중" localSheetId="7">#REF!</definedName>
    <definedName name="STS_PIPE_300A_10S_단중">#REF!</definedName>
    <definedName name="STS_PIPE_32A_10S_단중" localSheetId="7">#REF!</definedName>
    <definedName name="STS_PIPE_32A_10S_단중">#REF!</definedName>
    <definedName name="STS_PIPE_350A_10S_단중" localSheetId="7">#REF!</definedName>
    <definedName name="STS_PIPE_350A_10S_단중">#REF!</definedName>
    <definedName name="STS_PIPE_400A_10S_단중" localSheetId="7">#REF!</definedName>
    <definedName name="STS_PIPE_400A_10S_단중">#REF!</definedName>
    <definedName name="STS_PIPE_40A_10S_단중" localSheetId="7">#REF!</definedName>
    <definedName name="STS_PIPE_40A_10S_단중">#REF!</definedName>
    <definedName name="STS_PIPE_50A_10S_단중" localSheetId="7">#REF!</definedName>
    <definedName name="STS_PIPE_50A_10S_단중">#REF!</definedName>
    <definedName name="STS_PIPE_65A_10S_단중" localSheetId="7">#REF!</definedName>
    <definedName name="STS_PIPE_65A_10S_단중">#REF!</definedName>
    <definedName name="STS_PIPE_80A_10S_단중" localSheetId="7">#REF!</definedName>
    <definedName name="STS_PIPE_80A_10S_단중">#REF!</definedName>
    <definedName name="STS_PIPE_90A_10S_단중" localSheetId="7">#REF!</definedName>
    <definedName name="STS_PIPE_90A_10S_단중">#REF!</definedName>
    <definedName name="ST산출" localSheetId="7">[0]!BlankMacro1</definedName>
    <definedName name="ST산출">[0]!BlankMacro1</definedName>
    <definedName name="st산출1" localSheetId="7">[0]!BlankMacro1</definedName>
    <definedName name="st산출1">[0]!BlankMacro1</definedName>
    <definedName name="SUP" localSheetId="7">#REF!</definedName>
    <definedName name="SUP">#REF!</definedName>
    <definedName name="SVFGSF">[0]!KJH</definedName>
    <definedName name="SVS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WL" localSheetId="7">#REF!</definedName>
    <definedName name="SWL">#REF!</definedName>
    <definedName name="SWR" localSheetId="7">#REF!</definedName>
    <definedName name="SWR">#REF!</definedName>
    <definedName name="SW시험사012" localSheetId="7">#REF!</definedName>
    <definedName name="SW시험사012">#REF!</definedName>
    <definedName name="SXXS">[0]!EGERG</definedName>
    <definedName name="SY" localSheetId="7">#REF!</definedName>
    <definedName name="SY">#REF!</definedName>
    <definedName name="SZVFGG">[0]!REEG</definedName>
    <definedName name="T11P" localSheetId="7">#REF!</definedName>
    <definedName name="T11P">#REF!</definedName>
    <definedName name="T12M" localSheetId="7">#REF!</definedName>
    <definedName name="T12M">#REF!</definedName>
    <definedName name="T12P" localSheetId="7">#REF!</definedName>
    <definedName name="T12P">#REF!</definedName>
    <definedName name="T13M" localSheetId="7">#REF!</definedName>
    <definedName name="T13M">#REF!</definedName>
    <definedName name="T13P" localSheetId="7">#REF!</definedName>
    <definedName name="T13P">#REF!</definedName>
    <definedName name="T14M" localSheetId="7">#REF!</definedName>
    <definedName name="T14M">#REF!</definedName>
    <definedName name="T14P" localSheetId="7">#REF!</definedName>
    <definedName name="T14P">#REF!</definedName>
    <definedName name="T15M" localSheetId="7">#REF!</definedName>
    <definedName name="T15M">#REF!</definedName>
    <definedName name="T15P" localSheetId="7">#REF!</definedName>
    <definedName name="T15P">#REF!</definedName>
    <definedName name="T16M" localSheetId="7">#REF!</definedName>
    <definedName name="T16M">#REF!</definedName>
    <definedName name="T16P" localSheetId="7">#REF!</definedName>
    <definedName name="T16P">#REF!</definedName>
    <definedName name="T17M" localSheetId="7">#REF!</definedName>
    <definedName name="T17M">#REF!</definedName>
    <definedName name="T17P" localSheetId="7">#REF!</definedName>
    <definedName name="T17P">#REF!</definedName>
    <definedName name="T18M" localSheetId="7">#REF!</definedName>
    <definedName name="T18M">#REF!</definedName>
    <definedName name="T18P" localSheetId="7">#REF!</definedName>
    <definedName name="T18P">#REF!</definedName>
    <definedName name="T19M" localSheetId="7">#REF!</definedName>
    <definedName name="T19M">#REF!</definedName>
    <definedName name="T19P" localSheetId="7">#REF!</definedName>
    <definedName name="T19P">#REF!</definedName>
    <definedName name="T1E" localSheetId="7">#REF!</definedName>
    <definedName name="T1E">#REF!</definedName>
    <definedName name="T1M" localSheetId="7">#REF!</definedName>
    <definedName name="T1M">#REF!</definedName>
    <definedName name="T1P" localSheetId="7">#REF!</definedName>
    <definedName name="T1P">#REF!</definedName>
    <definedName name="T1S" localSheetId="7">#REF!</definedName>
    <definedName name="T1S">#REF!</definedName>
    <definedName name="T20M" localSheetId="7">#REF!</definedName>
    <definedName name="T20M">#REF!</definedName>
    <definedName name="T20P" localSheetId="7">#REF!</definedName>
    <definedName name="T20P">#REF!</definedName>
    <definedName name="T21M" localSheetId="7">#REF!</definedName>
    <definedName name="T21M">#REF!</definedName>
    <definedName name="T21P" localSheetId="7">#REF!</definedName>
    <definedName name="T21P">#REF!</definedName>
    <definedName name="T22E" localSheetId="7">#REF!</definedName>
    <definedName name="T22E">#REF!</definedName>
    <definedName name="T23M" localSheetId="7">#REF!</definedName>
    <definedName name="T23M">#REF!</definedName>
    <definedName name="T23P" localSheetId="7">#REF!</definedName>
    <definedName name="T23P">#REF!</definedName>
    <definedName name="T24M" localSheetId="7">#REF!</definedName>
    <definedName name="T24M">#REF!</definedName>
    <definedName name="T24P" localSheetId="7">#REF!</definedName>
    <definedName name="T24P">#REF!</definedName>
    <definedName name="T2E" localSheetId="7">#REF!</definedName>
    <definedName name="T2E">#REF!</definedName>
    <definedName name="T2M" localSheetId="7">#REF!</definedName>
    <definedName name="T2M">#REF!</definedName>
    <definedName name="T2P" localSheetId="7">#REF!</definedName>
    <definedName name="T2P">#REF!</definedName>
    <definedName name="T2S" localSheetId="7">#REF!</definedName>
    <definedName name="T2S">#REF!</definedName>
    <definedName name="T3P" localSheetId="7">#REF!</definedName>
    <definedName name="T3P">#REF!</definedName>
    <definedName name="T3S" localSheetId="7">#REF!</definedName>
    <definedName name="T3S">#REF!</definedName>
    <definedName name="T4M" localSheetId="7">#REF!</definedName>
    <definedName name="T4M">#REF!</definedName>
    <definedName name="T4P" localSheetId="7">#REF!</definedName>
    <definedName name="T4P">#REF!</definedName>
    <definedName name="t4t4" localSheetId="7">BlankMacro1</definedName>
    <definedName name="t4t4">BlankMacro1</definedName>
    <definedName name="t4tgtdrgr" localSheetId="7">BlankMacro1</definedName>
    <definedName name="t4tgtdrgr">BlankMacro1</definedName>
    <definedName name="T5P" localSheetId="7">#REF!</definedName>
    <definedName name="T5P">#REF!</definedName>
    <definedName name="T6M" localSheetId="7">#REF!</definedName>
    <definedName name="T6M">#REF!</definedName>
    <definedName name="T6P" localSheetId="7">#REF!</definedName>
    <definedName name="T6P">#REF!</definedName>
    <definedName name="T7M" localSheetId="7">#REF!</definedName>
    <definedName name="T7M">#REF!</definedName>
    <definedName name="T7P" localSheetId="7">#REF!</definedName>
    <definedName name="T7P">#REF!</definedName>
    <definedName name="T8M" localSheetId="7">#REF!</definedName>
    <definedName name="T8M">#REF!</definedName>
    <definedName name="T8P" localSheetId="7">#REF!</definedName>
    <definedName name="T8P">#REF!</definedName>
    <definedName name="T9M" localSheetId="7">#REF!</definedName>
    <definedName name="T9M">#REF!</definedName>
    <definedName name="T9P" localSheetId="7">#REF!</definedName>
    <definedName name="T9P">#REF!</definedName>
    <definedName name="Ta" localSheetId="7">#REF!</definedName>
    <definedName name="Ta">#REF!</definedName>
    <definedName name="TAF" localSheetId="7">#REF!</definedName>
    <definedName name="TAF">#REF!</definedName>
    <definedName name="TAH" localSheetId="7">#REF!</definedName>
    <definedName name="TAH">#REF!</definedName>
    <definedName name="TAM" localSheetId="7">#REF!</definedName>
    <definedName name="TAM">#REF!</definedName>
    <definedName name="Tb" localSheetId="7">#REF!</definedName>
    <definedName name="Tb">#REF!</definedName>
    <definedName name="Tba" localSheetId="7">#REF!</definedName>
    <definedName name="Tba">#REF!</definedName>
    <definedName name="TBDK" localSheetId="7">BlankMacro1</definedName>
    <definedName name="TBDK">BlankMacro1</definedName>
    <definedName name="TC" localSheetId="7">#REF!</definedName>
    <definedName name="TC">#REF!</definedName>
    <definedName name="TCA" localSheetId="7">#REF!</definedName>
    <definedName name="TCA">#REF!</definedName>
    <definedName name="TCB" localSheetId="7">#REF!</definedName>
    <definedName name="TCB">#REF!</definedName>
    <definedName name="TD" localSheetId="7">#REF!</definedName>
    <definedName name="TD">#REF!</definedName>
    <definedName name="TDcon" localSheetId="7">#REF!</definedName>
    <definedName name="TDcon">#REF!</definedName>
    <definedName name="Te" localSheetId="7">#REF!</definedName>
    <definedName name="Te">#REF!</definedName>
    <definedName name="Ted" localSheetId="7">#REF!</definedName>
    <definedName name="Ted">#REF!</definedName>
    <definedName name="teg" localSheetId="7">BlankMacro1</definedName>
    <definedName name="teg">BlankMacro1</definedName>
    <definedName name="Tel" localSheetId="7">#REF!</definedName>
    <definedName name="Tel">#REF!</definedName>
    <definedName name="test" localSheetId="7">#REF!</definedName>
    <definedName name="test">#REF!</definedName>
    <definedName name="Tf" localSheetId="7">#REF!</definedName>
    <definedName name="Tf">#REF!</definedName>
    <definedName name="TGGG">#N/A</definedName>
    <definedName name="tgh" localSheetId="7">BlankMacro1</definedName>
    <definedName name="tgh">BlankMacro1</definedName>
    <definedName name="tgrgr" localSheetId="7">BlankMacro1</definedName>
    <definedName name="tgrgr">BlankMacro1</definedName>
    <definedName name="th" localSheetId="7">BlankMacro1</definedName>
    <definedName name="th">BlankMacro1</definedName>
    <definedName name="thftyr" localSheetId="7">BlankMacro1</definedName>
    <definedName name="thftyr">BlankMacro1</definedName>
    <definedName name="THGB" localSheetId="7">BlankMacro1</definedName>
    <definedName name="THGB">BlankMacro1</definedName>
    <definedName name="thgh" localSheetId="7">BlankMacro1</definedName>
    <definedName name="thgh">BlankMacro1</definedName>
    <definedName name="thrth" localSheetId="7">BlankMacro1</definedName>
    <definedName name="thrth">BlankMacro1</definedName>
    <definedName name="ths" localSheetId="7">#REF!</definedName>
    <definedName name="ths">#REF!</definedName>
    <definedName name="thth" localSheetId="7">BlankMacro1</definedName>
    <definedName name="thth">BlankMacro1</definedName>
    <definedName name="thtjhgj" localSheetId="7">BlankMacro1</definedName>
    <definedName name="thtjhgj">BlankMacro1</definedName>
    <definedName name="TIT" localSheetId="7">#REF!</definedName>
    <definedName name="TIT">#REF!</definedName>
    <definedName name="TITLE_AREA" localSheetId="7">#REF!</definedName>
    <definedName name="TITLE_AREA">#REF!</definedName>
    <definedName name="Tl" localSheetId="7">#REF!</definedName>
    <definedName name="Tl">#REF!</definedName>
    <definedName name="TMO" localSheetId="7">#REF!</definedName>
    <definedName name="TMO">#REF!</definedName>
    <definedName name="TOTAL" localSheetId="7">#REF!</definedName>
    <definedName name="TOTAL">#REF!</definedName>
    <definedName name="TOTAL1" localSheetId="7">#REF!</definedName>
    <definedName name="TOTAL1">#REF!</definedName>
    <definedName name="TOTAL2" localSheetId="7">#REF!</definedName>
    <definedName name="TOTAL2">#REF!</definedName>
    <definedName name="tothe" localSheetId="7">#REF!</definedName>
    <definedName name="tothe">#REF!</definedName>
    <definedName name="toths" localSheetId="7">#REF!</definedName>
    <definedName name="toths">#REF!</definedName>
    <definedName name="TPF" localSheetId="7">#REF!</definedName>
    <definedName name="TPF">#REF!</definedName>
    <definedName name="TPH" localSheetId="7">#REF!</definedName>
    <definedName name="TPH">#REF!</definedName>
    <definedName name="TPM" localSheetId="7">#REF!</definedName>
    <definedName name="TPM">#REF!</definedName>
    <definedName name="tr" localSheetId="7" hidden="1">#REF!</definedName>
    <definedName name="tr" hidden="1">#REF!</definedName>
    <definedName name="TR_R" localSheetId="7">#REF!</definedName>
    <definedName name="TR_R">#REF!</definedName>
    <definedName name="TR_X" localSheetId="7">#REF!</definedName>
    <definedName name="TR_X">#REF!</definedName>
    <definedName name="Tra" localSheetId="7">#REF!</definedName>
    <definedName name="Tra">#REF!</definedName>
    <definedName name="TRFY" localSheetId="7">#REF!</definedName>
    <definedName name="TRFY">#REF!</definedName>
    <definedName name="TRH" localSheetId="7">#REF!</definedName>
    <definedName name="TRH">#REF!</definedName>
    <definedName name="TRR">#N/A</definedName>
    <definedName name="TRRR">#N/A</definedName>
    <definedName name="try" localSheetId="7">#REF!</definedName>
    <definedName name="try">#REF!</definedName>
    <definedName name="tryr" localSheetId="7">BlankMacro1</definedName>
    <definedName name="tryr">BlankMacro1</definedName>
    <definedName name="tryrtg">[0]!bvvc</definedName>
    <definedName name="Tsa" localSheetId="7">#REF!</definedName>
    <definedName name="Tsa">#REF!</definedName>
    <definedName name="TSS" localSheetId="7">#REF!</definedName>
    <definedName name="TSS">#REF!</definedName>
    <definedName name="tt_g" localSheetId="7">#REF!</definedName>
    <definedName name="tt_g">#REF!</definedName>
    <definedName name="ttd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TTHG">#N/A</definedName>
    <definedName name="TTR">#N/A</definedName>
    <definedName name="TTT">#N/A</definedName>
    <definedName name="TUNVS">#N/A</definedName>
    <definedName name="tuu">[0]!frt</definedName>
    <definedName name="TUYT" localSheetId="7">BlankMacro1</definedName>
    <definedName name="TUYT">BlankMacro1</definedName>
    <definedName name="TW" localSheetId="7">#REF!</definedName>
    <definedName name="TW">#REF!</definedName>
    <definedName name="TWA" localSheetId="7">#REF!</definedName>
    <definedName name="TWA">#REF!</definedName>
    <definedName name="twa1e" localSheetId="7">#REF!</definedName>
    <definedName name="twa1e">#REF!</definedName>
    <definedName name="twa1s" localSheetId="7">#REF!</definedName>
    <definedName name="twa1s">#REF!</definedName>
    <definedName name="twb1e" localSheetId="7">#REF!</definedName>
    <definedName name="twb1e">#REF!</definedName>
    <definedName name="twb1s" localSheetId="7">#REF!</definedName>
    <definedName name="twb1s">#REF!</definedName>
    <definedName name="twb2e" localSheetId="7">#REF!</definedName>
    <definedName name="twb2e">#REF!</definedName>
    <definedName name="twb2s" localSheetId="7">#REF!</definedName>
    <definedName name="twb2s">#REF!</definedName>
    <definedName name="twb3e" localSheetId="7">#REF!</definedName>
    <definedName name="twb3e">#REF!</definedName>
    <definedName name="twb3s" localSheetId="7">#REF!</definedName>
    <definedName name="twb3s">#REF!</definedName>
    <definedName name="twh1e" localSheetId="7">#REF!</definedName>
    <definedName name="twh1e">#REF!</definedName>
    <definedName name="twh1s" localSheetId="7">#REF!</definedName>
    <definedName name="twh1s">#REF!</definedName>
    <definedName name="twh2e" localSheetId="7">#REF!</definedName>
    <definedName name="twh2e">#REF!</definedName>
    <definedName name="twh2s" localSheetId="7">#REF!</definedName>
    <definedName name="twh2s">#REF!</definedName>
    <definedName name="twh3e" localSheetId="7">#REF!</definedName>
    <definedName name="twh3e">#REF!</definedName>
    <definedName name="twh3s" localSheetId="7">#REF!</definedName>
    <definedName name="twh3s">#REF!</definedName>
    <definedName name="TWL" localSheetId="7">#REF!</definedName>
    <definedName name="TWL">#REF!</definedName>
    <definedName name="TWR" localSheetId="7">#REF!</definedName>
    <definedName name="TWR">#REF!</definedName>
    <definedName name="Ty1H1" localSheetId="7">#REF!</definedName>
    <definedName name="Ty1H1">#REF!</definedName>
    <definedName name="Ty1H2" localSheetId="7">#REF!</definedName>
    <definedName name="Ty1H2">#REF!</definedName>
    <definedName name="Ty1H3" localSheetId="7">#REF!</definedName>
    <definedName name="Ty1H3">#REF!</definedName>
    <definedName name="Ty1Hun1" localSheetId="7">#REF!</definedName>
    <definedName name="Ty1Hun1">#REF!</definedName>
    <definedName name="Ty1Hun2" localSheetId="7">#REF!</definedName>
    <definedName name="Ty1Hun2">#REF!</definedName>
    <definedName name="Ty1K1" localSheetId="7">#REF!</definedName>
    <definedName name="Ty1K1">#REF!</definedName>
    <definedName name="Ty1K2" localSheetId="7">#REF!</definedName>
    <definedName name="Ty1K2">#REF!</definedName>
    <definedName name="Ty1L1" localSheetId="7">#REF!</definedName>
    <definedName name="Ty1L1">#REF!</definedName>
    <definedName name="Ty1L2" localSheetId="7">#REF!</definedName>
    <definedName name="Ty1L2">#REF!</definedName>
    <definedName name="Ty1L3" localSheetId="7">#REF!</definedName>
    <definedName name="Ty1L3">#REF!</definedName>
    <definedName name="Ty1L4" localSheetId="7">#REF!</definedName>
    <definedName name="Ty1L4">#REF!</definedName>
    <definedName name="Ty1L5" localSheetId="7">#REF!</definedName>
    <definedName name="Ty1L5">#REF!</definedName>
    <definedName name="Ty1L6" localSheetId="7">#REF!</definedName>
    <definedName name="Ty1L6">#REF!</definedName>
    <definedName name="Ty1TH" localSheetId="7">#REF!</definedName>
    <definedName name="Ty1TH">#REF!</definedName>
    <definedName name="Ty1TL" localSheetId="7">#REF!</definedName>
    <definedName name="Ty1TL">#REF!</definedName>
    <definedName name="Ty2H1" localSheetId="7">#REF!</definedName>
    <definedName name="Ty2H1">#REF!</definedName>
    <definedName name="Ty2H2" localSheetId="7">#REF!</definedName>
    <definedName name="Ty2H2">#REF!</definedName>
    <definedName name="Ty2H3" localSheetId="7">#REF!</definedName>
    <definedName name="Ty2H3">#REF!</definedName>
    <definedName name="Ty2Hun1" localSheetId="7">#REF!</definedName>
    <definedName name="Ty2Hun1">#REF!</definedName>
    <definedName name="Ty2Hun2" localSheetId="7">#REF!</definedName>
    <definedName name="Ty2Hun2">#REF!</definedName>
    <definedName name="Ty2K1" localSheetId="7">#REF!</definedName>
    <definedName name="Ty2K1">#REF!</definedName>
    <definedName name="Ty2K2" localSheetId="7">#REF!</definedName>
    <definedName name="Ty2K2">#REF!</definedName>
    <definedName name="Ty2L1" localSheetId="7">#REF!</definedName>
    <definedName name="Ty2L1">#REF!</definedName>
    <definedName name="Ty2L2" localSheetId="7">#REF!</definedName>
    <definedName name="Ty2L2">#REF!</definedName>
    <definedName name="Ty2L3" localSheetId="7">#REF!</definedName>
    <definedName name="Ty2L3">#REF!</definedName>
    <definedName name="Ty2L4" localSheetId="7">#REF!</definedName>
    <definedName name="Ty2L4">#REF!</definedName>
    <definedName name="Ty2L5" localSheetId="7">#REF!</definedName>
    <definedName name="Ty2L5">#REF!</definedName>
    <definedName name="Ty2L6" localSheetId="7">#REF!</definedName>
    <definedName name="Ty2L6">#REF!</definedName>
    <definedName name="Ty2TH" localSheetId="7">#REF!</definedName>
    <definedName name="Ty2TH">#REF!</definedName>
    <definedName name="Ty2TL" localSheetId="7">#REF!</definedName>
    <definedName name="Ty2TL">#REF!</definedName>
    <definedName name="TYH">#N/A</definedName>
    <definedName name="TYHFDGFD" hidden="1">{#N/A,#N/A,FALSE,"배수2"}</definedName>
    <definedName name="tyjykr" localSheetId="7">BlankMacro1</definedName>
    <definedName name="tyjykr">BlankMacro1</definedName>
    <definedName name="TYPE" localSheetId="7">#REF!</definedName>
    <definedName name="TYPE">#REF!</definedName>
    <definedName name="tyrrt" localSheetId="7">BlankMacro1</definedName>
    <definedName name="tyrrt">BlankMacro1</definedName>
    <definedName name="TYSEDRGS" localSheetId="7">BlankMacro1</definedName>
    <definedName name="TYSEDRGS">BlankMacro1</definedName>
    <definedName name="tyty" localSheetId="7">BlankMacro1</definedName>
    <definedName name="tyty">BlankMacro1</definedName>
    <definedName name="TYUH" localSheetId="7">#REF!</definedName>
    <definedName name="TYUH">#REF!</definedName>
    <definedName name="tyutk" localSheetId="7">BlankMacro1</definedName>
    <definedName name="tyutk">BlankMacro1</definedName>
    <definedName name="TYUY" localSheetId="7">#REF!</definedName>
    <definedName name="TYUY">#REF!</definedName>
    <definedName name="tyy">[0]!reyt</definedName>
    <definedName name="uiy">#N/A</definedName>
    <definedName name="ujdffdf" hidden="1">{#N/A,#N/A,FALSE,"단가표지"}</definedName>
    <definedName name="UJJ">#N/A</definedName>
    <definedName name="ujjfff" localSheetId="7">BlankMacro1</definedName>
    <definedName name="ujjfff">BlankMacro1</definedName>
    <definedName name="ujy">[0]!ret</definedName>
    <definedName name="USD" localSheetId="7">#REF!</definedName>
    <definedName name="USD">#REF!</definedName>
    <definedName name="UUU">#N/A</definedName>
    <definedName name="UY" localSheetId="7">#REF!</definedName>
    <definedName name="UY">#REF!</definedName>
    <definedName name="uyi" localSheetId="7">#REF!</definedName>
    <definedName name="uyi">#REF!</definedName>
    <definedName name="uyijh" localSheetId="7">BlankMacro1</definedName>
    <definedName name="uyijh">BlankMacro1</definedName>
    <definedName name="UYIJRTFY" localSheetId="7">BlankMacro1</definedName>
    <definedName name="UYIJRTFY">BlankMacro1</definedName>
    <definedName name="uyiy" localSheetId="7">BlankMacro1</definedName>
    <definedName name="uyiy">BlankMacro1</definedName>
    <definedName name="uyj">#N/A</definedName>
    <definedName name="uyjy" localSheetId="7">#REF!</definedName>
    <definedName name="uyjy">#REF!</definedName>
    <definedName name="UYUY">[0]!DGRT</definedName>
    <definedName name="U측구" localSheetId="7">#REF!</definedName>
    <definedName name="U측구">#REF!</definedName>
    <definedName name="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AESFV" localSheetId="7">BlankMacro1</definedName>
    <definedName name="VAESFV">BlankMacro1</definedName>
    <definedName name="valve" localSheetId="7">#REF!</definedName>
    <definedName name="valve">#REF!</definedName>
    <definedName name="VB" localSheetId="7">#REF!</definedName>
    <definedName name="VB">#REF!</definedName>
    <definedName name="vbbb" localSheetId="7">BlankMacro1</definedName>
    <definedName name="vbbb">BlankMacro1</definedName>
    <definedName name="vbc">[0]!REGSVTEB</definedName>
    <definedName name="VBGDH">[0]!HBHG</definedName>
    <definedName name="vbmnm" localSheetId="7">BlankMacro1</definedName>
    <definedName name="vbmnm">BlankMacro1</definedName>
    <definedName name="vbn">#N/A</definedName>
    <definedName name="vbnh">#N/A</definedName>
    <definedName name="vbnvb" localSheetId="7">BlankMacro1</definedName>
    <definedName name="vbnvb">BlankMacro1</definedName>
    <definedName name="VBV">[0]!RGVBF</definedName>
    <definedName name="vcbc" localSheetId="7">BlankMacro1</definedName>
    <definedName name="vcbc">BlankMacro1</definedName>
    <definedName name="vcbcvbdf" localSheetId="7">BlankMacro1</definedName>
    <definedName name="vcbcvbdf">BlankMacro1</definedName>
    <definedName name="VCV" localSheetId="7">#REF!</definedName>
    <definedName name="VCV">#REF!</definedName>
    <definedName name="VCXXV" localSheetId="7">#REF!</definedName>
    <definedName name="VCXXV">#REF!</definedName>
    <definedName name="vdsfv" localSheetId="7">BlankMacro1</definedName>
    <definedName name="vdsfv">BlankMacro1</definedName>
    <definedName name="vfeg" localSheetId="7">BlankMacro1</definedName>
    <definedName name="vfeg">BlankMacro1</definedName>
    <definedName name="VFJKEH">[0]!DDC</definedName>
    <definedName name="VFV">#N/A</definedName>
    <definedName name="VGF">#N/A</definedName>
    <definedName name="vlo">[0]!juyjuy</definedName>
    <definedName name="vnb">#N/A</definedName>
    <definedName name="VNJ">#N/A</definedName>
    <definedName name="VSV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vb">#N/A</definedName>
    <definedName name="vvvj" localSheetId="7">BlankMacro1</definedName>
    <definedName name="vvvj">BlankMacro1</definedName>
    <definedName name="W" localSheetId="7">#REF!</definedName>
    <definedName name="W">#REF!</definedName>
    <definedName name="wa1e" localSheetId="7">#REF!</definedName>
    <definedName name="wa1e">#REF!</definedName>
    <definedName name="wa1s" localSheetId="7">#REF!</definedName>
    <definedName name="wa1s">#REF!</definedName>
    <definedName name="WAFDREG" localSheetId="7">BlankMacro1</definedName>
    <definedName name="WAFDREG">BlankMacro1</definedName>
    <definedName name="WB" localSheetId="7">#REF!</definedName>
    <definedName name="WB">#REF!</definedName>
    <definedName name="wb1e" localSheetId="7">#REF!</definedName>
    <definedName name="wb1e">#REF!</definedName>
    <definedName name="wb1s" localSheetId="7">#REF!</definedName>
    <definedName name="wb1s">#REF!</definedName>
    <definedName name="wb2e" localSheetId="7">#REF!</definedName>
    <definedName name="wb2e">#REF!</definedName>
    <definedName name="wb2s" localSheetId="7">#REF!</definedName>
    <definedName name="wb2s">#REF!</definedName>
    <definedName name="wb3e" localSheetId="7">#REF!</definedName>
    <definedName name="wb3e">#REF!</definedName>
    <definedName name="wb3s" localSheetId="7">#REF!</definedName>
    <definedName name="wb3s">#REF!</definedName>
    <definedName name="WBB" localSheetId="7">#REF!</definedName>
    <definedName name="WBB">#REF!</definedName>
    <definedName name="WC" localSheetId="7">#REF!</definedName>
    <definedName name="WC">#REF!</definedName>
    <definedName name="Wcon" localSheetId="7">#REF!</definedName>
    <definedName name="Wcon">#REF!</definedName>
    <definedName name="wddw">#N/A</definedName>
    <definedName name="wdes">[0]!vbn</definedName>
    <definedName name="WDF">[0]!QQA</definedName>
    <definedName name="WDV">#N/A</definedName>
    <definedName name="we" localSheetId="7">BlankMacro1</definedName>
    <definedName name="we">BlankMacro1</definedName>
    <definedName name="webc" localSheetId="7">#REF!</definedName>
    <definedName name="webc">#REF!</definedName>
    <definedName name="webh" localSheetId="7">#REF!</definedName>
    <definedName name="webh">#REF!</definedName>
    <definedName name="webp" localSheetId="7">#REF!</definedName>
    <definedName name="webp">#REF!</definedName>
    <definedName name="WEDDG" localSheetId="7">BlankMacro1</definedName>
    <definedName name="WEDDG">BlankMacro1</definedName>
    <definedName name="WEFDS">[0]!MATRO</definedName>
    <definedName name="WEQ" localSheetId="7">#REF!</definedName>
    <definedName name="WEQ">#REF!</definedName>
    <definedName name="WEQEWQ" localSheetId="7">#REF!</definedName>
    <definedName name="WEQEWQ">#REF!</definedName>
    <definedName name="WEQWEWE" localSheetId="7">#REF!</definedName>
    <definedName name="WEQWEWE">#REF!</definedName>
    <definedName name="WEQWEWQE" localSheetId="7">#REF!</definedName>
    <definedName name="WEQWEWQE">#REF!</definedName>
    <definedName name="we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err" hidden="1">{#N/A,#N/A,FALSE,"운반시간"}</definedName>
    <definedName name="werewr" hidden="1">{#N/A,#N/A,FALSE,"골재소요량";#N/A,#N/A,FALSE,"골재소요량"}</definedName>
    <definedName name="WEREWRWE" localSheetId="7">#REF!</definedName>
    <definedName name="WEREWRWE">#REF!</definedName>
    <definedName name="werfew" localSheetId="7">BlankMacro1</definedName>
    <definedName name="werfew">BlankMacro1</definedName>
    <definedName name="wer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W" localSheetId="7">#REF!</definedName>
    <definedName name="WERW">#REF!</definedName>
    <definedName name="WERWES" localSheetId="7">BlankMacro1</definedName>
    <definedName name="WERWES">BlankMacro1</definedName>
    <definedName name="we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sdd" localSheetId="7">#REF!</definedName>
    <definedName name="wessdd">#REF!</definedName>
    <definedName name="wetuyre" localSheetId="7">BlankMacro1</definedName>
    <definedName name="wetuyre">BlankMacro1</definedName>
    <definedName name="WEW" localSheetId="7">#REF!</definedName>
    <definedName name="WEW">#REF!</definedName>
    <definedName name="WEWQE" localSheetId="7">#REF!</definedName>
    <definedName name="WEWQE">#REF!</definedName>
    <definedName name="WFG">[0]!MATRO</definedName>
    <definedName name="WfpCon" localSheetId="7">#REF!</definedName>
    <definedName name="WfpCon">#REF!</definedName>
    <definedName name="wh0" localSheetId="7">#REF!</definedName>
    <definedName name="wh0">#REF!</definedName>
    <definedName name="wh1e" localSheetId="7">#REF!</definedName>
    <definedName name="wh1e">#REF!</definedName>
    <definedName name="wh1s" localSheetId="7">#REF!</definedName>
    <definedName name="wh1s">#REF!</definedName>
    <definedName name="wh2e" localSheetId="7">#REF!</definedName>
    <definedName name="wh2e">#REF!</definedName>
    <definedName name="wh2s" localSheetId="7">#REF!</definedName>
    <definedName name="wh2s">#REF!</definedName>
    <definedName name="wh3e" localSheetId="7">#REF!</definedName>
    <definedName name="wh3e">#REF!</definedName>
    <definedName name="wh3s" localSheetId="7">#REF!</definedName>
    <definedName name="wh3s">#REF!</definedName>
    <definedName name="wh4e" localSheetId="7">#REF!</definedName>
    <definedName name="wh4e">#REF!</definedName>
    <definedName name="wh4s" localSheetId="7">#REF!</definedName>
    <definedName name="wh4s">#REF!</definedName>
    <definedName name="wh5e" localSheetId="7">#REF!</definedName>
    <definedName name="wh5e">#REF!</definedName>
    <definedName name="wh5s" localSheetId="7">#REF!</definedName>
    <definedName name="wh5s">#REF!</definedName>
    <definedName name="wh6e" localSheetId="7">#REF!</definedName>
    <definedName name="wh6e">#REF!</definedName>
    <definedName name="wh6s" localSheetId="7">#REF!</definedName>
    <definedName name="wh6s">#REF!</definedName>
    <definedName name="wid" localSheetId="7">#REF!</definedName>
    <definedName name="wid">#REF!</definedName>
    <definedName name="widee" localSheetId="7">#REF!</definedName>
    <definedName name="widee">#REF!</definedName>
    <definedName name="wides" localSheetId="7">#REF!</definedName>
    <definedName name="wides">#REF!</definedName>
    <definedName name="WIRUY">#N/A</definedName>
    <definedName name="WLT" localSheetId="7">#REF!</definedName>
    <definedName name="WLT">#REF!</definedName>
    <definedName name="wm.조골재1" hidden="1">{#N/A,#N/A,FALSE,"조골재"}</definedName>
    <definedName name="WON" localSheetId="7">#REF!</definedName>
    <definedName name="WON">#REF!</definedName>
    <definedName name="woogi" localSheetId="7" hidden="1">#REF!</definedName>
    <definedName name="woogi" hidden="1">#REF!</definedName>
    <definedName name="woogi2" localSheetId="7" hidden="1">#REF!</definedName>
    <definedName name="woogi2" hidden="1">#REF!</definedName>
    <definedName name="wq" localSheetId="7">[0]!BlankMacro1</definedName>
    <definedName name="wq">[0]!BlankMacro1</definedName>
    <definedName name="wqd">#N/A</definedName>
    <definedName name="WQE" localSheetId="7">#REF!</definedName>
    <definedName name="WQE">#REF!</definedName>
    <definedName name="WQEQ" localSheetId="7">#REF!</definedName>
    <definedName name="WQEQ">#REF!</definedName>
    <definedName name="wqsdf" localSheetId="7">BlankMacro1</definedName>
    <definedName name="wqsdf">BlankMacro1</definedName>
    <definedName name="WQ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BESTE" localSheetId="7">BlankMacro1</definedName>
    <definedName name="WRBESTE">BlankMacro1</definedName>
    <definedName name="wreewq" localSheetId="7">BlankMacro1</definedName>
    <definedName name="wreewq">BlankMacro1</definedName>
    <definedName name="wrn.111." hidden="1">{#N/A,#N/A,FALSE,"제목"}</definedName>
    <definedName name="wrn.FIII._.HOOK._.UP._.견적서." hidden="1">{#N/A,#N/A,TRUE,"960318-1";#N/A,#N/A,TRUE,"960318-2";#N/A,#N/A,TRUE,"960318-3"}</definedName>
    <definedName name="wrn.test1." hidden="1">{#N/A,#N/A,FALSE,"명세표"}</definedName>
    <definedName name="wrn.교대구조계산.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속도.2" hidden="1">{#N/A,#N/A,FALSE,"속도"}</definedName>
    <definedName name="wrn.손익._.보고." hidden="1">{#N/A,#N/A,TRUE,"손익보고"}</definedName>
    <definedName name="wrn.신용찬." hidden="1">{#N/A,#N/A,TRUE,"토적및재료집계";#N/A,#N/A,TRUE,"토적및재료집계";#N/A,#N/A,TRUE,"단위량"}</definedName>
    <definedName name="wrn.업체별._.견적공사명." hidden="1">{"SJ - 기본 보기",#N/A,FALSE,"공사별 외주견적"}</definedName>
    <definedName name="wrn.연동제." hidden="1">{#N/A,#N/A,TRUE,"총괄"}</definedName>
    <definedName name="wrn.현장._.NCR._.분석." hidden="1">{#N/A,#N/A,FALSE,"현장 NCR 분석";#N/A,#N/A,FALSE,"현장품질감사";#N/A,#N/A,FALSE,"현장품질감사"}</definedName>
    <definedName name="WRVFED" localSheetId="7">BlankMacro1</definedName>
    <definedName name="WRVFED">BlankMacro1</definedName>
    <definedName name="wsdf">[0]!ret</definedName>
    <definedName name="WSO" localSheetId="7">#REF!</definedName>
    <definedName name="WSO">#REF!</definedName>
    <definedName name="WSS">#N/A</definedName>
    <definedName name="WST" localSheetId="7">#REF!</definedName>
    <definedName name="WST">#REF!</definedName>
    <definedName name="WSX">#N/A</definedName>
    <definedName name="Ws삼" localSheetId="7">#REF!</definedName>
    <definedName name="Ws삼">#REF!</definedName>
    <definedName name="Ws이" localSheetId="7">#REF!</definedName>
    <definedName name="Ws이">#REF!</definedName>
    <definedName name="Ws일" localSheetId="7">#REF!</definedName>
    <definedName name="Ws일">#REF!</definedName>
    <definedName name="WWEE" localSheetId="7">#REF!</definedName>
    <definedName name="WWEE">#REF!</definedName>
    <definedName name="WWF">#N/A</definedName>
    <definedName name="WWQ">#N/A</definedName>
    <definedName name="WWR">[0]!uiy</definedName>
    <definedName name="WWT">#N/A</definedName>
    <definedName name="WWU">#N/A</definedName>
    <definedName name="wwww" localSheetId="7">BLCH</definedName>
    <definedName name="wwww">BLCH</definedName>
    <definedName name="x" hidden="1">{#N/A,#N/A,FALSE,"운반시간"}</definedName>
    <definedName name="X1A" localSheetId="7">#REF!</definedName>
    <definedName name="X1A">#REF!</definedName>
    <definedName name="X2A" localSheetId="7">#REF!</definedName>
    <definedName name="X2A">#REF!</definedName>
    <definedName name="X9701D_일위대가_List" localSheetId="7">#REF!</definedName>
    <definedName name="X9701D_일위대가_List">#REF!</definedName>
    <definedName name="xcc">#N/A</definedName>
    <definedName name="xcf">#N/A</definedName>
    <definedName name="xcv" localSheetId="7">BlankMacro1</definedName>
    <definedName name="xcv">BlankMacro1</definedName>
    <definedName name="xcvxcvxv" localSheetId="7">BlankMacro1</definedName>
    <definedName name="xcvxcvxv">BlankMacro1</definedName>
    <definedName name="XCXC">[0]!FFF</definedName>
    <definedName name="XCZC" localSheetId="7">#REF!</definedName>
    <definedName name="XCZC">#REF!</definedName>
    <definedName name="XCZCZC" localSheetId="7">#REF!</definedName>
    <definedName name="XCZCZC">#REF!</definedName>
    <definedName name="xdd">[0]!jytr</definedName>
    <definedName name="XDE">#N/A</definedName>
    <definedName name="XDF">[0]!xcf</definedName>
    <definedName name="XDR">#N/A</definedName>
    <definedName name="XDS">[0]!NNF</definedName>
    <definedName name="xhd">#N/A</definedName>
    <definedName name="XSD">[0]!MATRO</definedName>
    <definedName name="xsdf" localSheetId="7">BlankMacro1</definedName>
    <definedName name="xsdf">BlankMacro1</definedName>
    <definedName name="xx" localSheetId="7">#REF!</definedName>
    <definedName name="xx">#REF!</definedName>
    <definedName name="xzcs" localSheetId="7">BlankMacro1</definedName>
    <definedName name="xzcs">BlankMacro1</definedName>
    <definedName name="y" localSheetId="7">#REF!</definedName>
    <definedName name="y">#REF!</definedName>
    <definedName name="Y2Y1" localSheetId="7">#REF!</definedName>
    <definedName name="Y2Y1">#REF!</definedName>
    <definedName name="Y2Y2" localSheetId="7">#REF!</definedName>
    <definedName name="Y2Y2">#REF!</definedName>
    <definedName name="Y6U">#N/A</definedName>
    <definedName name="YBG견적서통" hidden="1">{#N/A,#N/A,TRUE,"손익보고"}</definedName>
    <definedName name="YC" localSheetId="7">#REF!</definedName>
    <definedName name="YC">#REF!</definedName>
    <definedName name="yed" localSheetId="7">BlankMacro1</definedName>
    <definedName name="yed">BlankMacro1</definedName>
    <definedName name="YESFF" localSheetId="7">BlankMacro1</definedName>
    <definedName name="YESFF">BlankMacro1</definedName>
    <definedName name="YHFXD" localSheetId="7">BlankMacro1</definedName>
    <definedName name="YHFXD">BlankMacro1</definedName>
    <definedName name="YHG">#N/A</definedName>
    <definedName name="YHGG">[0]!HTD</definedName>
    <definedName name="YHJ" localSheetId="7">#REF!</definedName>
    <definedName name="YHJ">#REF!</definedName>
    <definedName name="yhr" localSheetId="7">BlankMacro1</definedName>
    <definedName name="yhr">BlankMacro1</definedName>
    <definedName name="yhrtu" localSheetId="7">BlankMacro1</definedName>
    <definedName name="yhrtu">BlankMacro1</definedName>
    <definedName name="YIP">[0]!QQA</definedName>
    <definedName name="yiulk" localSheetId="7">BlankMacro1</definedName>
    <definedName name="yiulk">BlankMacro1</definedName>
    <definedName name="yj" localSheetId="7">#REF!</definedName>
    <definedName name="yj">#REF!</definedName>
    <definedName name="YJH">#N/A</definedName>
    <definedName name="yjy">[0]!jytr</definedName>
    <definedName name="yr" localSheetId="7">BlankMacro1</definedName>
    <definedName name="yr">BlankMacro1</definedName>
    <definedName name="ysu" localSheetId="7">#REF!</definedName>
    <definedName name="ysu">#REF!</definedName>
    <definedName name="yt" localSheetId="7">#REF!</definedName>
    <definedName name="yt">#REF!</definedName>
    <definedName name="YTERT" localSheetId="7">BlankMacro1</definedName>
    <definedName name="YTERT">BlankMacro1</definedName>
    <definedName name="YTGEGER" localSheetId="7">BlankMacro1</definedName>
    <definedName name="YTGEGER">BlankMacro1</definedName>
    <definedName name="yth">#N/A</definedName>
    <definedName name="YTHIKYUI" localSheetId="7">BlankMacro1</definedName>
    <definedName name="YTHIKYUI">BlankMacro1</definedName>
    <definedName name="ytjuy">#N/A</definedName>
    <definedName name="ytu" localSheetId="7">#REF!</definedName>
    <definedName name="ytu">#REF!</definedName>
    <definedName name="ytughjhg" localSheetId="7">BlankMacro1</definedName>
    <definedName name="ytughjhg">BlankMacro1</definedName>
    <definedName name="YUIKYUI" localSheetId="7">BlankMacro1</definedName>
    <definedName name="YUIKYUI">BlankMacro1</definedName>
    <definedName name="yuiyi" localSheetId="7">BlankMacro1</definedName>
    <definedName name="yuiyi">BlankMacro1</definedName>
    <definedName name="YUY" localSheetId="7">#REF!</definedName>
    <definedName name="YUY">#REF!</definedName>
    <definedName name="YUYUY" hidden="1">{#N/A,#N/A,FALSE,"혼합골재"}</definedName>
    <definedName name="yy" localSheetId="7">BlankMacro1</definedName>
    <definedName name="yy">BlankMacro1</definedName>
    <definedName name="yyjkyk" localSheetId="7">BlankMacro1</definedName>
    <definedName name="yyjkyk">BlankMacro1</definedName>
    <definedName name="yyy">#N/A</definedName>
    <definedName name="yyyuj" localSheetId="7">BlankMacro1</definedName>
    <definedName name="yyyuj">BlankMacro1</definedName>
    <definedName name="yyyy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ZB" localSheetId="7">#REF!</definedName>
    <definedName name="ZB">#REF!</definedName>
    <definedName name="ZFVGFDHB">[0]!AVGHBD</definedName>
    <definedName name="ZLO">[0]!QQA</definedName>
    <definedName name="zsb">[0]!GVHBG</definedName>
    <definedName name="zsd">#N/A</definedName>
    <definedName name="zxc" localSheetId="7">BlankMacro1</definedName>
    <definedName name="zxc">BlankMacro1</definedName>
    <definedName name="zxcasdas" localSheetId="7">BlankMacro1</definedName>
    <definedName name="zxcasdas">BlankMacro1</definedName>
    <definedName name="zxcf">#N/A</definedName>
    <definedName name="zxczxc" localSheetId="7">BlankMacro1</definedName>
    <definedName name="zxczxc">BlankMacro1</definedName>
    <definedName name="zxczxczxc" localSheetId="7">BlankMacro1</definedName>
    <definedName name="zxczxczxc">BlankMacro1</definedName>
    <definedName name="zxd">#N/A</definedName>
    <definedName name="ZZZ">#N/A</definedName>
    <definedName name="ㄱ25x25x3t_단중" localSheetId="7">#REF!</definedName>
    <definedName name="ㄱ25x25x3t_단중">#REF!</definedName>
    <definedName name="ㄱ30x30x5t_단중" localSheetId="7">#REF!</definedName>
    <definedName name="ㄱ30x30x5t_단중">#REF!</definedName>
    <definedName name="ㄱ40x40x5t_단중" localSheetId="7">#REF!</definedName>
    <definedName name="ㄱ40x40x5t_단중">#REF!</definedName>
    <definedName name="ㄱ50x50x6t_단중" localSheetId="7">#REF!</definedName>
    <definedName name="ㄱ50x50x6t_단중">#REF!</definedName>
    <definedName name="ㄱ60x60x6t_단중" localSheetId="7">#REF!</definedName>
    <definedName name="ㄱ60x60x6t_단중">#REF!</definedName>
    <definedName name="ㄱ65x65x6t_단중" localSheetId="7">#REF!</definedName>
    <definedName name="ㄱ65x65x6t_단중">#REF!</definedName>
    <definedName name="ㄱ75x75x9t_단중" localSheetId="7">#REF!</definedName>
    <definedName name="ㄱ75x75x9t_단중">#REF!</definedName>
    <definedName name="ㄱㄱ" hidden="1">{#N/A,#N/A,FALSE,"명세표"}</definedName>
    <definedName name="ㄱㄱㄱㄱㄱ" hidden="1">{#N/A,#N/A,TRUE,"토적및재료집계";#N/A,#N/A,TRUE,"토적및재료집계";#N/A,#N/A,TRUE,"단위량"}</definedName>
    <definedName name="ㄱㄱㄱㄱㄱㄱㄱㄱㄱ" hidden="1">{#N/A,#N/A,TRUE,"토적및재료집계";#N/A,#N/A,TRUE,"토적및재료집계";#N/A,#N/A,TRUE,"단위량"}</definedName>
    <definedName name="ㄱㄴ슈쥿ㄴ" localSheetId="7">[0]!BlankMacro1</definedName>
    <definedName name="ㄱㄴ슈쥿ㄴ">[0]!BlankMacro1</definedName>
    <definedName name="ㄱ내역" localSheetId="7">#REF!</definedName>
    <definedName name="ㄱ내역">#REF!</definedName>
    <definedName name="ㄱㄷ" localSheetId="7">#REF!</definedName>
    <definedName name="ㄱㄷ">#REF!</definedName>
    <definedName name="ㄱㄷㅂㄱㅈ" hidden="1">{#N/A,#N/A,FALSE,"2~8번"}</definedName>
    <definedName name="ㄱ단가" localSheetId="7">#REF!</definedName>
    <definedName name="ㄱ단가">#REF!</definedName>
    <definedName name="ㄱ단목" localSheetId="7">#REF!</definedName>
    <definedName name="ㄱ단목">#REF!</definedName>
    <definedName name="ㄱ단산" localSheetId="7">#REF!</definedName>
    <definedName name="ㄱ단산">#REF!</definedName>
    <definedName name="ㄱㅀㅍㅇ">#N/A</definedName>
    <definedName name="ㄱ슈교ㅜ" localSheetId="7">[0]!BlankMacro1</definedName>
    <definedName name="ㄱ슈교ㅜ">[0]!BlankMacro1</definedName>
    <definedName name="ㄱ일목" localSheetId="7">#REF!</definedName>
    <definedName name="ㄱ일목">#REF!</definedName>
    <definedName name="ㄱ일위" localSheetId="7">#REF!</definedName>
    <definedName name="ㄱ일위">#REF!</definedName>
    <definedName name="ㄱㅈㅎ" localSheetId="7" hidden="1">#REF!</definedName>
    <definedName name="ㄱㅈㅎ" hidden="1">#REF!</definedName>
    <definedName name="ㄱ중기" localSheetId="7">#REF!</definedName>
    <definedName name="ㄱ중기">#REF!</definedName>
    <definedName name="ㄱ중목" localSheetId="7">#REF!</definedName>
    <definedName name="ㄱ중목">#REF!</definedName>
    <definedName name="ㄱㅎ" localSheetId="7">#REF!</definedName>
    <definedName name="ㄱㅎ">#REF!</definedName>
    <definedName name="ㄱ호ㅗㅓㄱ">#N/A</definedName>
    <definedName name="가가가가각">#N/A</definedName>
    <definedName name="가나" localSheetId="7">#REF!</definedName>
    <definedName name="가나">#REF!</definedName>
    <definedName name="가나다">#N/A</definedName>
    <definedName name="가로" localSheetId="7">#REF!</definedName>
    <definedName name="가로">#REF!</definedName>
    <definedName name="가로등">#N/A</definedName>
    <definedName name="가로등입력">#N/A</definedName>
    <definedName name="가로등주" localSheetId="7">#REF!</definedName>
    <definedName name="가로등주">#REF!</definedName>
    <definedName name="가설사무실" localSheetId="7">#REF!</definedName>
    <definedName name="가설사무실">#REF!</definedName>
    <definedName name="가수">#N/A</definedName>
    <definedName name="가시나무5노무" localSheetId="7">#REF!</definedName>
    <definedName name="가시나무5노무">#REF!</definedName>
    <definedName name="가시나무5재료" localSheetId="7">#REF!</definedName>
    <definedName name="가시나무5재료">#REF!</definedName>
    <definedName name="가시나무6노무" localSheetId="7">#REF!</definedName>
    <definedName name="가시나무6노무">#REF!</definedName>
    <definedName name="가시나무6재료" localSheetId="7">#REF!</definedName>
    <definedName name="가시나무6재료">#REF!</definedName>
    <definedName name="가시나무H4.5" localSheetId="7">#REF!</definedName>
    <definedName name="가시나무H4.5">#REF!</definedName>
    <definedName name="가시나무노무8" localSheetId="7">#REF!</definedName>
    <definedName name="가시나무노무8">#REF!</definedName>
    <definedName name="가시나무재료8" localSheetId="7">#REF!</definedName>
    <definedName name="가시나무재료8">#REF!</definedName>
    <definedName name="각도" localSheetId="7">#REF!</definedName>
    <definedName name="각도">#REF!</definedName>
    <definedName name="각종단가" localSheetId="7">#REF!</definedName>
    <definedName name="각종단가">#REF!</definedName>
    <definedName name="간" localSheetId="7">#REF!</definedName>
    <definedName name="간">#REF!</definedName>
    <definedName name="간노" localSheetId="7">#REF!</definedName>
    <definedName name="간노">#REF!</definedName>
    <definedName name="간다">#N/A</definedName>
    <definedName name="간선변경" localSheetId="7">BlankMacro1</definedName>
    <definedName name="간선변경">BlankMacro1</definedName>
    <definedName name="간입ㄴ다..">#N/A</definedName>
    <definedName name="간접경비" localSheetId="7">#REF!</definedName>
    <definedName name="간접경비">#REF!</definedName>
    <definedName name="간접노무비2" localSheetId="7">#REF!</definedName>
    <definedName name="간접노무비2">#REF!</definedName>
    <definedName name="간접노무비4" localSheetId="7">#REF!</definedName>
    <definedName name="간접노무비4">#REF!</definedName>
    <definedName name="간접노무비요율" localSheetId="7">#REF!</definedName>
    <definedName name="간접노무비요율">#REF!</definedName>
    <definedName name="간접노무비율" localSheetId="7">#REF!</definedName>
    <definedName name="간접노무비율">#REF!</definedName>
    <definedName name="감나무" localSheetId="7">#REF!</definedName>
    <definedName name="감나무">#REF!</definedName>
    <definedName name="감나무H2.5" localSheetId="7">#REF!</definedName>
    <definedName name="감나무H2.5">#REF!</definedName>
    <definedName name="감나무H3.0" localSheetId="7">#REF!</definedName>
    <definedName name="감나무H3.0">#REF!</definedName>
    <definedName name="감나ㅏ">#N/A</definedName>
    <definedName name="갑" localSheetId="7">#REF!</definedName>
    <definedName name="갑">#REF!</definedName>
    <definedName name="갑니둉ㅇ">#N/A</definedName>
    <definedName name="갑지1" localSheetId="7">#REF!</definedName>
    <definedName name="갑지1">#REF!</definedName>
    <definedName name="갑지변경" hidden="1">{#N/A,#N/A,FALSE,"전력간선"}</definedName>
    <definedName name="갑지변경1" hidden="1">{#N/A,#N/A,FALSE,"전력간선"}</definedName>
    <definedName name="갑지변경2" hidden="1">{#N/A,#N/A,FALSE,"전력간선"}</definedName>
    <definedName name="갑지변경3" hidden="1">{#N/A,#N/A,FALSE,"전력간선"}</definedName>
    <definedName name="갑지변경4" hidden="1">{#N/A,#N/A,FALSE,"전력간선"}</definedName>
    <definedName name="갑지변경5" hidden="1">{#N/A,#N/A,FALSE,"전력간선"}</definedName>
    <definedName name="갑지변경6" hidden="1">{#N/A,#N/A,FALSE,"전력간선"}</definedName>
    <definedName name="갑지변경7" hidden="1">{#N/A,#N/A,FALSE,"전력간선"}</definedName>
    <definedName name="갑지변경8" hidden="1">{#N/A,#N/A,FALSE,"전력간선"}</definedName>
    <definedName name="갑지변경9" hidden="1">{#N/A,#N/A,FALSE,"전력간선"}</definedName>
    <definedName name="강교" hidden="1">{#N/A,#N/A,FALSE,"포장2"}</definedName>
    <definedName name="강구조물" hidden="1">{#N/A,#N/A,FALSE,"포장1";#N/A,#N/A,FALSE,"포장1"}</definedName>
    <definedName name="강단면적" localSheetId="7">#REF!</definedName>
    <definedName name="강단면적">#REF!</definedName>
    <definedName name="강탄성계수" localSheetId="7">#REF!</definedName>
    <definedName name="강탄성계수">#REF!</definedName>
    <definedName name="강판보강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개비온" localSheetId="7">BlankMacro1</definedName>
    <definedName name="개비온">BlankMacro1</definedName>
    <definedName name="개요파악" localSheetId="7">#REF!</definedName>
    <definedName name="개요파악">#REF!</definedName>
    <definedName name="갱부" localSheetId="7">#REF!</definedName>
    <definedName name="갱부">#REF!</definedName>
    <definedName name="갱부012" localSheetId="7">#REF!</definedName>
    <definedName name="갱부012">#REF!</definedName>
    <definedName name="거리1" localSheetId="7">#REF!</definedName>
    <definedName name="거리1">#REF!</definedName>
    <definedName name="거리2" localSheetId="7">#REF!</definedName>
    <definedName name="거리2">#REF!</definedName>
    <definedName name="거리3" localSheetId="7">#REF!</definedName>
    <definedName name="거리3">#REF!</definedName>
    <definedName name="거리5" localSheetId="7">#REF!</definedName>
    <definedName name="거리5">#REF!</definedName>
    <definedName name="거푸집6">23.81</definedName>
    <definedName name="거푸집설치" localSheetId="7">#REF!</definedName>
    <definedName name="거푸집설치">#REF!</definedName>
    <definedName name="건강보험료요율" localSheetId="7">#REF!</definedName>
    <definedName name="건강보험료요율">#REF!</definedName>
    <definedName name="건목">53461</definedName>
    <definedName name="건설기계운전기사012" localSheetId="7">#REF!</definedName>
    <definedName name="건설기계운전기사012">#REF!</definedName>
    <definedName name="건설기계운전조수" localSheetId="7">#REF!</definedName>
    <definedName name="건설기계운전조수">#REF!</definedName>
    <definedName name="건설기계운전조수012" localSheetId="7">#REF!</definedName>
    <definedName name="건설기계운전조수012">#REF!</definedName>
    <definedName name="건설기계조장" localSheetId="7">#REF!</definedName>
    <definedName name="건설기계조장">#REF!</definedName>
    <definedName name="건설기계조장012" localSheetId="7">#REF!</definedName>
    <definedName name="건설기계조장012">#REF!</definedName>
    <definedName name="건설용펌프_자흡식_150MM_20HP×20M_" localSheetId="7">#REF!</definedName>
    <definedName name="건설용펌프_자흡식_150MM_20HP×20M_">#REF!</definedName>
    <definedName name="건접노무비4" localSheetId="7">#REF!</definedName>
    <definedName name="건접노무비4">#REF!</definedName>
    <definedName name="건조수축율" localSheetId="7">#REF!</definedName>
    <definedName name="건조수축율">#REF!</definedName>
    <definedName name="건축" localSheetId="7">#REF!</definedName>
    <definedName name="건축">#REF!</definedName>
    <definedName name="건축목공" localSheetId="7">#REF!</definedName>
    <definedName name="건축목공">#REF!</definedName>
    <definedName name="건축목공012" localSheetId="7">#REF!</definedName>
    <definedName name="건축목공012">#REF!</definedName>
    <definedName name="건축원가" hidden="1">#N/A</definedName>
    <definedName name="검조부" localSheetId="7">#REF!</definedName>
    <definedName name="검조부">#REF!</definedName>
    <definedName name="견" localSheetId="7">#REF!,#REF!</definedName>
    <definedName name="견">#REF!,#REF!</definedName>
    <definedName name="견___출___공" localSheetId="7">#REF!</definedName>
    <definedName name="견___출___공">#REF!</definedName>
    <definedName name="견적내역" localSheetId="7">#REF!</definedName>
    <definedName name="견적내역">#REF!</definedName>
    <definedName name="견적단가" localSheetId="7">#REF!</definedName>
    <definedName name="견적단가">#REF!</definedName>
    <definedName name="견적서" hidden="1">{#N/A,#N/A,TRUE,"손익보고"}</definedName>
    <definedName name="견적서1" localSheetId="7">#REF!</definedName>
    <definedName name="견적서1">#REF!</definedName>
    <definedName name="견적서2" localSheetId="7">#REF!</definedName>
    <definedName name="견적서2">#REF!</definedName>
    <definedName name="견적서3" localSheetId="7">#REF!</definedName>
    <definedName name="견적서3">#REF!</definedName>
    <definedName name="견적서4" localSheetId="7">#REF!</definedName>
    <definedName name="견적서4">#REF!</definedName>
    <definedName name="견적서5" localSheetId="7">#REF!</definedName>
    <definedName name="견적서5">#REF!</definedName>
    <definedName name="견적서6" localSheetId="7">#REF!</definedName>
    <definedName name="견적서6">#REF!</definedName>
    <definedName name="견적탱크" localSheetId="7">#REF!</definedName>
    <definedName name="견적탱크">#REF!</definedName>
    <definedName name="견적토목" localSheetId="7">#REF!</definedName>
    <definedName name="견적토목">#REF!</definedName>
    <definedName name="견출" localSheetId="7">#REF!</definedName>
    <definedName name="견출">#REF!</definedName>
    <definedName name="견출공" localSheetId="7">#REF!</definedName>
    <definedName name="견출공">#REF!</definedName>
    <definedName name="견출공012" localSheetId="7">#REF!</definedName>
    <definedName name="견출공012">#REF!</definedName>
    <definedName name="견출품" localSheetId="7">#REF!</definedName>
    <definedName name="견출품">#REF!</definedName>
    <definedName name="결" hidden="1">{#N/A,#N/A,FALSE,"포장2"}</definedName>
    <definedName name="결과" hidden="1">{#N/A,#N/A,FALSE,"포장2"}</definedName>
    <definedName name="결정치" localSheetId="7">#REF!</definedName>
    <definedName name="결정치">#REF!</definedName>
    <definedName name="경" localSheetId="7">#REF!</definedName>
    <definedName name="경">#REF!</definedName>
    <definedName name="경간" localSheetId="7">#REF!</definedName>
    <definedName name="경간">#REF!</definedName>
    <definedName name="경계석설치" localSheetId="7">#REF!</definedName>
    <definedName name="경계석설치">#REF!</definedName>
    <definedName name="경기노임" localSheetId="7">#REF!</definedName>
    <definedName name="경기노임">#REF!</definedName>
    <definedName name="경부선" localSheetId="7">#REF!</definedName>
    <definedName name="경부선">#REF!</definedName>
    <definedName name="경비" hidden="1">{#N/A,#N/A,TRUE,"총괄"}</definedName>
    <definedName name="경비3" localSheetId="7">#REF!</definedName>
    <definedName name="경비3">#REF!</definedName>
    <definedName name="경비4" localSheetId="7">#REF!</definedName>
    <definedName name="경비4">#REF!</definedName>
    <definedName name="경비율" localSheetId="7">#REF!</definedName>
    <definedName name="경비율">#REF!</definedName>
    <definedName name="경비ㅣㅣ" localSheetId="7">#REF!</definedName>
    <definedName name="경비ㅣㅣ">#REF!</definedName>
    <definedName name="경사1" localSheetId="7">#REF!</definedName>
    <definedName name="경사1">#REF!</definedName>
    <definedName name="경사2" localSheetId="7">#REF!</definedName>
    <definedName name="경사2">#REF!</definedName>
    <definedName name="경사3" localSheetId="7">#REF!</definedName>
    <definedName name="경사3">#REF!</definedName>
    <definedName name="경사5" localSheetId="7">#REF!</definedName>
    <definedName name="경사5">#REF!</definedName>
    <definedName name="경상대" localSheetId="7">#REF!</definedName>
    <definedName name="경상대">#REF!</definedName>
    <definedName name="경용">#N/A</definedName>
    <definedName name="계" localSheetId="7">#REF!</definedName>
    <definedName name="계">#REF!</definedName>
    <definedName name="계___장___공" localSheetId="7">#REF!</definedName>
    <definedName name="계___장___공">#REF!</definedName>
    <definedName name="계_①___⑦" localSheetId="7">#REF!</definedName>
    <definedName name="계_①___⑦">#REF!</definedName>
    <definedName name="계_장_공" localSheetId="7">#REF!</definedName>
    <definedName name="계_장_공">#REF!</definedName>
    <definedName name="계령공" localSheetId="7">#REF!</definedName>
    <definedName name="계령공">#REF!</definedName>
    <definedName name="계산" localSheetId="7">#REF!</definedName>
    <definedName name="계산">#REF!</definedName>
    <definedName name="계산조건" localSheetId="7">#REF!,#REF!</definedName>
    <definedName name="계산조건">#REF!,#REF!</definedName>
    <definedName name="계수나무6노무" localSheetId="7">#REF!</definedName>
    <definedName name="계수나무6노무">#REF!</definedName>
    <definedName name="계수나무6재료" localSheetId="7">#REF!</definedName>
    <definedName name="계수나무6재료">#REF!</definedName>
    <definedName name="계장공" localSheetId="7">#REF!</definedName>
    <definedName name="계장공">#REF!</definedName>
    <definedName name="계장공012" localSheetId="7">#REF!</definedName>
    <definedName name="계장공012">#REF!</definedName>
    <definedName name="계획표" localSheetId="7">#REF!</definedName>
    <definedName name="계획표">#REF!</definedName>
    <definedName name="고_급__선_원" localSheetId="7">#REF!</definedName>
    <definedName name="고_급__선_원">#REF!</definedName>
    <definedName name="고급" localSheetId="7">#REF!</definedName>
    <definedName name="고급">#REF!</definedName>
    <definedName name="고급단가" localSheetId="7">#REF!</definedName>
    <definedName name="고급단가">#REF!</definedName>
    <definedName name="고급선원" localSheetId="7">#REF!</definedName>
    <definedName name="고급선원">#REF!</definedName>
    <definedName name="고급선원012" localSheetId="7">#REF!</definedName>
    <definedName name="고급선원012">#REF!</definedName>
    <definedName name="고급원자력비파괴시험" localSheetId="7">#REF!</definedName>
    <definedName name="고급원자력비파괴시험">#REF!</definedName>
    <definedName name="고급원자력비파괴시험공012" localSheetId="7">#REF!</definedName>
    <definedName name="고급원자력비파괴시험공012">#REF!</definedName>
    <definedName name="고급전체" localSheetId="7">#REF!</definedName>
    <definedName name="고급전체">#REF!</definedName>
    <definedName name="고급할증" localSheetId="7">#REF!</definedName>
    <definedName name="고급할증">#REF!</definedName>
    <definedName name="고기" localSheetId="7">#REF!</definedName>
    <definedName name="고기">#REF!</definedName>
    <definedName name="고보" localSheetId="7">#REF!</definedName>
    <definedName name="고보">#REF!</definedName>
    <definedName name="고암교">#N/A</definedName>
    <definedName name="고압케이블전공" localSheetId="7">#REF!</definedName>
    <definedName name="고압케이블전공">#REF!</definedName>
    <definedName name="고압케이블전공012" localSheetId="7">#REF!</definedName>
    <definedName name="고압케이블전공012">#REF!</definedName>
    <definedName name="고용보험료2" localSheetId="7">#REF!</definedName>
    <definedName name="고용보험료2">#REF!</definedName>
    <definedName name="고용보험료요율" localSheetId="7">#REF!</definedName>
    <definedName name="고용보험료요율">#REF!</definedName>
    <definedName name="고용보험료율" localSheetId="7">#REF!</definedName>
    <definedName name="고용보험료율">#REF!</definedName>
    <definedName name="골재">#N/A</definedName>
    <definedName name="곰솔H3.0xW1.0" localSheetId="7">#REF!</definedName>
    <definedName name="곰솔H3.0xW1.0">#REF!</definedName>
    <definedName name="곰솔H3.0xW1.2xR10" localSheetId="7">#REF!</definedName>
    <definedName name="곰솔H3.0xW1.2xR10">#REF!</definedName>
    <definedName name="곰솔H3.5xW1.5xR12" localSheetId="7">#REF!</definedName>
    <definedName name="곰솔H3.5xW1.5xR12">#REF!</definedName>
    <definedName name="공">#N/A</definedName>
    <definedName name="공___종" localSheetId="7">#REF!</definedName>
    <definedName name="공___종">#REF!</definedName>
    <definedName name="공고공람비" localSheetId="7">#REF!</definedName>
    <definedName name="공고공람비">#REF!</definedName>
    <definedName name="공급가액" localSheetId="7">#REF!</definedName>
    <definedName name="공급가액">#REF!</definedName>
    <definedName name="공급가액2" localSheetId="7">#REF!</definedName>
    <definedName name="공급가액2">#REF!</definedName>
    <definedName name="공급가액4" localSheetId="7">#REF!</definedName>
    <definedName name="공급가액4">#REF!</definedName>
    <definedName name="공부" hidden="1">{#N/A,#N/A,TRUE,"960318-1";#N/A,#N/A,TRUE,"960318-2";#N/A,#N/A,TRUE,"960318-3"}</definedName>
    <definedName name="공비" localSheetId="7">#REF!</definedName>
    <definedName name="공비">#REF!</definedName>
    <definedName name="공사" hidden="1">{#N/A,#N/A,TRUE,"960318-1";#N/A,#N/A,TRUE,"960318-2";#N/A,#N/A,TRUE,"960318-3"}</definedName>
    <definedName name="공사감독자" localSheetId="7">#REF!</definedName>
    <definedName name="공사감독자">#REF!</definedName>
    <definedName name="공사개요1" localSheetId="7">#REF!</definedName>
    <definedName name="공사개요1">#REF!</definedName>
    <definedName name="공사개요2" localSheetId="7">#REF!</definedName>
    <definedName name="공사개요2">#REF!</definedName>
    <definedName name="공사개요3" localSheetId="7">#REF!</definedName>
    <definedName name="공사개요3">#REF!</definedName>
    <definedName name="공사개요4" localSheetId="7">#REF!</definedName>
    <definedName name="공사개요4">#REF!</definedName>
    <definedName name="공사비" localSheetId="7">#REF!</definedName>
    <definedName name="공사비">#REF!</definedName>
    <definedName name="공사요청" hidden="1">{#N/A,#N/A,TRUE,"960318-1";#N/A,#N/A,TRUE,"960318-2";#N/A,#N/A,TRUE,"960318-3"}</definedName>
    <definedName name="공사요청2" hidden="1">{#N/A,#N/A,FALSE,"제목"}</definedName>
    <definedName name="공사원가" localSheetId="7">#REF!</definedName>
    <definedName name="공사원가">#REF!</definedName>
    <definedName name="공사원가계산서" hidden="1">{#N/A,#N/A,TRUE,"토적및재료집계";#N/A,#N/A,TRUE,"토적및재료집계";#N/A,#N/A,TRUE,"단위량"}</definedName>
    <definedName name="공사원가명세서" localSheetId="7">#REF!</definedName>
    <definedName name="공사원가명세서">#REF!</definedName>
    <definedName name="공일" localSheetId="7">#REF!</definedName>
    <definedName name="공일">#REF!</definedName>
    <definedName name="공정1" localSheetId="7">#REF!</definedName>
    <definedName name="공정1">#REF!</definedName>
    <definedName name="공정2" localSheetId="7">#REF!</definedName>
    <definedName name="공정2">#REF!</definedName>
    <definedName name="공정3" localSheetId="7">#REF!</definedName>
    <definedName name="공정3">#REF!</definedName>
    <definedName name="공정4" localSheetId="7">#REF!</definedName>
    <definedName name="공정4">#REF!</definedName>
    <definedName name="공정5" localSheetId="7">#REF!</definedName>
    <definedName name="공정5">#REF!</definedName>
    <definedName name="공정6" localSheetId="7">#REF!</definedName>
    <definedName name="공정6">#REF!</definedName>
    <definedName name="공정표" hidden="1">{#N/A,#N/A,FALSE,"현장 NCR 분석";#N/A,#N/A,FALSE,"현장품질감사";#N/A,#N/A,FALSE,"현장품질감사"}</definedName>
    <definedName name="공제" localSheetId="7">#REF!</definedName>
    <definedName name="공제">#REF!</definedName>
    <definedName name="공종01" localSheetId="7">#REF!</definedName>
    <definedName name="공종01">#REF!</definedName>
    <definedName name="공종02" localSheetId="7">#REF!</definedName>
    <definedName name="공종02">#REF!</definedName>
    <definedName name="공종03" localSheetId="7">#REF!</definedName>
    <definedName name="공종03">#REF!</definedName>
    <definedName name="공종04" localSheetId="7">#REF!</definedName>
    <definedName name="공종04">#REF!</definedName>
    <definedName name="공종05" localSheetId="7">#REF!</definedName>
    <definedName name="공종05">#REF!</definedName>
    <definedName name="공종06" localSheetId="7">#REF!</definedName>
    <definedName name="공종06">#REF!</definedName>
    <definedName name="공종07" localSheetId="7">#REF!</definedName>
    <definedName name="공종07">#REF!</definedName>
    <definedName name="공종08" localSheetId="7">#REF!</definedName>
    <definedName name="공종08">#REF!</definedName>
    <definedName name="공종09" localSheetId="7">#REF!</definedName>
    <definedName name="공종09">#REF!</definedName>
    <definedName name="공종10" localSheetId="7">#REF!</definedName>
    <definedName name="공종10">#REF!</definedName>
    <definedName name="공종명" localSheetId="7">#REF!</definedName>
    <definedName name="공종명">#REF!</definedName>
    <definedName name="공지" localSheetId="7">#REF!</definedName>
    <definedName name="공지">#REF!</definedName>
    <definedName name="공통단가" localSheetId="7">#REF!</definedName>
    <definedName name="공통단가">#REF!</definedName>
    <definedName name="공통일위" localSheetId="7">#REF!</definedName>
    <definedName name="공통일위">#REF!</definedName>
    <definedName name="관갉" localSheetId="7">#REF!,#REF!,#REF!</definedName>
    <definedName name="관갉">#REF!,#REF!,#REF!</definedName>
    <definedName name="관급" localSheetId="7">#REF!,#REF!,#REF!</definedName>
    <definedName name="관급">#REF!,#REF!,#REF!</definedName>
    <definedName name="관급1" localSheetId="7">#REF!,#REF!,#REF!</definedName>
    <definedName name="관급1">#REF!,#REF!,#REF!</definedName>
    <definedName name="관급단가" localSheetId="7">#REF!</definedName>
    <definedName name="관급단가">#REF!</definedName>
    <definedName name="관급자재내역서" localSheetId="7">#REF!,#REF!,#REF!</definedName>
    <definedName name="관급자재내역서">#REF!,#REF!,#REF!</definedName>
    <definedName name="관급자재대" localSheetId="7">#REF!</definedName>
    <definedName name="관급자재대">#REF!</definedName>
    <definedName name="관급재료비" localSheetId="7">#REF!</definedName>
    <definedName name="관급재료비">#REF!</definedName>
    <definedName name="관리" hidden="1">{#N/A,#N/A,FALSE,"포장2"}</definedName>
    <definedName name="관용접노무" localSheetId="7">#REF!</definedName>
    <definedName name="관용접노무">#REF!</definedName>
    <definedName name="관용접노무비" localSheetId="7">#REF!</definedName>
    <definedName name="관용접노무비">#REF!</definedName>
    <definedName name="관용접재료" localSheetId="7">#REF!</definedName>
    <definedName name="관용접재료">#REF!</definedName>
    <definedName name="관용접재료비" localSheetId="7">#REF!</definedName>
    <definedName name="관용접재료비">#REF!</definedName>
    <definedName name="관입시험" localSheetId="7">#REF!</definedName>
    <definedName name="관입시험">#REF!</definedName>
    <definedName name="관지수링" localSheetId="7">#REF!</definedName>
    <definedName name="관지수링">#REF!</definedName>
    <definedName name="광명" localSheetId="7">#REF!</definedName>
    <definedName name="광명">#REF!</definedName>
    <definedName name="광영">#N/A</definedName>
    <definedName name="광케이블기사" localSheetId="7">#REF!</definedName>
    <definedName name="광케이블기사">#REF!</definedName>
    <definedName name="광케이블설치사012" localSheetId="7">#REF!</definedName>
    <definedName name="광케이블설치사012">#REF!</definedName>
    <definedName name="광통신__기사" localSheetId="7">#REF!</definedName>
    <definedName name="광통신__기사">#REF!</definedName>
    <definedName name="광통신기사" localSheetId="7">#REF!</definedName>
    <definedName name="광통신기사">#REF!</definedName>
    <definedName name="광통신설치사012" localSheetId="7">#REF!</definedName>
    <definedName name="광통신설치사012">#REF!</definedName>
    <definedName name="교각수" localSheetId="7">#REF!</definedName>
    <definedName name="교각수">#REF!</definedName>
    <definedName name="교대역방향" localSheetId="7">#REF!</definedName>
    <definedName name="교대역방향">#REF!</definedName>
    <definedName name="교대펄근집계" hidden="1">{#N/A,#N/A,FALSE,"배수1"}</definedName>
    <definedName name="교대표지" localSheetId="7">#REF!</definedName>
    <definedName name="교대표지">#REF!</definedName>
    <definedName name="교량명" localSheetId="7">#REF!</definedName>
    <definedName name="교량명">#REF!</definedName>
    <definedName name="교량연장" localSheetId="7">#REF!</definedName>
    <definedName name="교량연장">#REF!</definedName>
    <definedName name="교량폭" localSheetId="7">#REF!</definedName>
    <definedName name="교량폭">#REF!</definedName>
    <definedName name="교명주" localSheetId="7">#REF!</definedName>
    <definedName name="교명주">#REF!</definedName>
    <definedName name="교명판" localSheetId="7">#REF!</definedName>
    <definedName name="교명판">#REF!</definedName>
    <definedName name="교목계" localSheetId="7">#REF!</definedName>
    <definedName name="교목계">#REF!</definedName>
    <definedName name="교좌" hidden="1">{#N/A,#N/A,FALSE,"포장2"}</definedName>
    <definedName name="교통" localSheetId="7">#REF!</definedName>
    <definedName name="교통">#REF!</definedName>
    <definedName name="교폭" localSheetId="7">#REF!</definedName>
    <definedName name="교폭">#REF!</definedName>
    <definedName name="구" localSheetId="7">#REF!</definedName>
    <definedName name="구">#REF!</definedName>
    <definedName name="구______분" localSheetId="7">#REF!</definedName>
    <definedName name="구______분">#REF!</definedName>
    <definedName name="구로교">#N/A</definedName>
    <definedName name="구미제" localSheetId="7">#REF!</definedName>
    <definedName name="구미제">#REF!</definedName>
    <definedName name="구분12" localSheetId="7">BlankMacro1</definedName>
    <definedName name="구분12">BlankMacro1</definedName>
    <definedName name="구분2" localSheetId="7">BlankMacro1</definedName>
    <definedName name="구분2">BlankMacro1</definedName>
    <definedName name="굴삭기_유압식백호우_0.4M3" localSheetId="7">#REF!</definedName>
    <definedName name="굴삭기_유압식백호우_0.4M3">#REF!</definedName>
    <definedName name="굴삭기_유압식백호우_0.7M3" localSheetId="7">#REF!</definedName>
    <definedName name="굴삭기_유압식백호우_0.7M3">#REF!</definedName>
    <definedName name="궤___도___공" localSheetId="7">#REF!</definedName>
    <definedName name="궤___도___공">#REF!</definedName>
    <definedName name="궤도공" localSheetId="7">#REF!</definedName>
    <definedName name="궤도공">#REF!</definedName>
    <definedName name="궤도공012" localSheetId="7">#REF!</definedName>
    <definedName name="궤도공012">#REF!</definedName>
    <definedName name="그레이더속도" localSheetId="7">#REF!</definedName>
    <definedName name="그레이더속도">#REF!</definedName>
    <definedName name="그레이더효율" localSheetId="7">#REF!</definedName>
    <definedName name="그레이더효율">#REF!</definedName>
    <definedName name="금광추정" hidden="1">{#N/A,#N/A,FALSE,"포장2"}</definedName>
    <definedName name="금변금간접노무비" localSheetId="7">#REF!</definedName>
    <definedName name="금변금간접노무비">#REF!</definedName>
    <definedName name="금변금고용보험료" localSheetId="7">#REF!</definedName>
    <definedName name="금변금고용보험료">#REF!</definedName>
    <definedName name="금변금공급가액" localSheetId="7">#REF!</definedName>
    <definedName name="금변금공급가액">#REF!</definedName>
    <definedName name="금변금공사원가" localSheetId="7">#REF!</definedName>
    <definedName name="금변금공사원가">#REF!</definedName>
    <definedName name="금변금기타경비" localSheetId="7">#REF!</definedName>
    <definedName name="금변금기타경비">#REF!</definedName>
    <definedName name="금변금도급액" localSheetId="7">#REF!</definedName>
    <definedName name="금변금도급액">#REF!</definedName>
    <definedName name="금변금부가가치세" localSheetId="7">#REF!</definedName>
    <definedName name="금변금부가가치세">#REF!</definedName>
    <definedName name="금변금산재보험료" localSheetId="7">#REF!</definedName>
    <definedName name="금변금산재보험료">#REF!</definedName>
    <definedName name="금변금순공사원가" localSheetId="7">#REF!</definedName>
    <definedName name="금변금순공사원가">#REF!</definedName>
    <definedName name="금변금안전관리비" localSheetId="7">#REF!</definedName>
    <definedName name="금변금안전관리비">#REF!</definedName>
    <definedName name="금변금이윤" localSheetId="7">#REF!</definedName>
    <definedName name="금변금이윤">#REF!</definedName>
    <definedName name="금변금일반관리비" localSheetId="7">#REF!</definedName>
    <definedName name="금변금일반관리비">#REF!</definedName>
    <definedName name="금변금폐기물처리비" localSheetId="7">#REF!</definedName>
    <definedName name="금변금폐기물처리비">#REF!</definedName>
    <definedName name="금변전간접노무비" localSheetId="7">#REF!</definedName>
    <definedName name="금변전간접노무비">#REF!</definedName>
    <definedName name="금변전고용보험료" localSheetId="7">#REF!</definedName>
    <definedName name="금변전고용보험료">#REF!</definedName>
    <definedName name="금변전공급가액" localSheetId="7">#REF!</definedName>
    <definedName name="금변전공급가액">#REF!</definedName>
    <definedName name="금변전공사원가" localSheetId="7">#REF!</definedName>
    <definedName name="금변전공사원가">#REF!</definedName>
    <definedName name="금변전기타경비" localSheetId="7">#REF!</definedName>
    <definedName name="금변전기타경비">#REF!</definedName>
    <definedName name="금변전도급액" localSheetId="7">#REF!</definedName>
    <definedName name="금변전도급액">#REF!</definedName>
    <definedName name="금변전부가가치세" localSheetId="7">#REF!</definedName>
    <definedName name="금변전부가가치세">#REF!</definedName>
    <definedName name="금변전산재보험료" localSheetId="7">#REF!</definedName>
    <definedName name="금변전산재보험료">#REF!</definedName>
    <definedName name="금변전순공사원가" localSheetId="7">#REF!</definedName>
    <definedName name="금변전순공사원가">#REF!</definedName>
    <definedName name="금변전안전관리비" localSheetId="7">#REF!</definedName>
    <definedName name="금변전안전관리비">#REF!</definedName>
    <definedName name="금변전이윤" localSheetId="7">#REF!</definedName>
    <definedName name="금변전이윤">#REF!</definedName>
    <definedName name="금변전일반관리비" localSheetId="7">#REF!</definedName>
    <definedName name="금변전일반관리비">#REF!</definedName>
    <definedName name="금변전폐기물처리비" localSheetId="7">#REF!</definedName>
    <definedName name="금변전폐기물처리비">#REF!</definedName>
    <definedName name="금액" localSheetId="7">#REF!</definedName>
    <definedName name="금액">#REF!</definedName>
    <definedName name="금회공사원가금회" localSheetId="7">#REF!</definedName>
    <definedName name="금회공사원가금회">#REF!</definedName>
    <definedName name="금회공사원가기시행" localSheetId="7">#REF!</definedName>
    <definedName name="금회공사원가기시행">#REF!</definedName>
    <definedName name="금회공사원가전체" localSheetId="7">#REF!</definedName>
    <definedName name="금회공사원가전체">#REF!</definedName>
    <definedName name="금회금간접노무비" localSheetId="7">#REF!</definedName>
    <definedName name="금회금간접노무비">#REF!</definedName>
    <definedName name="금회금고용보험료" localSheetId="7">#REF!</definedName>
    <definedName name="금회금고용보험료">#REF!</definedName>
    <definedName name="금회금공사원가" localSheetId="7">#REF!</definedName>
    <definedName name="금회금공사원가">#REF!</definedName>
    <definedName name="금회금기타경비" localSheetId="7">#REF!</definedName>
    <definedName name="금회금기타경비">#REF!</definedName>
    <definedName name="금회금산재보험료" localSheetId="7">#REF!</definedName>
    <definedName name="금회금산재보험료">#REF!</definedName>
    <definedName name="금회금안전관리비" localSheetId="7">#REF!</definedName>
    <definedName name="금회금안전관리비">#REF!</definedName>
    <definedName name="금회금이윤" localSheetId="7">#REF!</definedName>
    <definedName name="금회금이윤">#REF!</definedName>
    <definedName name="금회금일반관리비" localSheetId="7">#REF!</definedName>
    <definedName name="금회금일반관리비">#REF!</definedName>
    <definedName name="금회금제이윤" localSheetId="7">#REF!</definedName>
    <definedName name="금회금제이윤">#REF!</definedName>
    <definedName name="금회금폐기물처리비" localSheetId="7">#REF!</definedName>
    <definedName name="금회금폐기물처리비">#REF!</definedName>
    <definedName name="금회기공사원가" localSheetId="7">#REF!</definedName>
    <definedName name="금회기공사원가">#REF!</definedName>
    <definedName name="금회장공사원가" localSheetId="7">#REF!</definedName>
    <definedName name="금회장공사원가">#REF!</definedName>
    <definedName name="금회전공사원가" localSheetId="7">#REF!</definedName>
    <definedName name="금회전공사원가">#REF!</definedName>
    <definedName name="기___계___공" localSheetId="7">#REF!</definedName>
    <definedName name="기___계___공">#REF!</definedName>
    <definedName name="기경" localSheetId="7">#REF!</definedName>
    <definedName name="기경">#REF!</definedName>
    <definedName name="기계" localSheetId="7">#REF!</definedName>
    <definedName name="기계">#REF!</definedName>
    <definedName name="기계__설치공" localSheetId="7">#REF!</definedName>
    <definedName name="기계__설치공">#REF!</definedName>
    <definedName name="기계4" localSheetId="7">BlankMacro1</definedName>
    <definedName name="기계4">BlankMacro1</definedName>
    <definedName name="기계5" localSheetId="7">BlankMacro1</definedName>
    <definedName name="기계5">BlankMacro1</definedName>
    <definedName name="기계공" localSheetId="7">#REF!</definedName>
    <definedName name="기계공">#REF!</definedName>
    <definedName name="기계공012" localSheetId="7">#REF!</definedName>
    <definedName name="기계공012">#REF!</definedName>
    <definedName name="기계되경" localSheetId="7">#REF!</definedName>
    <definedName name="기계되경">#REF!</definedName>
    <definedName name="기계되노" localSheetId="7">#REF!</definedName>
    <definedName name="기계되노">#REF!</definedName>
    <definedName name="기계되재" localSheetId="7">#REF!</definedName>
    <definedName name="기계되재">#REF!</definedName>
    <definedName name="기계설치공" localSheetId="7">#REF!</definedName>
    <definedName name="기계설치공">#REF!</definedName>
    <definedName name="기계설치공012" localSheetId="7">#REF!</definedName>
    <definedName name="기계설치공012">#REF!</definedName>
    <definedName name="기계운전" localSheetId="7">#REF!</definedName>
    <definedName name="기계운전">#REF!</definedName>
    <definedName name="기계잔경" localSheetId="7">#REF!</definedName>
    <definedName name="기계잔경">#REF!</definedName>
    <definedName name="기계잔노" localSheetId="7">#REF!</definedName>
    <definedName name="기계잔노">#REF!</definedName>
    <definedName name="기계잔재" localSheetId="7">#REF!</definedName>
    <definedName name="기계잔재">#REF!</definedName>
    <definedName name="기계중계펌프내역" localSheetId="7">#REF!</definedName>
    <definedName name="기계중계펌프내역">#REF!</definedName>
    <definedName name="기계터경" localSheetId="7">#REF!</definedName>
    <definedName name="기계터경">#REF!</definedName>
    <definedName name="기계터노" localSheetId="7">#REF!</definedName>
    <definedName name="기계터노">#REF!</definedName>
    <definedName name="기계터재" localSheetId="7">#REF!</definedName>
    <definedName name="기계터재">#REF!</definedName>
    <definedName name="기관명" localSheetId="7">#REF!</definedName>
    <definedName name="기관명">#REF!</definedName>
    <definedName name="기구설치" localSheetId="7">#REF!</definedName>
    <definedName name="기구설치">#REF!</definedName>
    <definedName name="기기설치" localSheetId="7">#REF!</definedName>
    <definedName name="기기설치">#REF!</definedName>
    <definedName name="기기신설" localSheetId="7">#REF!</definedName>
    <definedName name="기기신설">#REF!</definedName>
    <definedName name="기기자재" localSheetId="7">#REF!</definedName>
    <definedName name="기기자재">#REF!</definedName>
    <definedName name="기기철거" localSheetId="7">#REF!</definedName>
    <definedName name="기기철거">#REF!</definedName>
    <definedName name="기능전체" localSheetId="7">#REF!</definedName>
    <definedName name="기능전체">#REF!</definedName>
    <definedName name="기다" localSheetId="7">#REF!</definedName>
    <definedName name="기다">#REF!</definedName>
    <definedName name="기둥높이" localSheetId="7">#REF!</definedName>
    <definedName name="기둥높이">#REF!</definedName>
    <definedName name="기둥수" localSheetId="7">#REF!</definedName>
    <definedName name="기둥수">#REF!</definedName>
    <definedName name="기둥지름" localSheetId="7">#REF!</definedName>
    <definedName name="기둥지름">#REF!</definedName>
    <definedName name="기상" localSheetId="7">#REF!</definedName>
    <definedName name="기상">#REF!</definedName>
    <definedName name="기성">#N/A</definedName>
    <definedName name="기성1">#N/A</definedName>
    <definedName name="기술" hidden="1">{#N/A,#N/A,FALSE,"부대1"}</definedName>
    <definedName name="기술3" hidden="1">{#N/A,#N/A,TRUE,"손익보고"}</definedName>
    <definedName name="기술료" localSheetId="7">#REF!</definedName>
    <definedName name="기술료">#REF!</definedName>
    <definedName name="기술업무" localSheetId="7">#REF!</definedName>
    <definedName name="기술업무">#REF!</definedName>
    <definedName name="기와공" localSheetId="7">#REF!</definedName>
    <definedName name="기와공">#REF!</definedName>
    <definedName name="기자재단가" localSheetId="7">#REF!</definedName>
    <definedName name="기자재단가">#REF!</definedName>
    <definedName name="기자재비" localSheetId="7">#REF!</definedName>
    <definedName name="기자재비">#REF!</definedName>
    <definedName name="기자재수량" localSheetId="7">#REF!</definedName>
    <definedName name="기자재수량">#REF!</definedName>
    <definedName name="기조일위대가" localSheetId="7">#REF!</definedName>
    <definedName name="기조일위대가">#REF!</definedName>
    <definedName name="기존" localSheetId="7">BlankMacro1</definedName>
    <definedName name="기존">BlankMacro1</definedName>
    <definedName name="기준" localSheetId="7">#REF!</definedName>
    <definedName name="기준">#REF!</definedName>
    <definedName name="기준면적" localSheetId="7">#REF!</definedName>
    <definedName name="기준면적">#REF!</definedName>
    <definedName name="기초교직">9</definedName>
    <definedName name="기초교축">9</definedName>
    <definedName name="기초길이" localSheetId="7">#REF!</definedName>
    <definedName name="기초길이">#REF!</definedName>
    <definedName name="기초높이" localSheetId="7">#REF!</definedName>
    <definedName name="기초높이">#REF!</definedName>
    <definedName name="기초단가" localSheetId="7">#REF!</definedName>
    <definedName name="기초단가">#REF!</definedName>
    <definedName name="기초단가1" localSheetId="7">#REF!</definedName>
    <definedName name="기초단가1">#REF!</definedName>
    <definedName name="기초일위" localSheetId="7">#REF!</definedName>
    <definedName name="기초일위">#REF!</definedName>
    <definedName name="기초일위대가" localSheetId="7">#REF!</definedName>
    <definedName name="기초일위대가">#REF!</definedName>
    <definedName name="기초일위대가1" localSheetId="7">#REF!</definedName>
    <definedName name="기초일위대가1">#REF!</definedName>
    <definedName name="기초폭" localSheetId="7">#REF!</definedName>
    <definedName name="기초폭">#REF!</definedName>
    <definedName name="기초폭1" localSheetId="7">#REF!</definedName>
    <definedName name="기초폭1">#REF!</definedName>
    <definedName name="기초폭교직">9</definedName>
    <definedName name="기초폭교축">9</definedName>
    <definedName name="기초피복">0.1</definedName>
    <definedName name="기층기계경비" localSheetId="7">#REF!</definedName>
    <definedName name="기층기계경비">#REF!</definedName>
    <definedName name="기층기계계" localSheetId="7">#REF!</definedName>
    <definedName name="기층기계계">#REF!</definedName>
    <definedName name="기층기계노무비" localSheetId="7">#REF!</definedName>
    <definedName name="기층기계노무비">#REF!</definedName>
    <definedName name="기층기계살수경비" localSheetId="7">#REF!</definedName>
    <definedName name="기층기계살수경비">#REF!</definedName>
    <definedName name="기층기계살수계" localSheetId="7">#REF!</definedName>
    <definedName name="기층기계살수계">#REF!</definedName>
    <definedName name="기층기계살수노무비" localSheetId="7">#REF!</definedName>
    <definedName name="기층기계살수노무비">#REF!</definedName>
    <definedName name="기층기계살수재료비" localSheetId="7">#REF!</definedName>
    <definedName name="기층기계살수재료비">#REF!</definedName>
    <definedName name="기층기계인건비경비" localSheetId="7">#REF!</definedName>
    <definedName name="기층기계인건비경비">#REF!</definedName>
    <definedName name="기층기계인건비계" localSheetId="7">#REF!</definedName>
    <definedName name="기층기계인건비계">#REF!</definedName>
    <definedName name="기층기계인건비노무비" localSheetId="7">#REF!</definedName>
    <definedName name="기층기계인건비노무비">#REF!</definedName>
    <definedName name="기층기계인건비재료비" localSheetId="7">#REF!</definedName>
    <definedName name="기층기계인건비재료비">#REF!</definedName>
    <definedName name="기층기계재료비" localSheetId="7">#REF!</definedName>
    <definedName name="기층기계재료비">#REF!</definedName>
    <definedName name="기층기계전압단뎀경비" localSheetId="7">#REF!</definedName>
    <definedName name="기층기계전압단뎀경비">#REF!</definedName>
    <definedName name="기층기계전압단뎀계" localSheetId="7">#REF!</definedName>
    <definedName name="기층기계전압단뎀계">#REF!</definedName>
    <definedName name="기층기계전압단뎀노무비" localSheetId="7">#REF!</definedName>
    <definedName name="기층기계전압단뎀노무비">#REF!</definedName>
    <definedName name="기층기계전압단뎀재료비" localSheetId="7">#REF!</definedName>
    <definedName name="기층기계전압단뎀재료비">#REF!</definedName>
    <definedName name="기층기계전압마카담경비" localSheetId="7">#REF!</definedName>
    <definedName name="기층기계전압마카담경비">#REF!</definedName>
    <definedName name="기층기계전압마카담계" localSheetId="7">#REF!</definedName>
    <definedName name="기층기계전압마카담계">#REF!</definedName>
    <definedName name="기층기계전압마카담노무비" localSheetId="7">#REF!</definedName>
    <definedName name="기층기계전압마카담노무비">#REF!</definedName>
    <definedName name="기층기계전압마카담재료비" localSheetId="7">#REF!</definedName>
    <definedName name="기층기계전압마카담재료비">#REF!</definedName>
    <definedName name="기층기계전압타이어경비" localSheetId="7">#REF!</definedName>
    <definedName name="기층기계전압타이어경비">#REF!</definedName>
    <definedName name="기층기계전압타이어계" localSheetId="7">#REF!</definedName>
    <definedName name="기층기계전압타이어계">#REF!</definedName>
    <definedName name="기층기계전압타이어노무비" localSheetId="7">#REF!</definedName>
    <definedName name="기층기계전압타이어노무비">#REF!</definedName>
    <definedName name="기층기계전압타이어재료비" localSheetId="7">#REF!</definedName>
    <definedName name="기층기계전압타이어재료비">#REF!</definedName>
    <definedName name="기층기계포설경비" localSheetId="7">#REF!</definedName>
    <definedName name="기층기계포설경비">#REF!</definedName>
    <definedName name="기층기계포설계" localSheetId="7">#REF!</definedName>
    <definedName name="기층기계포설계">#REF!</definedName>
    <definedName name="기층기계포설노무비" localSheetId="7">#REF!</definedName>
    <definedName name="기층기계포설노무비">#REF!</definedName>
    <definedName name="기층기계포설재료비" localSheetId="7">#REF!</definedName>
    <definedName name="기층기계포설재료비">#REF!</definedName>
    <definedName name="기층소규모경비" localSheetId="7">#REF!</definedName>
    <definedName name="기층소규모경비">#REF!</definedName>
    <definedName name="기층소규모계" localSheetId="7">#REF!</definedName>
    <definedName name="기층소규모계">#REF!</definedName>
    <definedName name="기층소규모노무비" localSheetId="7">#REF!</definedName>
    <definedName name="기층소규모노무비">#REF!</definedName>
    <definedName name="기층소규모재료비" localSheetId="7">#REF!</definedName>
    <definedName name="기층소규모재료비">#REF!</definedName>
    <definedName name="기층소규모전압단뎀경비" localSheetId="7">#REF!</definedName>
    <definedName name="기층소규모전압단뎀경비">#REF!</definedName>
    <definedName name="기층소규모전압단뎀계" localSheetId="7">#REF!</definedName>
    <definedName name="기층소규모전압단뎀계">#REF!</definedName>
    <definedName name="기층소규모전압단뎀노무비" localSheetId="7">#REF!</definedName>
    <definedName name="기층소규모전압단뎀노무비">#REF!</definedName>
    <definedName name="기층소규모전압단뎀재료비" localSheetId="7">#REF!</definedName>
    <definedName name="기층소규모전압단뎀재료비">#REF!</definedName>
    <definedName name="기층소규모포설경비" localSheetId="7">#REF!</definedName>
    <definedName name="기층소규모포설경비">#REF!</definedName>
    <definedName name="기층소규모포설계" localSheetId="7">#REF!</definedName>
    <definedName name="기층소규모포설계">#REF!</definedName>
    <definedName name="기층소규모포설노무비" localSheetId="7">#REF!</definedName>
    <definedName name="기층소규모포설노무비">#REF!</definedName>
    <definedName name="기층소규모포설재료비" localSheetId="7">#REF!</definedName>
    <definedName name="기층소규모포설재료비">#REF!</definedName>
    <definedName name="기층인력경비" localSheetId="7">#REF!</definedName>
    <definedName name="기층인력경비">#REF!</definedName>
    <definedName name="기층인력계" localSheetId="7">#REF!</definedName>
    <definedName name="기층인력계">#REF!</definedName>
    <definedName name="기층인력노무비" localSheetId="7">#REF!</definedName>
    <definedName name="기층인력노무비">#REF!</definedName>
    <definedName name="기층인력살수경비" localSheetId="7">#REF!</definedName>
    <definedName name="기층인력살수경비">#REF!</definedName>
    <definedName name="기층인력살수계" localSheetId="7">#REF!</definedName>
    <definedName name="기층인력살수계">#REF!</definedName>
    <definedName name="기층인력살수노무비" localSheetId="7">#REF!</definedName>
    <definedName name="기층인력살수노무비">#REF!</definedName>
    <definedName name="기층인력살수재료비" localSheetId="7">#REF!</definedName>
    <definedName name="기층인력살수재료비">#REF!</definedName>
    <definedName name="기층인력재료비" localSheetId="7">#REF!</definedName>
    <definedName name="기층인력재료비">#REF!</definedName>
    <definedName name="기층인력전압단뎀경비" localSheetId="7">#REF!</definedName>
    <definedName name="기층인력전압단뎀경비">#REF!</definedName>
    <definedName name="기층인력전압단뎀계" localSheetId="7">#REF!</definedName>
    <definedName name="기층인력전압단뎀계">#REF!</definedName>
    <definedName name="기층인력전압단뎀노무비" localSheetId="7">#REF!</definedName>
    <definedName name="기층인력전압단뎀노무비">#REF!</definedName>
    <definedName name="기층인력전압단뎀재료비" localSheetId="7">#REF!</definedName>
    <definedName name="기층인력전압단뎀재료비">#REF!</definedName>
    <definedName name="기층인력전압마카담경비" localSheetId="7">#REF!</definedName>
    <definedName name="기층인력전압마카담경비">#REF!</definedName>
    <definedName name="기층인력전압마카담계" localSheetId="7">#REF!</definedName>
    <definedName name="기층인력전압마카담계">#REF!</definedName>
    <definedName name="기층인력전압마카담노무비" localSheetId="7">#REF!</definedName>
    <definedName name="기층인력전압마카담노무비">#REF!</definedName>
    <definedName name="기층인력전압마카담재료비" localSheetId="7">#REF!</definedName>
    <definedName name="기층인력전압마카담재료비">#REF!</definedName>
    <definedName name="기층인력전압타이어경비" localSheetId="7">#REF!</definedName>
    <definedName name="기층인력전압타이어경비">#REF!</definedName>
    <definedName name="기층인력전압타이어계" localSheetId="7">#REF!</definedName>
    <definedName name="기층인력전압타이어계">#REF!</definedName>
    <definedName name="기층인력전압타이어노무비" localSheetId="7">#REF!</definedName>
    <definedName name="기층인력전압타이어노무비">#REF!</definedName>
    <definedName name="기층인력전압타이어재료비" localSheetId="7">#REF!</definedName>
    <definedName name="기층인력전압타이어재료비">#REF!</definedName>
    <definedName name="기층인력포설경비" localSheetId="7">#REF!</definedName>
    <definedName name="기층인력포설경비">#REF!</definedName>
    <definedName name="기층인력포설계" localSheetId="7">#REF!</definedName>
    <definedName name="기층인력포설계">#REF!</definedName>
    <definedName name="기층인력포설노무비" localSheetId="7">#REF!</definedName>
    <definedName name="기층인력포설노무비">#REF!</definedName>
    <definedName name="기층인력포설재료비" localSheetId="7">#REF!</definedName>
    <definedName name="기층인력포설재료비">#REF!</definedName>
    <definedName name="기타" localSheetId="7">#REF!</definedName>
    <definedName name="기타">#REF!</definedName>
    <definedName name="기타경비1" hidden="1">{#N/A,#N/A,TRUE,"토적및재료집계";#N/A,#N/A,TRUE,"토적및재료집계";#N/A,#N/A,TRUE,"단위량"}</definedName>
    <definedName name="기타경비2" localSheetId="7">#REF!</definedName>
    <definedName name="기타경비2">#REF!</definedName>
    <definedName name="기타경비4" localSheetId="7">#REF!</definedName>
    <definedName name="기타경비4">#REF!</definedName>
    <definedName name="기타경비건축" localSheetId="7">#REF!</definedName>
    <definedName name="기타경비건축">#REF!</definedName>
    <definedName name="기타경비요율" localSheetId="7">#REF!</definedName>
    <definedName name="기타경비요율">#REF!</definedName>
    <definedName name="기타경비율" localSheetId="7">#REF!</definedName>
    <definedName name="기타경비율">#REF!</definedName>
    <definedName name="기타경비조경" localSheetId="7">#REF!</definedName>
    <definedName name="기타경비조경">#REF!</definedName>
    <definedName name="기타경비토목" localSheetId="7">#REF!</definedName>
    <definedName name="기타경비토목">#REF!</definedName>
    <definedName name="기타자재">[0]!기타자재</definedName>
    <definedName name="기터경비2" localSheetId="7">#REF!</definedName>
    <definedName name="기터경비2">#REF!</definedName>
    <definedName name="길이" localSheetId="7">#REF!</definedName>
    <definedName name="길이">#REF!</definedName>
    <definedName name="김" hidden="1">{#N/A,#N/A,FALSE,"명세표"}</definedName>
    <definedName name="김11" localSheetId="7">#REF!</definedName>
    <definedName name="김11">#REF!</definedName>
    <definedName name="김2" localSheetId="7">#REF!</definedName>
    <definedName name="김2">#REF!</definedName>
    <definedName name="김3" localSheetId="7">#REF!</definedName>
    <definedName name="김3">#REF!</definedName>
    <definedName name="김9" localSheetId="7">#REF!</definedName>
    <definedName name="김9">#REF!</definedName>
    <definedName name="김길" localSheetId="7">#REF!</definedName>
    <definedName name="김길">#REF!</definedName>
    <definedName name="김유정" localSheetId="7">#REF!</definedName>
    <definedName name="김유정">#REF!</definedName>
    <definedName name="김종복" localSheetId="7">BlankMacro1</definedName>
    <definedName name="김종복">BlankMacro1</definedName>
    <definedName name="깊이" localSheetId="7">#REF!</definedName>
    <definedName name="깊이">#REF!</definedName>
    <definedName name="깨기총괄." localSheetId="7">#REF!</definedName>
    <definedName name="깨기총괄.">#REF!</definedName>
    <definedName name="꽃사과10노무" localSheetId="7">#REF!</definedName>
    <definedName name="꽃사과10노무">#REF!</definedName>
    <definedName name="꽃사과10재료" localSheetId="7">#REF!</definedName>
    <definedName name="꽃사과10재료">#REF!</definedName>
    <definedName name="꽃사과6노무" localSheetId="7">#REF!</definedName>
    <definedName name="꽃사과6노무">#REF!</definedName>
    <definedName name="꽃사과6재료" localSheetId="7">#REF!</definedName>
    <definedName name="꽃사과6재료">#REF!</definedName>
    <definedName name="꽃사과8노무" localSheetId="7">#REF!</definedName>
    <definedName name="꽃사과8노무">#REF!</definedName>
    <definedName name="꽃사과8재료" localSheetId="7">#REF!</definedName>
    <definedName name="꽃사과8재료">#REF!</definedName>
    <definedName name="꽃창포" localSheetId="7">#REF!</definedName>
    <definedName name="꽃창포">#REF!</definedName>
    <definedName name="꽃향유" localSheetId="7">#REF!</definedName>
    <definedName name="꽃향유">#REF!</definedName>
    <definedName name="ㄳㄳ" localSheetId="7">#REF!</definedName>
    <definedName name="ㄳㄳ">#REF!</definedName>
    <definedName name="ㄳㄳㄳㄳ" hidden="1">{"'용역비'!$A$4:$C$8"}</definedName>
    <definedName name="ㄴㄱ됸듁" localSheetId="7">[0]!BlankMacro1</definedName>
    <definedName name="ㄴㄱ됸듁">[0]!BlankMacro1</definedName>
    <definedName name="ㄴㄱㄹ" localSheetId="7" hidden="1">#REF!</definedName>
    <definedName name="ㄴㄱㄹ" hidden="1">#REF!</definedName>
    <definedName name="ㄴㄴㄴ" hidden="1">{#N/A,#N/A,FALSE,"명세표"}</definedName>
    <definedName name="ㄴㄴㄴㄴ" localSheetId="7" hidden="1">#REF!</definedName>
    <definedName name="ㄴㄴㄴㄴ" hidden="1">#REF!</definedName>
    <definedName name="ㄴㄴㄴㄴㄴ" localSheetId="7" hidden="1">#REF!</definedName>
    <definedName name="ㄴㄴㄴㄴㄴ" hidden="1">#REF!</definedName>
    <definedName name="ㄴㄴㄴㄴㄴㄴㄴㄴㄴㄴ" localSheetId="7">#REF!</definedName>
    <definedName name="ㄴㄴㄴㄴㄴㄴㄴㄴㄴㄴ">#REF!</definedName>
    <definedName name="ㄴㄴㄴㄴㄴㅁ" localSheetId="7">#REF!</definedName>
    <definedName name="ㄴㄴㄴㄴㄴㅁ">#REF!</definedName>
    <definedName name="ㄴㄴㅀㅇㅇㅀ" hidden="1">{#N/A,#N/A,FALSE,"부대1"}</definedName>
    <definedName name="ㄴㄴㅁㅁㅇㄴ" localSheetId="7">#REF!</definedName>
    <definedName name="ㄴㄴㅁㅁㅇㄴ">#REF!</definedName>
    <definedName name="ㄴㄴㅇㅇㄴ" localSheetId="7">#REF!</definedName>
    <definedName name="ㄴㄴㅇㅇㄴ">#REF!</definedName>
    <definedName name="ㄴ딘" localSheetId="7">#REF!</definedName>
    <definedName name="ㄴ딘">#REF!</definedName>
    <definedName name="ㄴㄹㄴ" hidden="1">{#N/A,#N/A,FALSE,"단가표지"}</definedName>
    <definedName name="ㄴㄹㄴ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ㅇ" hidden="1">{#N/A,#N/A,FALSE,"포장2"}</definedName>
    <definedName name="ㄴㄹㅇㄴㄹㅇ" localSheetId="7">#REF!</definedName>
    <definedName name="ㄴㄹㅇㄴㄹㅇ">#REF!</definedName>
    <definedName name="ㄴㅁ" hidden="1">{#N/A,#N/A,TRUE,"토적및재료집계";#N/A,#N/A,TRUE,"토적및재료집계";#N/A,#N/A,TRUE,"단위량"}</definedName>
    <definedName name="ㄴㅁㄹㅈㄹ" localSheetId="7" hidden="1">#REF!</definedName>
    <definedName name="ㄴㅁㄹㅈㄹ" hidden="1">#REF!</definedName>
    <definedName name="ㄴㅁㅁ" localSheetId="7">#REF!</definedName>
    <definedName name="ㄴㅁㅁ">#REF!</definedName>
    <definedName name="ㄴㅁㅇㄴㅁㅇ" hidden="1">{#N/A,#N/A,FALSE,"배수1"}</definedName>
    <definedName name="ㄴㅁㅇㅇㄴㅇ" localSheetId="7">#REF!</definedName>
    <definedName name="ㄴㅁㅇㅇㄴㅇ">#REF!</definedName>
    <definedName name="ㄴㅁㅇㅇㄴㅇㄴ" localSheetId="7">#REF!</definedName>
    <definedName name="ㄴㅁㅇㅇㄴㅇㄴ">#REF!</definedName>
    <definedName name="ㄴㅅㅎㅇㅎㄹㅇ" hidden="1">{#N/A,#N/A,FALSE,"배수2"}</definedName>
    <definedName name="ㄴㅇㄴㄴㅁㅁ" localSheetId="7">#REF!</definedName>
    <definedName name="ㄴㅇㄴㄴㅁㅁ">#REF!</definedName>
    <definedName name="ㄴㅇㄴㅇ">#N/A</definedName>
    <definedName name="ㄴㅇㄹ" localSheetId="7">#REF!</definedName>
    <definedName name="ㄴㅇㄹ">#REF!</definedName>
    <definedName name="ㄴㅇㄹㅇㄷ" localSheetId="7">#REF!</definedName>
    <definedName name="ㄴㅇㄹㅇㄷ">#REF!</definedName>
    <definedName name="ㄴㅇㅁㄴㅇ" hidden="1">{#N/A,#N/A,TRUE,"토적및재료집계";#N/A,#N/A,TRUE,"토적및재료집계";#N/A,#N/A,TRUE,"단위량"}</definedName>
    <definedName name="ㄴ안" localSheetId="7">#REF!</definedName>
    <definedName name="ㄴ안">#REF!</definedName>
    <definedName name="나." localSheetId="7">#REF!</definedName>
    <definedName name="나.">#REF!</definedName>
    <definedName name="나아라니" localSheetId="7">#REF!</definedName>
    <definedName name="나아라니">#REF!</definedName>
    <definedName name="나안ㅇ" localSheetId="7">#REF!</definedName>
    <definedName name="나안ㅇ">#REF!</definedName>
    <definedName name="낙우송6노무" localSheetId="7">#REF!</definedName>
    <definedName name="낙우송6노무">#REF!</definedName>
    <definedName name="낙우송6재료" localSheetId="7">#REF!</definedName>
    <definedName name="낙우송6재료">#REF!</definedName>
    <definedName name="낙우송8노무" localSheetId="7">#REF!</definedName>
    <definedName name="낙우송8노무">#REF!</definedName>
    <definedName name="낙우송8재료" localSheetId="7">#REF!</definedName>
    <definedName name="낙우송8재료">#REF!</definedName>
    <definedName name="낙찰" localSheetId="7">#REF!</definedName>
    <definedName name="낙찰">#REF!</definedName>
    <definedName name="낙찰율적용가" localSheetId="7">#REF!</definedName>
    <definedName name="낙찰율적용가">#REF!</definedName>
    <definedName name="날개" localSheetId="7">#REF!</definedName>
    <definedName name="날개">#REF!</definedName>
    <definedName name="남덕" localSheetId="7">BlankMacro1</definedName>
    <definedName name="남덕">BlankMacro1</definedName>
    <definedName name="남천H1.2" localSheetId="7">#REF!</definedName>
    <definedName name="남천H1.2">#REF!</definedName>
    <definedName name="남해">[0]!TRR</definedName>
    <definedName name="낭ㄹ">#N/A</definedName>
    <definedName name="내">#N/A</definedName>
    <definedName name="내___장___공" localSheetId="7">#REF!</definedName>
    <definedName name="내___장___공">#REF!</definedName>
    <definedName name="내_선__전_공" localSheetId="7">#REF!</definedName>
    <definedName name="내_선__전_공">#REF!</definedName>
    <definedName name="내선" localSheetId="7">#REF!</definedName>
    <definedName name="내선">#REF!</definedName>
    <definedName name="내선전공" localSheetId="7">#REF!</definedName>
    <definedName name="내선전공">#REF!</definedName>
    <definedName name="내선전공012" localSheetId="7">#REF!</definedName>
    <definedName name="내선전공012">#REF!</definedName>
    <definedName name="내역" localSheetId="7">#REF!</definedName>
    <definedName name="내역">#REF!</definedName>
    <definedName name="내역_" localSheetId="7">#REF!</definedName>
    <definedName name="내역_">#REF!</definedName>
    <definedName name="내역1" localSheetId="7">#REF!</definedName>
    <definedName name="내역1">#REF!</definedName>
    <definedName name="내역12" hidden="1">{#N/A,#N/A,TRUE,"토적및재료집계";#N/A,#N/A,TRUE,"토적및재료집계";#N/A,#N/A,TRUE,"단위량"}</definedName>
    <definedName name="내역2" localSheetId="7">#REF!</definedName>
    <definedName name="내역2">#REF!</definedName>
    <definedName name="내역서" localSheetId="7">#REF!</definedName>
    <definedName name="내역서">#REF!</definedName>
    <definedName name="내역서1" localSheetId="7">#REF!</definedName>
    <definedName name="내역서1">#REF!</definedName>
    <definedName name="내역적용" localSheetId="7">#REF!</definedName>
    <definedName name="내역적용">#REF!</definedName>
    <definedName name="내장" localSheetId="7">#REF!</definedName>
    <definedName name="내장">#REF!</definedName>
    <definedName name="내장공" localSheetId="7">#REF!</definedName>
    <definedName name="내장공">#REF!</definedName>
    <definedName name="내장공012" localSheetId="7">#REF!</definedName>
    <definedName name="내장공012">#REF!</definedName>
    <definedName name="내장목공" localSheetId="7">#REF!</definedName>
    <definedName name="내장목공">#REF!</definedName>
    <definedName name="내전전공" localSheetId="7">#REF!</definedName>
    <definedName name="내전전공">#REF!</definedName>
    <definedName name="낵역4" localSheetId="7">#REF!</definedName>
    <definedName name="낵역4">#REF!</definedName>
    <definedName name="넘" localSheetId="7">[0]!BlankMacro1</definedName>
    <definedName name="넘">[0]!BlankMacro1</definedName>
    <definedName name="네트" localSheetId="7">#REF!</definedName>
    <definedName name="네트">#REF!</definedName>
    <definedName name="노___즐___공" localSheetId="7">#REF!</definedName>
    <definedName name="노___즐___공">#REF!</definedName>
    <definedName name="노무" localSheetId="7">#REF!</definedName>
    <definedName name="노무">#REF!</definedName>
    <definedName name="노무비" localSheetId="7">#REF!</definedName>
    <definedName name="노무비">#REF!</definedName>
    <definedName name="노무비2" localSheetId="7">#REF!</definedName>
    <definedName name="노무비2">#REF!</definedName>
    <definedName name="노무비3" localSheetId="7">#REF!</definedName>
    <definedName name="노무비3">#REF!</definedName>
    <definedName name="노무비4" localSheetId="7">#REF!</definedName>
    <definedName name="노무비4">#REF!</definedName>
    <definedName name="노반경" localSheetId="7">#REF!</definedName>
    <definedName name="노반경">#REF!</definedName>
    <definedName name="노반노무" localSheetId="7">#REF!</definedName>
    <definedName name="노반노무">#REF!</definedName>
    <definedName name="노반재료" localSheetId="7">#REF!</definedName>
    <definedName name="노반재료">#REF!</definedName>
    <definedName name="노부비" localSheetId="7">#REF!</definedName>
    <definedName name="노부비">#REF!</definedName>
    <definedName name="노임" localSheetId="7">#REF!</definedName>
    <definedName name="노임">#REF!</definedName>
    <definedName name="노임2" localSheetId="7">BlankMacro1</definedName>
    <definedName name="노임2">BlankMacro1</definedName>
    <definedName name="노임3" localSheetId="7">BlankMacro1</definedName>
    <definedName name="노임3">BlankMacro1</definedName>
    <definedName name="노임단가1" localSheetId="7">#REF!</definedName>
    <definedName name="노임단가1">#REF!</definedName>
    <definedName name="노즐" localSheetId="7">#REF!</definedName>
    <definedName name="노즐">#REF!</definedName>
    <definedName name="노즐공" localSheetId="7">#REF!</definedName>
    <definedName name="노즐공">#REF!</definedName>
    <definedName name="노즐공012" localSheetId="7">#REF!</definedName>
    <definedName name="노즐공012">#REF!</definedName>
    <definedName name="노출직" localSheetId="7">#REF!</definedName>
    <definedName name="노출직">#REF!</definedName>
    <definedName name="노출직부" localSheetId="7">#REF!</definedName>
    <definedName name="노출직부">#REF!</definedName>
    <definedName name="녹지노" localSheetId="7">#REF!</definedName>
    <definedName name="녹지노">#REF!</definedName>
    <definedName name="녹지재" localSheetId="7">#REF!</definedName>
    <definedName name="녹지재">#REF!</definedName>
    <definedName name="녹화마대" localSheetId="7">BlankMacro1</definedName>
    <definedName name="녹화마대">BlankMacro1</definedName>
    <definedName name="녿ㄷㅅ1" localSheetId="7">#REF!</definedName>
    <definedName name="녿ㄷㅅ1">#REF!</definedName>
    <definedName name="높" localSheetId="7">#REF!</definedName>
    <definedName name="높">#REF!</definedName>
    <definedName name="높이" localSheetId="7">#REF!</definedName>
    <definedName name="높이">#REF!</definedName>
    <definedName name="눈주목H0.5" localSheetId="7">#REF!</definedName>
    <definedName name="눈주목H0.5">#REF!</definedName>
    <definedName name="느릅나무10노무" localSheetId="7">#REF!</definedName>
    <definedName name="느릅나무10노무">#REF!</definedName>
    <definedName name="느릅나무10재료" localSheetId="7">#REF!</definedName>
    <definedName name="느릅나무10재료">#REF!</definedName>
    <definedName name="느릅나무5노무" localSheetId="7">#REF!</definedName>
    <definedName name="느릅나무5노무">#REF!</definedName>
    <definedName name="느릅나무5재료" localSheetId="7">#REF!</definedName>
    <definedName name="느릅나무5재료">#REF!</definedName>
    <definedName name="느릅나무8노무" localSheetId="7">#REF!</definedName>
    <definedName name="느릅나무8노무">#REF!</definedName>
    <definedName name="느릅나무8재료" localSheetId="7">#REF!</definedName>
    <definedName name="느릅나무8재료">#REF!</definedName>
    <definedName name="느티나무" localSheetId="7">#REF!</definedName>
    <definedName name="느티나무">#REF!</definedName>
    <definedName name="느티나무H4.0xR12" localSheetId="7">#REF!</definedName>
    <definedName name="느티나무H4.0xR12">#REF!</definedName>
    <definedName name="느티나무H4.5xR20" localSheetId="7">#REF!</definedName>
    <definedName name="느티나무H4.5xR20">#REF!</definedName>
    <definedName name="느티나무H4.5xR25" localSheetId="7">#REF!</definedName>
    <definedName name="느티나무H4.5xR25">#REF!</definedName>
    <definedName name="능형망철거1">#N/A</definedName>
    <definedName name="ㄷ100x50x5x7.5t_단중" localSheetId="7">#REF!</definedName>
    <definedName name="ㄷ100x50x5x7.5t_단중">#REF!</definedName>
    <definedName name="ㄷ125x65x6x8t_단중" localSheetId="7">#REF!</definedName>
    <definedName name="ㄷ125x65x6x8t_단중">#REF!</definedName>
    <definedName name="ㄷ33" localSheetId="7">#REF!</definedName>
    <definedName name="ㄷ33">#REF!</definedName>
    <definedName name="ㄷ43" localSheetId="7">#REF!</definedName>
    <definedName name="ㄷ43">#REF!</definedName>
    <definedName name="ㄷ75x40x5x7t_단중" localSheetId="7">#REF!</definedName>
    <definedName name="ㄷ75x40x5x7t_단중">#REF!</definedName>
    <definedName name="ㄷㄱㄷㄱ" localSheetId="7">[0]!BlankMacro1</definedName>
    <definedName name="ㄷㄱㄷㄱ">[0]!BlankMacro1</definedName>
    <definedName name="ㄷㄱㄷㄱㄷㄱ" localSheetId="7">[0]!BlankMacro1</definedName>
    <definedName name="ㄷㄱㄷㄱㄷㄱ">[0]!BlankMacro1</definedName>
    <definedName name="ㄷㄱㄷㅅㅅㅅ" localSheetId="7">#REF!</definedName>
    <definedName name="ㄷㄱㄷㅅㅅㅅ">#REF!</definedName>
    <definedName name="ㄷㄳㅅㄷㄱ" hidden="1">{#N/A,#N/A,FALSE,"2~8번"}</definedName>
    <definedName name="ㄷㄷㄷㄷㄷㄷ" hidden="1">{#N/A,#N/A,TRUE,"토적및재료집계";#N/A,#N/A,TRUE,"토적및재료집계";#N/A,#N/A,TRUE,"단위량"}</definedName>
    <definedName name="ㄷㄷㄷㄷㄷㄷㄷㄷㄷㄷㄷㄷㄷㄷㄷ" hidden="1">{#N/A,#N/A,TRUE,"토적및재료집계";#N/A,#N/A,TRUE,"토적및재료집계";#N/A,#N/A,TRUE,"단위량"}</definedName>
    <definedName name="ㄷㄷㅈ" localSheetId="7">#REF!</definedName>
    <definedName name="ㄷㄷㅈ">#REF!</definedName>
    <definedName name="ㄷㄹㄹㅇ" localSheetId="7">#REF!</definedName>
    <definedName name="ㄷㄹㄹㅇ">#REF!</definedName>
    <definedName name="ㄷㄹㅇㄴ" localSheetId="7">#REF!</definedName>
    <definedName name="ㄷㄹㅇㄴ">#REF!</definedName>
    <definedName name="ㄷㄹㅇㄴㄹ" localSheetId="7">#REF!</definedName>
    <definedName name="ㄷㄹㅇㄴㄹ">#REF!</definedName>
    <definedName name="ㄷㄹㅈ">#N/A</definedName>
    <definedName name="ㄷㅁㄹ" localSheetId="7">[0]!BlankMacro1</definedName>
    <definedName name="ㄷㅁㄹ">[0]!BlankMacro1</definedName>
    <definedName name="ㄷㅅ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ㅇㄴ" localSheetId="7">#REF!</definedName>
    <definedName name="ㄷㅇㄴ">#REF!</definedName>
    <definedName name="ㄷㅇㄹ" localSheetId="7">#REF!</definedName>
    <definedName name="ㄷㅇㄹ">#REF!</definedName>
    <definedName name="ㄷㅇㄹㄴ" localSheetId="7">#REF!</definedName>
    <definedName name="ㄷㅇㄹㄴ">#REF!</definedName>
    <definedName name="ㄷㅈㄱㄷㅈ" hidden="1">{#N/A,#N/A,FALSE,"혼합골재"}</definedName>
    <definedName name="ㄷㅈㅂㄱㅈㅂㄷㄱ" hidden="1">{#N/A,#N/A,FALSE,"골재소요량";#N/A,#N/A,FALSE,"골재소요량"}</definedName>
    <definedName name="ㄷ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ㄹㅇ" localSheetId="7" hidden="1">#REF!</definedName>
    <definedName name="ㄷㅎㄹㅇ" hidden="1">#REF!</definedName>
    <definedName name="다." localSheetId="7">#REF!</definedName>
    <definedName name="다.">#REF!</definedName>
    <definedName name="닥___트___공" localSheetId="7">#REF!</definedName>
    <definedName name="닥___트___공">#REF!</definedName>
    <definedName name="닥트" localSheetId="7">#REF!</definedName>
    <definedName name="닥트">#REF!</definedName>
    <definedName name="닥트공" localSheetId="7">#REF!</definedName>
    <definedName name="닥트공">#REF!</definedName>
    <definedName name="닥트공012" localSheetId="7">#REF!</definedName>
    <definedName name="닥트공012">#REF!</definedName>
    <definedName name="단" localSheetId="7">BlankMacro1</definedName>
    <definedName name="단">BlankMacro1</definedName>
    <definedName name="단_가" localSheetId="7">#REF!</definedName>
    <definedName name="단_가">#REF!</definedName>
    <definedName name="단_가2" localSheetId="7">#REF!</definedName>
    <definedName name="단_가2">#REF!</definedName>
    <definedName name="단_가3" localSheetId="7">#REF!</definedName>
    <definedName name="단_가3">#REF!</definedName>
    <definedName name="단_가4" localSheetId="7">#REF!</definedName>
    <definedName name="단_가4">#REF!</definedName>
    <definedName name="단_가5" localSheetId="7">#REF!</definedName>
    <definedName name="단_가5">#REF!</definedName>
    <definedName name="단_가6" localSheetId="7">#REF!</definedName>
    <definedName name="단_가6">#REF!</definedName>
    <definedName name="단가" localSheetId="7">#REF!</definedName>
    <definedName name="단가">#REF!</definedName>
    <definedName name="단가_1" localSheetId="7">#REF!</definedName>
    <definedName name="단가_1">#REF!</definedName>
    <definedName name="단가2" localSheetId="7">#REF!,#REF!</definedName>
    <definedName name="단가2">#REF!,#REF!</definedName>
    <definedName name="단가비교표" localSheetId="7">#REF!,#REF!</definedName>
    <definedName name="단가비교표">#REF!,#REF!</definedName>
    <definedName name="단가비교표1" localSheetId="7">#REF!,#REF!</definedName>
    <definedName name="단가비교표1">#REF!,#REF!</definedName>
    <definedName name="단가산출서" localSheetId="7">#REF!</definedName>
    <definedName name="단가산출서">#REF!</definedName>
    <definedName name="단가적용표" localSheetId="7">#REF!</definedName>
    <definedName name="단가적용표">#REF!</definedName>
    <definedName name="단가표" localSheetId="7">#REF!</definedName>
    <definedName name="단가표">#REF!</definedName>
    <definedName name="단같">#N/A</definedName>
    <definedName name="단같1">#N/A</definedName>
    <definedName name="단같2">#N/A</definedName>
    <definedName name="단같3">#N/A</definedName>
    <definedName name="단같4">#N/A</definedName>
    <definedName name="단기입력" localSheetId="7">#REF!</definedName>
    <definedName name="단기입력">#REF!</definedName>
    <definedName name="단뉘중량" localSheetId="7">#REF!</definedName>
    <definedName name="단뉘중량">#REF!</definedName>
    <definedName name="단말처리재" localSheetId="7">#REF!</definedName>
    <definedName name="단말처리재">#REF!</definedName>
    <definedName name="단면2모" localSheetId="7">#REF!</definedName>
    <definedName name="단면2모">#REF!</definedName>
    <definedName name="단면2모멘트" localSheetId="7">#REF!</definedName>
    <definedName name="단면2모멘트">#REF!</definedName>
    <definedName name="단면계수" localSheetId="7">#REF!</definedName>
    <definedName name="단면계수">#REF!</definedName>
    <definedName name="단면특성" localSheetId="7">#REF!</definedName>
    <definedName name="단면특성">#REF!</definedName>
    <definedName name="단사경" localSheetId="7">#REF!</definedName>
    <definedName name="단사경">#REF!</definedName>
    <definedName name="단사노" localSheetId="7">#REF!</definedName>
    <definedName name="단사노">#REF!</definedName>
    <definedName name="단사재" localSheetId="7">#REF!</definedName>
    <definedName name="단사재">#REF!</definedName>
    <definedName name="단삼경" localSheetId="7">#REF!</definedName>
    <definedName name="단삼경">#REF!</definedName>
    <definedName name="단삼노" localSheetId="7">#REF!</definedName>
    <definedName name="단삼노">#REF!</definedName>
    <definedName name="단삼재" localSheetId="7">#REF!</definedName>
    <definedName name="단삼재">#REF!</definedName>
    <definedName name="단수" localSheetId="7">#REF!</definedName>
    <definedName name="단수">#REF!</definedName>
    <definedName name="단위" localSheetId="7">BlankMacro1</definedName>
    <definedName name="단위">BlankMacro1</definedName>
    <definedName name="단위공량1" localSheetId="7">#REF!</definedName>
    <definedName name="단위공량1">#REF!</definedName>
    <definedName name="단위공량10" localSheetId="7">#REF!</definedName>
    <definedName name="단위공량10">#REF!</definedName>
    <definedName name="단위공량11" localSheetId="7">#REF!</definedName>
    <definedName name="단위공량11">#REF!</definedName>
    <definedName name="단위공량12" localSheetId="7">#REF!</definedName>
    <definedName name="단위공량12">#REF!</definedName>
    <definedName name="단위공량13" localSheetId="7">#REF!</definedName>
    <definedName name="단위공량13">#REF!</definedName>
    <definedName name="단위공량14" localSheetId="7">#REF!</definedName>
    <definedName name="단위공량14">#REF!</definedName>
    <definedName name="단위공량15" localSheetId="7">#REF!</definedName>
    <definedName name="단위공량15">#REF!</definedName>
    <definedName name="단위공량16" localSheetId="7">#REF!</definedName>
    <definedName name="단위공량16">#REF!</definedName>
    <definedName name="단위공량17" localSheetId="7">#REF!</definedName>
    <definedName name="단위공량17">#REF!</definedName>
    <definedName name="단위공량2" localSheetId="7">#REF!</definedName>
    <definedName name="단위공량2">#REF!</definedName>
    <definedName name="단위공량3" localSheetId="7">#REF!</definedName>
    <definedName name="단위공량3">#REF!</definedName>
    <definedName name="단위공량4" localSheetId="7">#REF!</definedName>
    <definedName name="단위공량4">#REF!</definedName>
    <definedName name="단위공량5" localSheetId="7">#REF!</definedName>
    <definedName name="단위공량5">#REF!</definedName>
    <definedName name="단위공량6" localSheetId="7">#REF!</definedName>
    <definedName name="단위공량6">#REF!</definedName>
    <definedName name="단위공량7" localSheetId="7">#REF!</definedName>
    <definedName name="단위공량7">#REF!</definedName>
    <definedName name="단위공량8" localSheetId="7">#REF!</definedName>
    <definedName name="단위공량8">#REF!</definedName>
    <definedName name="단위공량9" localSheetId="7">#REF!</definedName>
    <definedName name="단위공량9">#REF!</definedName>
    <definedName name="단위수량1" localSheetId="7">#REF!</definedName>
    <definedName name="단위수량1">#REF!</definedName>
    <definedName name="단위수량2" localSheetId="7">#REF!</definedName>
    <definedName name="단위수량2">#REF!</definedName>
    <definedName name="단위중량">2.5</definedName>
    <definedName name="단이경" localSheetId="7">#REF!</definedName>
    <definedName name="단이경">#REF!</definedName>
    <definedName name="단이노" localSheetId="7">#REF!</definedName>
    <definedName name="단이노">#REF!</definedName>
    <definedName name="단이재" localSheetId="7">#REF!</definedName>
    <definedName name="단이재">#REF!</definedName>
    <definedName name="단차경계석곡선부총연장" localSheetId="7">#REF!</definedName>
    <definedName name="단차경계석곡선부총연장">#REF!</definedName>
    <definedName name="단차경계석직선부총연장" localSheetId="7">#REF!</definedName>
    <definedName name="단차경계석직선부총연장">#REF!</definedName>
    <definedName name="단차경계석총연장" localSheetId="7">#REF!</definedName>
    <definedName name="단차경계석총연장">#REF!</definedName>
    <definedName name="단횡배단" localSheetId="7">#REF!</definedName>
    <definedName name="단횡배단">#REF!</definedName>
    <definedName name="달래강돌">13326</definedName>
    <definedName name="담양" localSheetId="7">#REF!</definedName>
    <definedName name="담양">#REF!</definedName>
    <definedName name="당초" localSheetId="7">BlankMacro1</definedName>
    <definedName name="당초">BlankMacro1</definedName>
    <definedName name="당초변경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대개소" localSheetId="7">#REF!</definedName>
    <definedName name="대개소">#REF!</definedName>
    <definedName name="대관경" localSheetId="7">#REF!</definedName>
    <definedName name="대관경">#REF!</definedName>
    <definedName name="대기질" localSheetId="7">#REF!</definedName>
    <definedName name="대기질">#REF!</definedName>
    <definedName name="대기질측정지점수" localSheetId="7">#REF!</definedName>
    <definedName name="대기질측정지점수">#REF!</definedName>
    <definedName name="대리석포장" hidden="1">{#N/A,#N/A,TRUE,"총괄"}</definedName>
    <definedName name="대상설정" localSheetId="7">#REF!</definedName>
    <definedName name="대상설정">#REF!</definedName>
    <definedName name="대안설정" localSheetId="7">#REF!</definedName>
    <definedName name="대안설정">#REF!</definedName>
    <definedName name="대일" localSheetId="7">#REF!</definedName>
    <definedName name="대일">#REF!</definedName>
    <definedName name="대장공" localSheetId="7">#REF!</definedName>
    <definedName name="대장공">#REF!</definedName>
    <definedName name="대한민국">{"Book1","토공.xls"}</definedName>
    <definedName name="대형브레이카0.7M3" localSheetId="7">#REF!</definedName>
    <definedName name="대형브레이카0.7M3">#REF!</definedName>
    <definedName name="댈타5" localSheetId="7">#REF!</definedName>
    <definedName name="댈타5">#REF!</definedName>
    <definedName name="더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더블코아튜브NX" localSheetId="7">#REF!</definedName>
    <definedName name="더블코아튜브NX">#REF!</definedName>
    <definedName name="덕" hidden="1">{#N/A,#N/A,FALSE,"포장2"}</definedName>
    <definedName name="덕_트_공" localSheetId="7">#REF!</definedName>
    <definedName name="덕_트_공">#REF!</definedName>
    <definedName name="덕호" hidden="1">{#N/A,#N/A,FALSE,"포장2"}</definedName>
    <definedName name="덤프15경" localSheetId="7">#REF!</definedName>
    <definedName name="덤프15경">#REF!</definedName>
    <definedName name="덤프15노무" localSheetId="7">#REF!</definedName>
    <definedName name="덤프15노무">#REF!</definedName>
    <definedName name="덤프15재료" localSheetId="7">#REF!</definedName>
    <definedName name="덤프15재료">#REF!</definedName>
    <definedName name="덤프2.5경" localSheetId="7">#REF!</definedName>
    <definedName name="덤프2.5경">#REF!</definedName>
    <definedName name="덤프2.5노무" localSheetId="7">#REF!</definedName>
    <definedName name="덤프2.5노무">#REF!</definedName>
    <definedName name="덤프2.5재료" localSheetId="7">#REF!</definedName>
    <definedName name="덤프2.5재료">#REF!</definedName>
    <definedName name="덤프트럭15TON" localSheetId="7">#REF!</definedName>
    <definedName name="덤프트럭15TON">#REF!</definedName>
    <definedName name="덤프트럭대기시간" localSheetId="7">#REF!</definedName>
    <definedName name="덤프트럭대기시간">#REF!</definedName>
    <definedName name="덤프트럭속도" localSheetId="7">#REF!</definedName>
    <definedName name="덤프트럭속도">#REF!</definedName>
    <definedName name="덤프트럭적하시간" localSheetId="7">#REF!</definedName>
    <definedName name="덤프트럭적하시간">#REF!</definedName>
    <definedName name="뎡유" localSheetId="7">#REF!</definedName>
    <definedName name="뎡유">#REF!</definedName>
    <definedName name="도___배___공" localSheetId="7">#REF!</definedName>
    <definedName name="도___배___공">#REF!</definedName>
    <definedName name="도___장___공" localSheetId="7">#REF!</definedName>
    <definedName name="도___장___공">#REF!</definedName>
    <definedName name="도___편___수" localSheetId="7">#REF!</definedName>
    <definedName name="도___편___수">#REF!</definedName>
    <definedName name="도_장_공" localSheetId="7">#REF!</definedName>
    <definedName name="도_장_공">#REF!</definedName>
    <definedName name="도급공사" localSheetId="7">#REF!</definedName>
    <definedName name="도급공사">#REF!</definedName>
    <definedName name="도급예산액" localSheetId="7">#REF!</definedName>
    <definedName name="도급예산액">#REF!</definedName>
    <definedName name="도급예상액" localSheetId="7">#REF!</definedName>
    <definedName name="도급예상액">#REF!</definedName>
    <definedName name="도급예정액2" localSheetId="7">#REF!</definedName>
    <definedName name="도급예정액2">#REF!</definedName>
    <definedName name="도급예정액3" localSheetId="7">#REF!</definedName>
    <definedName name="도급예정액3">#REF!</definedName>
    <definedName name="도급예정액4" localSheetId="7">#REF!</definedName>
    <definedName name="도급예정액4">#REF!</definedName>
    <definedName name="도라지">#N/A</definedName>
    <definedName name="도로" localSheetId="7">BlankMacro1</definedName>
    <definedName name="도로">BlankMacro1</definedName>
    <definedName name="도로경계블럭총연장" localSheetId="7">#REF!</definedName>
    <definedName name="도로경계블럭총연장">#REF!</definedName>
    <definedName name="도목수" localSheetId="7">#REF!</definedName>
    <definedName name="도목수">#REF!</definedName>
    <definedName name="도배" localSheetId="7">#REF!</definedName>
    <definedName name="도배">#REF!</definedName>
    <definedName name="도배공" localSheetId="7">#REF!</definedName>
    <definedName name="도배공">#REF!</definedName>
    <definedName name="도배공012" localSheetId="7">#REF!</definedName>
    <definedName name="도배공012">#REF!</definedName>
    <definedName name="도장" localSheetId="7">#REF!</definedName>
    <definedName name="도장">#REF!</definedName>
    <definedName name="도장공" localSheetId="7">#REF!</definedName>
    <definedName name="도장공">#REF!</definedName>
    <definedName name="도장공012" localSheetId="7">#REF!</definedName>
    <definedName name="도장공012">#REF!</definedName>
    <definedName name="도편수" localSheetId="7">#REF!</definedName>
    <definedName name="도편수">#REF!</definedName>
    <definedName name="도편수012" localSheetId="7">#REF!</definedName>
    <definedName name="도편수012">#REF!</definedName>
    <definedName name="돌단풍" localSheetId="7">#REF!</definedName>
    <definedName name="돌단풍">#REF!</definedName>
    <definedName name="동바리" localSheetId="7">#REF!</definedName>
    <definedName name="동바리">#REF!</definedName>
    <definedName name="동발" localSheetId="7">#REF!</definedName>
    <definedName name="동발">#REF!</definedName>
    <definedName name="동발공_터널" localSheetId="7">#REF!</definedName>
    <definedName name="동발공_터널">#REF!</definedName>
    <definedName name="동발공_터널012" localSheetId="7">#REF!</definedName>
    <definedName name="동발공_터널012">#REF!</definedName>
    <definedName name="동방층" localSheetId="7">#REF!</definedName>
    <definedName name="동방층">#REF!</definedName>
    <definedName name="동백나무2노무" localSheetId="7">#REF!</definedName>
    <definedName name="동백나무2노무">#REF!</definedName>
    <definedName name="동백나무2재료" localSheetId="7">#REF!</definedName>
    <definedName name="동백나무2재료">#REF!</definedName>
    <definedName name="동백나무4노무" localSheetId="7">#REF!</definedName>
    <definedName name="동백나무4노무">#REF!</definedName>
    <definedName name="동백나무4재료" localSheetId="7">#REF!</definedName>
    <definedName name="동백나무4재료">#REF!</definedName>
    <definedName name="동백나무6노무" localSheetId="7">#REF!</definedName>
    <definedName name="동백나무6노무">#REF!</definedName>
    <definedName name="동백나무6재료" localSheetId="7">#REF!</definedName>
    <definedName name="동백나무6재료">#REF!</definedName>
    <definedName name="동백나무8노무" localSheetId="7">#REF!</definedName>
    <definedName name="동백나무8노무">#REF!</definedName>
    <definedName name="동백나무8재료" localSheetId="7">#REF!</definedName>
    <definedName name="동백나무8재료">#REF!</definedName>
    <definedName name="동백나무H2.0" localSheetId="7">#REF!</definedName>
    <definedName name="동백나무H2.0">#REF!</definedName>
    <definedName name="동부한강">#N/A</definedName>
    <definedName name="동상" localSheetId="7">#REF!</definedName>
    <definedName name="동상">#REF!</definedName>
    <definedName name="동상1" localSheetId="7">#REF!</definedName>
    <definedName name="동상1">#REF!</definedName>
    <definedName name="동상2" localSheetId="7">#REF!</definedName>
    <definedName name="동상2">#REF!</definedName>
    <definedName name="동생">#N/A</definedName>
    <definedName name="동식물" localSheetId="7">#REF!</definedName>
    <definedName name="동식물">#REF!</definedName>
    <definedName name="동식물수" localSheetId="7">#REF!</definedName>
    <definedName name="동식물수">#REF!</definedName>
    <definedName name="동아코아" localSheetId="7">#REF!</definedName>
    <definedName name="동아코아">#REF!</definedName>
    <definedName name="동양" hidden="1">#N/A</definedName>
    <definedName name="동원" localSheetId="7">#REF!</definedName>
    <definedName name="동원">#REF!</definedName>
    <definedName name="동원1" localSheetId="7">#REF!</definedName>
    <definedName name="동원1">#REF!</definedName>
    <definedName name="동작">#N/A</definedName>
    <definedName name="되메우고다짐" localSheetId="7">#REF!</definedName>
    <definedName name="되메우고다짐">#REF!</definedName>
    <definedName name="되메우기경" localSheetId="7">#REF!</definedName>
    <definedName name="되메우기경">#REF!</definedName>
    <definedName name="되메우기노" localSheetId="7">#REF!</definedName>
    <definedName name="되메우기노">#REF!</definedName>
    <definedName name="되메우기재" localSheetId="7">#REF!</definedName>
    <definedName name="되메우기재">#REF!</definedName>
    <definedName name="됵됴귣" localSheetId="7">[0]!BlankMacro1</definedName>
    <definedName name="됵됴귣">[0]!BlankMacro1</definedName>
    <definedName name="두겁노" localSheetId="7">#REF!</definedName>
    <definedName name="두겁노">#REF!</definedName>
    <definedName name="두겁재" localSheetId="7">#REF!</definedName>
    <definedName name="두겁재">#REF!</definedName>
    <definedName name="뒷굽" localSheetId="7">#REF!</definedName>
    <definedName name="뒷굽">#REF!</definedName>
    <definedName name="뒷채움" localSheetId="7">#REF!</definedName>
    <definedName name="뒷채움">#REF!</definedName>
    <definedName name="드_잡_이__공" localSheetId="7">#REF!</definedName>
    <definedName name="드_잡_이__공">#REF!</definedName>
    <definedName name="드라이브파이프NX" localSheetId="7">#REF!</definedName>
    <definedName name="드라이브파이프NX">#REF!</definedName>
    <definedName name="드라이브파이프슈NX" localSheetId="7">#REF!</definedName>
    <definedName name="드라이브파이프슈NX">#REF!</definedName>
    <definedName name="드라이브파이프헤드NX" localSheetId="7">#REF!</definedName>
    <definedName name="드라이브파이프헤드NX">#REF!</definedName>
    <definedName name="드잡이공" localSheetId="7">#REF!</definedName>
    <definedName name="드잡이공">#REF!</definedName>
    <definedName name="드잡이공012" localSheetId="7">#REF!</definedName>
    <definedName name="드잡이공012">#REF!</definedName>
    <definedName name="등가거리1" localSheetId="7">#REF!</definedName>
    <definedName name="등가거리1">#REF!</definedName>
    <definedName name="등가거리2" localSheetId="7">#REF!</definedName>
    <definedName name="등가거리2">#REF!</definedName>
    <definedName name="등가거리3" localSheetId="7">#REF!</definedName>
    <definedName name="등가거리3">#REF!</definedName>
    <definedName name="등가거리4" localSheetId="7">#REF!</definedName>
    <definedName name="등가거리4">#REF!</definedName>
    <definedName name="등가거리5" localSheetId="7">#REF!</definedName>
    <definedName name="등가거리5">#REF!</definedName>
    <definedName name="등가거리6" localSheetId="7">#REF!</definedName>
    <definedName name="등가거리6">#REF!</definedName>
    <definedName name="등가거리7" localSheetId="7">#REF!</definedName>
    <definedName name="등가거리7">#REF!</definedName>
    <definedName name="디" localSheetId="7">#REF!</definedName>
    <definedName name="디">#REF!</definedName>
    <definedName name="디다시" localSheetId="7">#REF!</definedName>
    <definedName name="디다시">#REF!</definedName>
    <definedName name="디이젤엔진15HP" localSheetId="7">#REF!</definedName>
    <definedName name="디이젤엔진15HP">#REF!</definedName>
    <definedName name="때죽나무H3.0" localSheetId="7">#REF!</definedName>
    <definedName name="때죽나무H3.0">#REF!</definedName>
    <definedName name="똥꼬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" hidden="1">#N/A</definedName>
    <definedName name="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ㅇ" hidden="1">{#N/A,#N/A,TRUE,"총괄"}</definedName>
    <definedName name="ㄹㅇㄴㅁㄻ">{"Book1","토공.xls"}</definedName>
    <definedName name="ㄹㅇㅇㅅㅎㅎ" localSheetId="7">[0]!BlankMacro1</definedName>
    <definedName name="ㄹㅇㅇㅅㅎㅎ">[0]!BlankMacro1</definedName>
    <definedName name="ㄹㅇㅇㅎㅇ" localSheetId="7">[0]!BlankMacro1</definedName>
    <definedName name="ㄹㅇㅇㅎㅇ">[0]!BlankMacro1</definedName>
    <definedName name="ㄹㅇㅎㅇㅀ" hidden="1">{#N/A,#N/A,FALSE,"부대2"}</definedName>
    <definedName name="ㄹㅇ호ㅛㅇ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퓰">#N/A</definedName>
    <definedName name="ㄹㅎ퓨">[0]!FFF</definedName>
    <definedName name="ㄹ허ㅗ" hidden="1">{#N/A,#N/A,FALSE,"이정표"}</definedName>
    <definedName name="ㄹ호" localSheetId="7" hidden="1">#REF!</definedName>
    <definedName name="ㄹ호" hidden="1">#REF!</definedName>
    <definedName name="ㄹ홓ㄹ" hidden="1">{#N/A,#N/A,FALSE,"조골재"}</definedName>
    <definedName name="라인마킹" localSheetId="7">#REF!</definedName>
    <definedName name="라인마킹">#REF!</definedName>
    <definedName name="라하아" localSheetId="7">#REF!</definedName>
    <definedName name="라하아">#REF!</definedName>
    <definedName name="램머80KG" localSheetId="7">#REF!</definedName>
    <definedName name="램머80KG">#REF!</definedName>
    <definedName name="램머경" localSheetId="7">#REF!</definedName>
    <definedName name="램머경">#REF!</definedName>
    <definedName name="램머재료" localSheetId="7">#REF!</definedName>
    <definedName name="램머재료">#REF!</definedName>
    <definedName name="레미콘">33172</definedName>
    <definedName name="레미콘무노" localSheetId="7">#REF!</definedName>
    <definedName name="레미콘무노">#REF!</definedName>
    <definedName name="레미콘무재" localSheetId="7">#REF!</definedName>
    <definedName name="레미콘무재">#REF!</definedName>
    <definedName name="레미콘소노" localSheetId="7">#REF!</definedName>
    <definedName name="레미콘소노">#REF!</definedName>
    <definedName name="레미콘소재" localSheetId="7">#REF!</definedName>
    <definedName name="레미콘소재">#REF!</definedName>
    <definedName name="레미콘수운반DT">#N/A</definedName>
    <definedName name="레미콘철" localSheetId="7">#REF!</definedName>
    <definedName name="레미콘철">#REF!</definedName>
    <definedName name="레미콘철노" localSheetId="7">#REF!</definedName>
    <definedName name="레미콘철노">#REF!</definedName>
    <definedName name="레미콘철재" localSheetId="7">#REF!</definedName>
    <definedName name="레미콘철재">#REF!</definedName>
    <definedName name="로더담는시간" localSheetId="7">#REF!</definedName>
    <definedName name="로더담는시간">#REF!</definedName>
    <definedName name="로더작업효율" localSheetId="7">#REF!</definedName>
    <definedName name="로더작업효율">#REF!</definedName>
    <definedName name="롤러소요다짐횟수_다짐두께" localSheetId="7">#REF!</definedName>
    <definedName name="롤러소요다짐횟수_다짐두께">#REF!</definedName>
    <definedName name="롤러유효다짐폭_다짐속도" localSheetId="7">#REF!</definedName>
    <definedName name="롤러유효다짐폭_다짐속도">#REF!</definedName>
    <definedName name="롤러유효다짐폭다짐속도" localSheetId="7">#REF!</definedName>
    <definedName name="롤러유효다짐폭다짐속도">#REF!</definedName>
    <definedName name="롤러작업효율" localSheetId="7">#REF!</definedName>
    <definedName name="롤러작업효율">#REF!</definedName>
    <definedName name="루핑공" localSheetId="7">#REF!</definedName>
    <definedName name="루핑공">#REF!</definedName>
    <definedName name="리밍쉘NX" localSheetId="7">#REF!</definedName>
    <definedName name="리밍쉘NX">#REF!</definedName>
    <definedName name="리벳공" localSheetId="7">#REF!</definedName>
    <definedName name="리벳공">#REF!</definedName>
    <definedName name="리브두께" localSheetId="7">#REF!</definedName>
    <definedName name="리브두께">#REF!</definedName>
    <definedName name="리브폭" localSheetId="7">#REF!</definedName>
    <definedName name="리브폭">#REF!</definedName>
    <definedName name="ㄺ" localSheetId="7">[0]!BlankMacro1</definedName>
    <definedName name="ㄺ">[0]!BlankMacro1</definedName>
    <definedName name="ㅀ" hidden="1">{#N/A,#N/A,TRUE,"토적및재료집계";#N/A,#N/A,TRUE,"토적및재료집계";#N/A,#N/A,TRUE,"단위량"}</definedName>
    <definedName name="ㅀㅀ" hidden="1">{"'Firr(선)'!$AS$1:$AY$62","'Firr(사)'!$AS$1:$AY$62","'Firr(회)'!$AS$1:$AY$62","'Firr(선)'!$L$1:$V$62","'Firr(사)'!$L$1:$V$62","'Firr(회)'!$L$1:$V$62"}</definedName>
    <definedName name="ㅀㅀㄱ" localSheetId="7">[0]!BlankMacro1</definedName>
    <definedName name="ㅀㅀㄱ">[0]!BlankMacro1</definedName>
    <definedName name="ㅀㅀㄹ" localSheetId="7">[0]!BlankMacro1</definedName>
    <definedName name="ㅀㅀㄹ">[0]!BlankMacro1</definedName>
    <definedName name="ㅁ">#N/A</definedName>
    <definedName name="ㅁ1" localSheetId="7">#REF!</definedName>
    <definedName name="ㅁ1">#REF!</definedName>
    <definedName name="ㅁ100" localSheetId="7">#REF!</definedName>
    <definedName name="ㅁ100">#REF!</definedName>
    <definedName name="ㅁ1180" localSheetId="7">#REF!</definedName>
    <definedName name="ㅁ1180">#REF!</definedName>
    <definedName name="ㅁ1382" localSheetId="7">#REF!</definedName>
    <definedName name="ㅁ1382">#REF!</definedName>
    <definedName name="ㅁ142" localSheetId="7">#REF!</definedName>
    <definedName name="ㅁ142">#REF!</definedName>
    <definedName name="ㅁ191" localSheetId="7">#REF!</definedName>
    <definedName name="ㅁ191">#REF!</definedName>
    <definedName name="ㅁ2" localSheetId="7">#REF!</definedName>
    <definedName name="ㅁ2">#REF!</definedName>
    <definedName name="ㅁ202" localSheetId="7">#REF!</definedName>
    <definedName name="ㅁ202">#REF!</definedName>
    <definedName name="ㅁ222" localSheetId="7">#REF!</definedName>
    <definedName name="ㅁ222">#REF!</definedName>
    <definedName name="ㅁ278" localSheetId="7">#REF!</definedName>
    <definedName name="ㅁ278">#REF!</definedName>
    <definedName name="ㅁ331" localSheetId="7">#REF!</definedName>
    <definedName name="ㅁ331">#REF!</definedName>
    <definedName name="ㅁ35" localSheetId="7">#REF!</definedName>
    <definedName name="ㅁ35">#REF!</definedName>
    <definedName name="ㅁ497" localSheetId="7">#REF!</definedName>
    <definedName name="ㅁ497">#REF!</definedName>
    <definedName name="ㅁ540" localSheetId="7">#REF!</definedName>
    <definedName name="ㅁ540">#REF!</definedName>
    <definedName name="ㅁ76" localSheetId="7">#REF!</definedName>
    <definedName name="ㅁ76">#REF!</definedName>
    <definedName name="ㅁ771" localSheetId="7">#REF!</definedName>
    <definedName name="ㅁ771">#REF!</definedName>
    <definedName name="ㅁ8529" localSheetId="7">#REF!</definedName>
    <definedName name="ㅁ8529">#REF!</definedName>
    <definedName name="ㅁㄱㅂ" hidden="1">{#N/A,#N/A,FALSE,"단가표지"}</definedName>
    <definedName name="ㅁ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ㅁㄴㄹㅇㄹ">#N/A</definedName>
    <definedName name="ㅁㄴㅇㄴ" hidden="1">{#N/A,#N/A,TRUE,"토적및재료집계";#N/A,#N/A,TRUE,"토적및재료집계";#N/A,#N/A,TRUE,"단위량"}</definedName>
    <definedName name="ㅁㄴㅇㄹ">#N/A</definedName>
    <definedName name="ㅁㄴㅇㅁ" hidden="1">{#N/A,#N/A,FALSE,"배수1"}</definedName>
    <definedName name="ㅁㄴㅇㅁㄴㅇㅁ" localSheetId="7">BlankMacro1</definedName>
    <definedName name="ㅁㄴㅇㅁㄴㅇㅁ">BlankMacro1</definedName>
    <definedName name="ㅁㄴ이ㅏㅓ미낭" localSheetId="7">#REF!</definedName>
    <definedName name="ㅁㄴ이ㅏㅓ미낭">#REF!</definedName>
    <definedName name="ㅁ니아ㅓㅣㅁㄴ어ㅣ" localSheetId="7">#REF!</definedName>
    <definedName name="ㅁ니아ㅓㅣㅁㄴ어ㅣ">#REF!</definedName>
    <definedName name="ㅁㄹ" hidden="1">{#N/A,#N/A,TRUE,"총괄"}</definedName>
    <definedName name="ㅁㄹㄹㄴㅇㄹㅇㄴㄹㄴㅇ" hidden="1">{#N/A,#N/A,FALSE,"포장1";#N/A,#N/A,FALSE,"포장1"}</definedName>
    <definedName name="ㅁㅁ158" localSheetId="7">#REF!</definedName>
    <definedName name="ㅁㅁ158">#REF!</definedName>
    <definedName name="ㅁㅁ185" localSheetId="7">#REF!</definedName>
    <definedName name="ㅁㅁ185">#REF!</definedName>
    <definedName name="ㅁㅁㅁ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ㅁㅁㅁㅁ" localSheetId="7">[0]!BlankMacro1</definedName>
    <definedName name="ㅁㅁㅁㅁ">[0]!BlankMacro1</definedName>
    <definedName name="ㅁㅁㅁㅁㅁㅁ" localSheetId="7" hidden="1">#REF!</definedName>
    <definedName name="ㅁㅁㅁㅁㅁㅁ" hidden="1">#REF!</definedName>
    <definedName name="ㅁㅂ" localSheetId="7">#REF!</definedName>
    <definedName name="ㅁㅂ">#REF!</definedName>
    <definedName name="ㅁㅇㄴㅁㅇㅁ" hidden="1">{#N/A,#N/A,FALSE,"배수1"}</definedName>
    <definedName name="ㅁ아ㅣㅓ">#N/A</definedName>
    <definedName name="마감선" localSheetId="7">#REF!</definedName>
    <definedName name="마감선">#REF!</definedName>
    <definedName name="마구리">{"Book1","토공.xls"}</definedName>
    <definedName name="마나아" localSheetId="7">#REF!</definedName>
    <definedName name="마나아">#REF!</definedName>
    <definedName name="마부_우마차포함" localSheetId="7">#REF!</definedName>
    <definedName name="마부_우마차포함">#REF!</definedName>
    <definedName name="마원1교" localSheetId="7">#REF!</definedName>
    <definedName name="마원1교">#REF!</definedName>
    <definedName name="마원1상" localSheetId="7">#REF!</definedName>
    <definedName name="마원1상">#REF!</definedName>
    <definedName name="마원1수" localSheetId="7">#REF!</definedName>
    <definedName name="마원1수">#REF!</definedName>
    <definedName name="마찰각" localSheetId="7">#REF!</definedName>
    <definedName name="마찰각">#REF!</definedName>
    <definedName name="마케담경" localSheetId="7">#REF!</definedName>
    <definedName name="마케담경">#REF!</definedName>
    <definedName name="마케담노무" localSheetId="7">#REF!</definedName>
    <definedName name="마케담노무">#REF!</definedName>
    <definedName name="마케담재료" localSheetId="7">#REF!</definedName>
    <definedName name="마케담재료">#REF!</definedName>
    <definedName name="말" localSheetId="7">BlankMacro1</definedName>
    <definedName name="말">BlankMacro1</definedName>
    <definedName name="말뚝길이" localSheetId="7">#REF!</definedName>
    <definedName name="말뚝길이">#REF!</definedName>
    <definedName name="말뚝두께" localSheetId="7">#REF!</definedName>
    <definedName name="말뚝두께">#REF!</definedName>
    <definedName name="말뚝열수" localSheetId="7">#REF!</definedName>
    <definedName name="말뚝열수">#REF!</definedName>
    <definedName name="말뚝직경" localSheetId="7">#REF!</definedName>
    <definedName name="말뚝직경">#REF!</definedName>
    <definedName name="말뚝행수" localSheetId="7">#REF!</definedName>
    <definedName name="말뚝행수">#REF!</definedName>
    <definedName name="망치" localSheetId="7">[0]!BlankMacro1</definedName>
    <definedName name="망치">[0]!BlankMacro1</definedName>
    <definedName name="망포" localSheetId="7">#REF!</definedName>
    <definedName name="망포">#REF!</definedName>
    <definedName name="매캐덤로울러_자주식_8_10TON" localSheetId="7">#REF!</definedName>
    <definedName name="매캐덤로울러_자주식_8_10TON">#REF!</definedName>
    <definedName name="매캐덤로울러자주식8_10TON" localSheetId="7">#REF!</definedName>
    <definedName name="매캐덤로울러자주식8_10TON">#REF!</definedName>
    <definedName name="매화4노무" localSheetId="7">#REF!</definedName>
    <definedName name="매화4노무">#REF!</definedName>
    <definedName name="매화4재료" localSheetId="7">#REF!</definedName>
    <definedName name="매화4재료">#REF!</definedName>
    <definedName name="매화6노무" localSheetId="7">#REF!</definedName>
    <definedName name="매화6노무">#REF!</definedName>
    <definedName name="매화6재료" localSheetId="7">#REF!</definedName>
    <definedName name="매화6재료">#REF!</definedName>
    <definedName name="매화8노무" localSheetId="7">#REF!</definedName>
    <definedName name="매화8노무">#REF!</definedName>
    <definedName name="매화8재료" localSheetId="7">#REF!</definedName>
    <definedName name="매화8재료">#REF!</definedName>
    <definedName name="맨홀뚜껑" localSheetId="7">#REF!</definedName>
    <definedName name="맨홀뚜껑">#REF!</definedName>
    <definedName name="맹암거간선" localSheetId="7">#REF!</definedName>
    <definedName name="맹암거간선">#REF!</definedName>
    <definedName name="맹암거지선" localSheetId="7">#REF!</definedName>
    <definedName name="맹암거지선">#REF!</definedName>
    <definedName name="머" hidden="1">{#N/A,#N/A,FALSE,"명세표"}</definedName>
    <definedName name="메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메1" localSheetId="7">#REF!</definedName>
    <definedName name="메1">#REF!</definedName>
    <definedName name="메2" localSheetId="7">#REF!</definedName>
    <definedName name="메2">#REF!</definedName>
    <definedName name="메3" localSheetId="7">#REF!</definedName>
    <definedName name="메3">#REF!</definedName>
    <definedName name="메4" localSheetId="7">#REF!</definedName>
    <definedName name="메4">#REF!</definedName>
    <definedName name="메타10노무" localSheetId="7">#REF!</definedName>
    <definedName name="메타10노무">#REF!</definedName>
    <definedName name="메타10재료" localSheetId="7">#REF!</definedName>
    <definedName name="메타10재료">#REF!</definedName>
    <definedName name="메타5노무" localSheetId="7">#REF!</definedName>
    <definedName name="메타5노무">#REF!</definedName>
    <definedName name="메타5재료" localSheetId="7">#REF!</definedName>
    <definedName name="메타5재료">#REF!</definedName>
    <definedName name="메타6노무" localSheetId="7">#REF!</definedName>
    <definedName name="메타6노무">#REF!</definedName>
    <definedName name="메타6재료" localSheetId="7">#REF!</definedName>
    <definedName name="메타6재료">#REF!</definedName>
    <definedName name="메타8노무" localSheetId="7">#REF!</definedName>
    <definedName name="메타8노무">#REF!</definedName>
    <definedName name="메타8재료" localSheetId="7">#REF!</definedName>
    <definedName name="메타8재료">#REF!</definedName>
    <definedName name="메탈리밍쉘NX" localSheetId="7">#REF!</definedName>
    <definedName name="메탈리밍쉘NX">#REF!</definedName>
    <definedName name="메탈크라운NX" localSheetId="7">#REF!</definedName>
    <definedName name="메탈크라운NX">#REF!</definedName>
    <definedName name="면갈이" localSheetId="7">#REF!</definedName>
    <definedName name="면갈이">#REF!</definedName>
    <definedName name="면적" localSheetId="7">#REF!</definedName>
    <definedName name="면적">#REF!</definedName>
    <definedName name="명수" localSheetId="7">#REF!</definedName>
    <definedName name="명수">#REF!</definedName>
    <definedName name="명일" hidden="1">{#N/A,#N/A,FALSE,"속도"}</definedName>
    <definedName name="명칭" localSheetId="7">#REF!</definedName>
    <definedName name="명칭">#REF!</definedName>
    <definedName name="모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모감주나무H3.0xR10" localSheetId="7">#REF!</definedName>
    <definedName name="모감주나무H3.0xR10">#REF!</definedName>
    <definedName name="모과나무" localSheetId="7">#REF!</definedName>
    <definedName name="모과나무">#REF!</definedName>
    <definedName name="모과나무H2.5" localSheetId="7">#REF!</definedName>
    <definedName name="모과나무H2.5">#REF!</definedName>
    <definedName name="모과나무H3.5" localSheetId="7">#REF!</definedName>
    <definedName name="모과나무H3.5">#REF!</definedName>
    <definedName name="모래노" localSheetId="7">#REF!</definedName>
    <definedName name="모래노">#REF!</definedName>
    <definedName name="모래막이노" localSheetId="7">#REF!</definedName>
    <definedName name="모래막이노">#REF!</definedName>
    <definedName name="모래막이재" localSheetId="7">#REF!</definedName>
    <definedName name="모래막이재">#REF!</definedName>
    <definedName name="모래분사공" localSheetId="7">#REF!</definedName>
    <definedName name="모래분사공">#REF!</definedName>
    <definedName name="모래사장노" localSheetId="7">#REF!</definedName>
    <definedName name="모래사장노">#REF!</definedName>
    <definedName name="모래사장재" localSheetId="7">#REF!</definedName>
    <definedName name="모래사장재">#REF!</definedName>
    <definedName name="모래운반">#N/A</definedName>
    <definedName name="모래운반경비" localSheetId="7">#REF!</definedName>
    <definedName name="모래운반경비">#REF!</definedName>
    <definedName name="모래운반계" localSheetId="7">#REF!</definedName>
    <definedName name="모래운반계">#REF!</definedName>
    <definedName name="모래운반노무비" localSheetId="7">#REF!</definedName>
    <definedName name="모래운반노무비">#REF!</definedName>
    <definedName name="모래운반재료비" localSheetId="7">#REF!</definedName>
    <definedName name="모래운반재료비">#REF!</definedName>
    <definedName name="모래운반톤경비" localSheetId="7">#REF!</definedName>
    <definedName name="모래운반톤경비">#REF!</definedName>
    <definedName name="모래운반톤계" localSheetId="7">#REF!</definedName>
    <definedName name="모래운반톤계">#REF!</definedName>
    <definedName name="모래운반톤노무비" localSheetId="7">#REF!</definedName>
    <definedName name="모래운반톤노무비">#REF!</definedName>
    <definedName name="모래운반톤재료비" localSheetId="7">#REF!</definedName>
    <definedName name="모래운반톤재료비">#REF!</definedName>
    <definedName name="모래재" localSheetId="7">#REF!</definedName>
    <definedName name="모래재">#REF!</definedName>
    <definedName name="모래필터층경비" localSheetId="7">#REF!</definedName>
    <definedName name="모래필터층경비">#REF!</definedName>
    <definedName name="모래필터층노무비" localSheetId="7">#REF!</definedName>
    <definedName name="모래필터층노무비">#REF!</definedName>
    <definedName name="모래필터층재료비" localSheetId="7">#REF!</definedName>
    <definedName name="모래필터층재료비">#REF!</definedName>
    <definedName name="모터경" localSheetId="7">#REF!</definedName>
    <definedName name="모터경">#REF!</definedName>
    <definedName name="모터노무비" localSheetId="7">#REF!</definedName>
    <definedName name="모터노무비">#REF!</definedName>
    <definedName name="모터재료" localSheetId="7">#REF!</definedName>
    <definedName name="모터재료">#REF!</definedName>
    <definedName name="목" localSheetId="7">#REF!</definedName>
    <definedName name="목">#REF!</definedName>
    <definedName name="목________도" localSheetId="7">#REF!</definedName>
    <definedName name="목________도">#REF!</definedName>
    <definedName name="목____도" localSheetId="7">#REF!</definedName>
    <definedName name="목____도">#REF!</definedName>
    <definedName name="목__조_각_공" localSheetId="7">#REF!</definedName>
    <definedName name="목__조_각_공">#REF!</definedName>
    <definedName name="목도" localSheetId="7">#REF!</definedName>
    <definedName name="목도">#REF!</definedName>
    <definedName name="목도012" localSheetId="7">#REF!</definedName>
    <definedName name="목도012">#REF!</definedName>
    <definedName name="목돈입력" localSheetId="7">#REF!</definedName>
    <definedName name="목돈입력">#REF!</definedName>
    <definedName name="목록" localSheetId="7">#REF!</definedName>
    <definedName name="목록">#REF!</definedName>
    <definedName name="목백합" localSheetId="7">#REF!</definedName>
    <definedName name="목백합">#REF!</definedName>
    <definedName name="목수" localSheetId="7">#REF!</definedName>
    <definedName name="목수">#REF!</definedName>
    <definedName name="목재가공" localSheetId="7">#REF!</definedName>
    <definedName name="목재가공">#REF!</definedName>
    <definedName name="목조각공" localSheetId="7">#REF!</definedName>
    <definedName name="목조각공">#REF!</definedName>
    <definedName name="목조각공012" localSheetId="7">#REF!</definedName>
    <definedName name="목조각공012">#REF!</definedName>
    <definedName name="몰1" localSheetId="7">BlankMacro1</definedName>
    <definedName name="몰1">BlankMacro1</definedName>
    <definedName name="몰2" localSheetId="7">BlankMacro1</definedName>
    <definedName name="몰2">BlankMacro1</definedName>
    <definedName name="몰3" localSheetId="7">BlankMacro1</definedName>
    <definedName name="몰3">BlankMacro1</definedName>
    <definedName name="몰4" localSheetId="7">BlankMacro1</definedName>
    <definedName name="몰4">BlankMacro1</definedName>
    <definedName name="몰5" localSheetId="7">BlankMacro1</definedName>
    <definedName name="몰5">BlankMacro1</definedName>
    <definedName name="몰6" localSheetId="7">BlankMacro1</definedName>
    <definedName name="몰6">BlankMacro1</definedName>
    <definedName name="몰라" localSheetId="7">BlankMacro1</definedName>
    <definedName name="몰라">BlankMacro1</definedName>
    <definedName name="몰라2" localSheetId="7">BlankMacro1</definedName>
    <definedName name="몰라2">BlankMacro1</definedName>
    <definedName name="몰탈" localSheetId="7">#REF!</definedName>
    <definedName name="몰탈">#REF!</definedName>
    <definedName name="몰탈노" localSheetId="7">#REF!</definedName>
    <definedName name="몰탈노">#REF!</definedName>
    <definedName name="몰탈재" localSheetId="7">#REF!</definedName>
    <definedName name="몰탈재">#REF!</definedName>
    <definedName name="무근" localSheetId="7">#REF!</definedName>
    <definedName name="무근">#REF!</definedName>
    <definedName name="무기질노" localSheetId="7">#REF!</definedName>
    <definedName name="무기질노">#REF!</definedName>
    <definedName name="무기질재" localSheetId="7">#REF!</definedName>
    <definedName name="무기질재">#REF!</definedName>
    <definedName name="무선안테나공" localSheetId="7">#REF!</definedName>
    <definedName name="무선안테나공">#REF!</definedName>
    <definedName name="무선안테나공012" localSheetId="7">#REF!</definedName>
    <definedName name="무선안테나공012">#REF!</definedName>
    <definedName name="무수축몰탈" localSheetId="7">#REF!</definedName>
    <definedName name="무수축몰탈">#REF!</definedName>
    <definedName name="무수축콘크리트" localSheetId="7">#REF!</definedName>
    <definedName name="무수축콘크리트">#REF!</definedName>
    <definedName name="무한궤도크레인10TON_0.29M3_" localSheetId="7">#REF!</definedName>
    <definedName name="무한궤도크레인10TON_0.29M3_">#REF!</definedName>
    <definedName name="문화재" localSheetId="7">#REF!</definedName>
    <definedName name="문화재">#REF!</definedName>
    <definedName name="물" localSheetId="7">#REF!</definedName>
    <definedName name="물">#REF!</definedName>
    <definedName name="물가자료" localSheetId="7">#REF!</definedName>
    <definedName name="물가자료">#REF!</definedName>
    <definedName name="물가정보" localSheetId="7">#REF!</definedName>
    <definedName name="물가정보">#REF!</definedName>
    <definedName name="물경" localSheetId="7">#REF!</definedName>
    <definedName name="물경">#REF!</definedName>
    <definedName name="물노무" localSheetId="7">#REF!</definedName>
    <definedName name="물노무">#REF!</definedName>
    <definedName name="물량집계" localSheetId="7">#REF!</definedName>
    <definedName name="물량집계">#REF!</definedName>
    <definedName name="물량집계1" localSheetId="7">#REF!</definedName>
    <definedName name="물량집계1">#REF!</definedName>
    <definedName name="물재료" localSheetId="7">#REF!</definedName>
    <definedName name="물재료">#REF!</definedName>
    <definedName name="물청소" localSheetId="7">#REF!</definedName>
    <definedName name="물청소">#REF!</definedName>
    <definedName name="물탱크5500L" localSheetId="7">#REF!</definedName>
    <definedName name="물탱크5500L">#REF!</definedName>
    <definedName name="뮤" localSheetId="7">#REF!</definedName>
    <definedName name="뮤">#REF!</definedName>
    <definedName name="뮤2" localSheetId="7">#REF!</definedName>
    <definedName name="뮤2">#REF!</definedName>
    <definedName name="미" localSheetId="7">#REF!</definedName>
    <definedName name="미">#REF!</definedName>
    <definedName name="미___장___공" localSheetId="7">#REF!</definedName>
    <definedName name="미___장___공">#REF!</definedName>
    <definedName name="미끄럼방지시설2" localSheetId="7">BlankMacro1</definedName>
    <definedName name="미끄럼방지시설2">BlankMacro1</definedName>
    <definedName name="미나">#N/A</definedName>
    <definedName name="미송원목" localSheetId="7">#REF!</definedName>
    <definedName name="미송원목">#REF!</definedName>
    <definedName name="미장" localSheetId="7">#REF!</definedName>
    <definedName name="미장">#REF!</definedName>
    <definedName name="미장공012" localSheetId="7">#REF!</definedName>
    <definedName name="미장공012">#REF!</definedName>
    <definedName name="미장품" localSheetId="7">#REF!</definedName>
    <definedName name="미장품">#REF!</definedName>
    <definedName name="미지" localSheetId="7">#REF!</definedName>
    <definedName name="미지">#REF!</definedName>
    <definedName name="미진">[0]!NNG</definedName>
    <definedName name="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ㅂ" localSheetId="7">#REF!</definedName>
    <definedName name="ㅂㅂㅂㅂㅂㅂ">#REF!</definedName>
    <definedName name="ㅂㅂㅂㅂㅂㅂㅂ" hidden="1">{#N/A,#N/A,FALSE,"명세표"}</definedName>
    <definedName name="ㅂㅈ" localSheetId="7">#REF!</definedName>
    <definedName name="ㅂㅈ">#REF!</definedName>
    <definedName name="ㅂㅈㄱㄷㅈㅂㄱㅈㄷㅂㄱ" hidden="1">{#N/A,#N/A,FALSE,"이정표"}</definedName>
    <definedName name="ㅂㅈㄷ">#N/A</definedName>
    <definedName name="ㅂㅈㄷㄴㅌ">[0]!juyjuy</definedName>
    <definedName name="ㅂㅈㄷㅂ" localSheetId="7">#REF!</definedName>
    <definedName name="ㅂㅈㄷㅂ">#REF!</definedName>
    <definedName name="ㅂㅈㄷㅂㅈㄷ" localSheetId="7">#REF!</definedName>
    <definedName name="ㅂㅈㄷㅂㅈㄷ">#REF!</definedName>
    <definedName name="ㅂㅈㅂㅈㅂㅈ" localSheetId="7">#REF!</definedName>
    <definedName name="ㅂㅈㅂㅈㅂㅈ">#REF!</definedName>
    <definedName name="ㅂ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바리" localSheetId="7">#REF!</definedName>
    <definedName name="바리">#REF!</definedName>
    <definedName name="바보" localSheetId="7">#REF!</definedName>
    <definedName name="바보">#REF!</definedName>
    <definedName name="바부" hidden="1">{"'용역비'!$A$4:$C$8"}</definedName>
    <definedName name="바이브레타콘크리트공_광의" localSheetId="7">#REF!</definedName>
    <definedName name="바이브레타콘크리트공_광의">#REF!</definedName>
    <definedName name="바이오" localSheetId="7">#REF!</definedName>
    <definedName name="바이오">#REF!</definedName>
    <definedName name="박인수내역서">#N/A</definedName>
    <definedName name="받침" localSheetId="7">#REF!</definedName>
    <definedName name="받침">#REF!</definedName>
    <definedName name="발전기25KW" localSheetId="7">#REF!</definedName>
    <definedName name="발전기25KW">#REF!</definedName>
    <definedName name="밤나무10노무" localSheetId="7">#REF!</definedName>
    <definedName name="밤나무10노무">#REF!</definedName>
    <definedName name="밤나무10재료" localSheetId="7">#REF!</definedName>
    <definedName name="밤나무10재료">#REF!</definedName>
    <definedName name="밤나무6노무" localSheetId="7">#REF!</definedName>
    <definedName name="밤나무6노무">#REF!</definedName>
    <definedName name="밤나무6재료" localSheetId="7">#REF!</definedName>
    <definedName name="밤나무6재료">#REF!</definedName>
    <definedName name="밤나무8노무" localSheetId="7">#REF!</definedName>
    <definedName name="밤나무8노무">#REF!</definedName>
    <definedName name="밤나무8재료" localSheetId="7">#REF!</definedName>
    <definedName name="밤나무8재료">#REF!</definedName>
    <definedName name="방___수___공" localSheetId="7">#REF!</definedName>
    <definedName name="방___수___공">#REF!</definedName>
    <definedName name="방류펌프" localSheetId="7">#REF!</definedName>
    <definedName name="방류펌프">#REF!</definedName>
    <definedName name="방부각재">931007</definedName>
    <definedName name="방부원주">1064010</definedName>
    <definedName name="방부판재">1037435</definedName>
    <definedName name="방송" localSheetId="7">BlankMacro1</definedName>
    <definedName name="방송">BlankMacro1</definedName>
    <definedName name="방송설비" localSheetId="7">#REF!</definedName>
    <definedName name="방송설비">#REF!</definedName>
    <definedName name="방수" localSheetId="7">#REF!</definedName>
    <definedName name="방수">#REF!</definedName>
    <definedName name="방수공" localSheetId="7">#REF!</definedName>
    <definedName name="방수공">#REF!</definedName>
    <definedName name="방수공012" localSheetId="7">#REF!</definedName>
    <definedName name="방수공012">#REF!</definedName>
    <definedName name="방음벽" localSheetId="7">#REF!</definedName>
    <definedName name="방음벽">#REF!</definedName>
    <definedName name="방호벽" localSheetId="7">#REF!</definedName>
    <definedName name="방호벽">#REF!</definedName>
    <definedName name="배___관___공" localSheetId="7">#REF!</definedName>
    <definedName name="배___관___공">#REF!</definedName>
    <definedName name="배_관_공" localSheetId="7">#REF!</definedName>
    <definedName name="배_관_공">#REF!</definedName>
    <definedName name="배_전__전_공" localSheetId="7">#REF!</definedName>
    <definedName name="배_전__전_공">#REF!</definedName>
    <definedName name="배관" localSheetId="7">#REF!</definedName>
    <definedName name="배관">#REF!</definedName>
    <definedName name="배관공" localSheetId="7">#REF!</definedName>
    <definedName name="배관공">#REF!</definedName>
    <definedName name="배관공012" localSheetId="7">#REF!</definedName>
    <definedName name="배관공012">#REF!</definedName>
    <definedName name="배롱나무" localSheetId="7">#REF!</definedName>
    <definedName name="배롱나무">#REF!</definedName>
    <definedName name="배롱나무H2.5xR7" localSheetId="7">#REF!</definedName>
    <definedName name="배롱나무H2.5xR7">#REF!</definedName>
    <definedName name="배롱나무H3.5xR20" localSheetId="7">#REF!</definedName>
    <definedName name="배롱나무H3.5xR20">#REF!</definedName>
    <definedName name="배수깨기">#N/A</definedName>
    <definedName name="배수깨기..">#N/A</definedName>
    <definedName name="배수토공계" localSheetId="7">#REF!</definedName>
    <definedName name="배수토공계">#REF!</definedName>
    <definedName name="배스" localSheetId="7">#REF!</definedName>
    <definedName name="배스">#REF!</definedName>
    <definedName name="배전" localSheetId="7">#REF!</definedName>
    <definedName name="배전">#REF!</definedName>
    <definedName name="배전전공" localSheetId="7">#REF!</definedName>
    <definedName name="배전전공">#REF!</definedName>
    <definedName name="배전전공012" localSheetId="7">#REF!</definedName>
    <definedName name="배전전공012">#REF!</definedName>
    <definedName name="배전활선전공" localSheetId="7">#REF!</definedName>
    <definedName name="배전활선전공">#REF!</definedName>
    <definedName name="배전활선전공012" localSheetId="7">#REF!</definedName>
    <definedName name="배전활선전공012">#REF!</definedName>
    <definedName name="배토판19ton">"Picture 11"</definedName>
    <definedName name="배토판32ton">"Picture 10"</definedName>
    <definedName name="백철쭉H0.3" localSheetId="7">#REF!</definedName>
    <definedName name="백철쭉H0.3">#REF!</definedName>
    <definedName name="백호2경" localSheetId="7">#REF!</definedName>
    <definedName name="백호2경">#REF!</definedName>
    <definedName name="백호2노무" localSheetId="7">#REF!</definedName>
    <definedName name="백호2노무">#REF!</definedName>
    <definedName name="백호2재료" localSheetId="7">#REF!</definedName>
    <definedName name="백호2재료">#REF!</definedName>
    <definedName name="백호7경" localSheetId="7">#REF!</definedName>
    <definedName name="백호7경">#REF!</definedName>
    <definedName name="백호7노무" localSheetId="7">#REF!</definedName>
    <definedName name="백호7노무">#REF!</definedName>
    <definedName name="백호7재료" localSheetId="7">#REF!</definedName>
    <definedName name="백호7재료">#REF!</definedName>
    <definedName name="백호우작업효율" localSheetId="7">#REF!</definedName>
    <definedName name="백호우작업효율">#REF!</definedName>
    <definedName name="버버버법">#N/A</definedName>
    <definedName name="번호" localSheetId="7">#REF!</definedName>
    <definedName name="번호">#REF!</definedName>
    <definedName name="벌___목___부" localSheetId="7">#REF!</definedName>
    <definedName name="벌___목___부">#REF!</definedName>
    <definedName name="벌목단가산출" localSheetId="7">#REF!</definedName>
    <definedName name="벌목단가산출">#REF!</definedName>
    <definedName name="벌목부" localSheetId="7">#REF!</definedName>
    <definedName name="벌목부">#REF!</definedName>
    <definedName name="벌목부012" localSheetId="7">#REF!</definedName>
    <definedName name="벌목부012">#REF!</definedName>
    <definedName name="베리어블" localSheetId="7">#REF!</definedName>
    <definedName name="베리어블">#REF!</definedName>
    <definedName name="벨트콘베어작업공" localSheetId="7">#REF!</definedName>
    <definedName name="벨트콘베어작업공">#REF!</definedName>
    <definedName name="벽높이" localSheetId="7">#REF!</definedName>
    <definedName name="벽높이">#REF!</definedName>
    <definedName name="벽돌" localSheetId="7">#REF!</definedName>
    <definedName name="벽돌">#REF!</definedName>
    <definedName name="벽돌_블럭_제작공" localSheetId="7">#REF!</definedName>
    <definedName name="벽돌_블럭_제작공">#REF!</definedName>
    <definedName name="벽돌_블록_제작공012" localSheetId="7">#REF!</definedName>
    <definedName name="벽돌_블록_제작공012">#REF!</definedName>
    <definedName name="벽체" localSheetId="7">#REF!</definedName>
    <definedName name="벽체">#REF!</definedName>
    <definedName name="변간접노무비" localSheetId="7">#REF!</definedName>
    <definedName name="변간접노무비">#REF!</definedName>
    <definedName name="변경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변경개요1" localSheetId="7">#REF!</definedName>
    <definedName name="변경개요1">#REF!</definedName>
    <definedName name="변경개요2" localSheetId="7">#REF!</definedName>
    <definedName name="변경개요2">#REF!</definedName>
    <definedName name="변경개요3" localSheetId="7">#REF!</definedName>
    <definedName name="변경개요3">#REF!</definedName>
    <definedName name="변경개요4" localSheetId="7">#REF!</definedName>
    <definedName name="변경개요4">#REF!</definedName>
    <definedName name="변경공사원가" localSheetId="7">#REF!</definedName>
    <definedName name="변경공사원가">#REF!</definedName>
    <definedName name="변경비" localSheetId="7">#REF!</definedName>
    <definedName name="변경비">#REF!</definedName>
    <definedName name="변고용보험료" localSheetId="7">#REF!</definedName>
    <definedName name="변고용보험료">#REF!</definedName>
    <definedName name="변공급가액" localSheetId="7">#REF!</definedName>
    <definedName name="변공급가액">#REF!</definedName>
    <definedName name="변공사개요1" localSheetId="7">#REF!</definedName>
    <definedName name="변공사개요1">#REF!</definedName>
    <definedName name="변공사개요2" localSheetId="7">#REF!</definedName>
    <definedName name="변공사개요2">#REF!</definedName>
    <definedName name="변공사개요3" localSheetId="7">#REF!</definedName>
    <definedName name="변공사개요3">#REF!</definedName>
    <definedName name="변공사개요4" localSheetId="7">#REF!</definedName>
    <definedName name="변공사개요4">#REF!</definedName>
    <definedName name="변관급자재대" localSheetId="7">#REF!</definedName>
    <definedName name="변관급자재대">#REF!</definedName>
    <definedName name="변기타경비" localSheetId="7">#REF!</definedName>
    <definedName name="변기타경비">#REF!</definedName>
    <definedName name="변노무비" localSheetId="7">#REF!</definedName>
    <definedName name="변노무비">#REF!</definedName>
    <definedName name="변도급액" localSheetId="7">#REF!</definedName>
    <definedName name="변도급액">#REF!</definedName>
    <definedName name="변보상비" localSheetId="7">#REF!</definedName>
    <definedName name="변보상비">#REF!</definedName>
    <definedName name="변부가가치세" localSheetId="7">#REF!</definedName>
    <definedName name="변부가가치세">#REF!</definedName>
    <definedName name="변산재보험료" localSheetId="7">#REF!</definedName>
    <definedName name="변산재보험료">#REF!</definedName>
    <definedName name="변수수료" localSheetId="7">#REF!</definedName>
    <definedName name="변수수료">#REF!</definedName>
    <definedName name="변순공사원가" localSheetId="7">#REF!</definedName>
    <definedName name="변순공사원가">#REF!</definedName>
    <definedName name="변안전관리비" localSheetId="7">#REF!</definedName>
    <definedName name="변안전관리비">#REF!</definedName>
    <definedName name="변이윤" localSheetId="7">#REF!</definedName>
    <definedName name="변이윤">#REF!</definedName>
    <definedName name="변일반관리비" localSheetId="7">#REF!</definedName>
    <definedName name="변일반관리비">#REF!</definedName>
    <definedName name="변재료비" localSheetId="7">#REF!</definedName>
    <definedName name="변재료비">#REF!</definedName>
    <definedName name="변전전공" localSheetId="7">#REF!</definedName>
    <definedName name="변전전공">#REF!</definedName>
    <definedName name="변전전공012" localSheetId="7">#REF!</definedName>
    <definedName name="변전전공012">#REF!</definedName>
    <definedName name="변제간접노무비" localSheetId="7">#REF!</definedName>
    <definedName name="변제간접노무비">#REF!</definedName>
    <definedName name="변제공급가액" localSheetId="7">#REF!</definedName>
    <definedName name="변제공급가액">#REF!</definedName>
    <definedName name="변제기타경비" localSheetId="7">#REF!</definedName>
    <definedName name="변제기타경비">#REF!</definedName>
    <definedName name="변제도급액" localSheetId="7">#REF!</definedName>
    <definedName name="변제도급액">#REF!</definedName>
    <definedName name="변제부가가치세" localSheetId="7">#REF!</definedName>
    <definedName name="변제부가가치세">#REF!</definedName>
    <definedName name="변제산재보험료" localSheetId="7">#REF!</definedName>
    <definedName name="변제산재보험료">#REF!</definedName>
    <definedName name="변제순공사원가" localSheetId="7">#REF!</definedName>
    <definedName name="변제순공사원가">#REF!</definedName>
    <definedName name="변제안전관리비" localSheetId="7">#REF!</definedName>
    <definedName name="변제안전관리비">#REF!</definedName>
    <definedName name="변제이윤" localSheetId="7">#REF!</definedName>
    <definedName name="변제이윤">#REF!</definedName>
    <definedName name="변제일반관리비" localSheetId="7">#REF!</definedName>
    <definedName name="변제일반관리비">#REF!</definedName>
    <definedName name="변폐기물처리비" localSheetId="7">#REF!</definedName>
    <definedName name="변폐기물처리비">#REF!</definedName>
    <definedName name="보___안___공" localSheetId="7">#REF!</definedName>
    <definedName name="보___안___공">#REF!</definedName>
    <definedName name="보___온___공" localSheetId="7">#REF!</definedName>
    <definedName name="보___온___공">#REF!</definedName>
    <definedName name="보_온_공" localSheetId="7">#REF!</definedName>
    <definedName name="보_온_공">#REF!</definedName>
    <definedName name="보_일_러__공" localSheetId="7">#REF!</definedName>
    <definedName name="보_일_러__공">#REF!</definedName>
    <definedName name="보_통__선_원" localSheetId="7">#REF!</definedName>
    <definedName name="보_통__선_원">#REF!</definedName>
    <definedName name="보_통__인_부" localSheetId="7">#REF!</definedName>
    <definedName name="보_통__인_부">#REF!</definedName>
    <definedName name="보고서인쇄비" localSheetId="7">#REF!</definedName>
    <definedName name="보고서인쇄비">#REF!</definedName>
    <definedName name="보도" hidden="1">{#N/A,#N/A,TRUE,"총괄"}</definedName>
    <definedName name="보도노" localSheetId="7">#REF!</definedName>
    <definedName name="보도노">#REF!</definedName>
    <definedName name="보도재" localSheetId="7">#REF!</definedName>
    <definedName name="보도재">#REF!</definedName>
    <definedName name="보링" hidden="1">{#N/A,#N/A,FALSE,"포장2"}</definedName>
    <definedName name="보링공_지질조사" localSheetId="7">#REF!</definedName>
    <definedName name="보링공_지질조사">#REF!</definedName>
    <definedName name="보링공_지질조사012" localSheetId="7">#REF!</definedName>
    <definedName name="보링공_지질조사012">#REF!</definedName>
    <definedName name="보상비" localSheetId="7">#REF!</definedName>
    <definedName name="보상비">#REF!</definedName>
    <definedName name="보성토공">#N/A</definedName>
    <definedName name="보습제" localSheetId="7">#REF!</definedName>
    <definedName name="보습제">#REF!</definedName>
    <definedName name="보안" localSheetId="7">#REF!</definedName>
    <definedName name="보안">#REF!</definedName>
    <definedName name="보안공" localSheetId="7">#REF!</definedName>
    <definedName name="보안공">#REF!</definedName>
    <definedName name="보안공012" localSheetId="7">#REF!</definedName>
    <definedName name="보안공012">#REF!</definedName>
    <definedName name="보온" localSheetId="7">#REF!</definedName>
    <definedName name="보온">#REF!</definedName>
    <definedName name="보온공" localSheetId="7">#REF!</definedName>
    <definedName name="보온공">#REF!</definedName>
    <definedName name="보온공012" localSheetId="7">#REF!</definedName>
    <definedName name="보온공012">#REF!</definedName>
    <definedName name="보완자료복사" localSheetId="7">#REF!</definedName>
    <definedName name="보완자료복사">#REF!</definedName>
    <definedName name="보일러" localSheetId="7">#REF!</definedName>
    <definedName name="보일러">#REF!</definedName>
    <definedName name="보일러공" localSheetId="7">#REF!</definedName>
    <definedName name="보일러공">#REF!</definedName>
    <definedName name="보일러공012" localSheetId="7">#REF!</definedName>
    <definedName name="보일러공012">#REF!</definedName>
    <definedName name="보조" localSheetId="7">#REF!</definedName>
    <definedName name="보조">#REF!</definedName>
    <definedName name="보조1" localSheetId="7">#REF!</definedName>
    <definedName name="보조1">#REF!</definedName>
    <definedName name="보조2" localSheetId="7">#REF!</definedName>
    <definedName name="보조2">#REF!</definedName>
    <definedName name="보조기층" localSheetId="7">#REF!</definedName>
    <definedName name="보조기층">#REF!</definedName>
    <definedName name="보조기층10경비" localSheetId="7">#REF!</definedName>
    <definedName name="보조기층10경비">#REF!</definedName>
    <definedName name="보조기층10계" localSheetId="7">#REF!</definedName>
    <definedName name="보조기층10계">#REF!</definedName>
    <definedName name="보조기층10노무비" localSheetId="7">#REF!</definedName>
    <definedName name="보조기층10노무비">#REF!</definedName>
    <definedName name="보조기층10다짐경비" localSheetId="7">#REF!</definedName>
    <definedName name="보조기층10다짐경비">#REF!</definedName>
    <definedName name="보조기층10다짐계" localSheetId="7">#REF!</definedName>
    <definedName name="보조기층10다짐계">#REF!</definedName>
    <definedName name="보조기층10다짐노무비" localSheetId="7">#REF!</definedName>
    <definedName name="보조기층10다짐노무비">#REF!</definedName>
    <definedName name="보조기층10다짐재료비" localSheetId="7">#REF!</definedName>
    <definedName name="보조기층10다짐재료비">#REF!</definedName>
    <definedName name="보조기층10부설경비" localSheetId="7">#REF!</definedName>
    <definedName name="보조기층10부설경비">#REF!</definedName>
    <definedName name="보조기층10부설계" localSheetId="7">#REF!</definedName>
    <definedName name="보조기층10부설계">#REF!</definedName>
    <definedName name="보조기층10부설노무비" localSheetId="7">#REF!</definedName>
    <definedName name="보조기층10부설노무비">#REF!</definedName>
    <definedName name="보조기층10부설재료비" localSheetId="7">#REF!</definedName>
    <definedName name="보조기층10부설재료비">#REF!</definedName>
    <definedName name="보조기층10살수노무비" localSheetId="7">#REF!</definedName>
    <definedName name="보조기층10살수노무비">#REF!</definedName>
    <definedName name="보조기층10재료비" localSheetId="7">#REF!</definedName>
    <definedName name="보조기층10재료비">#REF!</definedName>
    <definedName name="보조기층2.5경비" localSheetId="7">#REF!</definedName>
    <definedName name="보조기층2.5경비">#REF!</definedName>
    <definedName name="보조기층2.5계" localSheetId="7">#REF!</definedName>
    <definedName name="보조기층2.5계">#REF!</definedName>
    <definedName name="보조기층2.5노무비" localSheetId="7">#REF!</definedName>
    <definedName name="보조기층2.5노무비">#REF!</definedName>
    <definedName name="보조기층2.5다짐경비" localSheetId="7">#REF!</definedName>
    <definedName name="보조기층2.5다짐경비">#REF!</definedName>
    <definedName name="보조기층2.5다짐계" localSheetId="7">#REF!</definedName>
    <definedName name="보조기층2.5다짐계">#REF!</definedName>
    <definedName name="보조기층2.5다짐노무비" localSheetId="7">#REF!</definedName>
    <definedName name="보조기층2.5다짐노무비">#REF!</definedName>
    <definedName name="보조기층2.5다짐재료비" localSheetId="7">#REF!</definedName>
    <definedName name="보조기층2.5다짐재료비">#REF!</definedName>
    <definedName name="보조기층2.5부설계" localSheetId="7">#REF!</definedName>
    <definedName name="보조기층2.5부설계">#REF!</definedName>
    <definedName name="보조기층2.5부설노무비" localSheetId="7">#REF!</definedName>
    <definedName name="보조기층2.5부설노무비">#REF!</definedName>
    <definedName name="보조기층2.5살수계" localSheetId="7">#REF!</definedName>
    <definedName name="보조기층2.5살수계">#REF!</definedName>
    <definedName name="보조기층2.5살수노무비" localSheetId="7">#REF!</definedName>
    <definedName name="보조기층2.5살수노무비">#REF!</definedName>
    <definedName name="보조기층2.5재료비" localSheetId="7">#REF!</definedName>
    <definedName name="보조기층2.5재료비">#REF!</definedName>
    <definedName name="보조기층기계경비" localSheetId="7">#REF!</definedName>
    <definedName name="보조기층기계경비">#REF!</definedName>
    <definedName name="보조기층기계계" localSheetId="7">#REF!</definedName>
    <definedName name="보조기층기계계">#REF!</definedName>
    <definedName name="보조기층기계노무비" localSheetId="7">#REF!</definedName>
    <definedName name="보조기층기계노무비">#REF!</definedName>
    <definedName name="보조기층기계부설기계경비" localSheetId="7">#REF!</definedName>
    <definedName name="보조기층기계부설기계경비">#REF!</definedName>
    <definedName name="보조기층기계부설기계계" localSheetId="7">#REF!</definedName>
    <definedName name="보조기층기계부설기계계">#REF!</definedName>
    <definedName name="보조기층기계부설기계노무비" localSheetId="7">#REF!</definedName>
    <definedName name="보조기층기계부설기계노무비">#REF!</definedName>
    <definedName name="보조기층기계부설기계재료비" localSheetId="7">#REF!</definedName>
    <definedName name="보조기층기계부설기계재료비">#REF!</definedName>
    <definedName name="보조기층기계부설인력경비" localSheetId="7">#REF!</definedName>
    <definedName name="보조기층기계부설인력경비">#REF!</definedName>
    <definedName name="보조기층기계부설인력계" localSheetId="7">#REF!</definedName>
    <definedName name="보조기층기계부설인력계">#REF!</definedName>
    <definedName name="보조기층기계부설인력노무비" localSheetId="7">#REF!</definedName>
    <definedName name="보조기층기계부설인력노무비">#REF!</definedName>
    <definedName name="보조기층기계부설인력재료비" localSheetId="7">#REF!</definedName>
    <definedName name="보조기층기계부설인력재료비">#REF!</definedName>
    <definedName name="보조기층기계살수경비" localSheetId="7">#REF!</definedName>
    <definedName name="보조기층기계살수경비">#REF!</definedName>
    <definedName name="보조기층기계살수계" localSheetId="7">#REF!</definedName>
    <definedName name="보조기층기계살수계">#REF!</definedName>
    <definedName name="보조기층기계살수노무비" localSheetId="7">#REF!</definedName>
    <definedName name="보조기층기계살수노무비">#REF!</definedName>
    <definedName name="보조기층기계살수재료비" localSheetId="7">#REF!</definedName>
    <definedName name="보조기층기계살수재료비">#REF!</definedName>
    <definedName name="보조기층기계재료비" localSheetId="7">#REF!</definedName>
    <definedName name="보조기층기계재료비">#REF!</definedName>
    <definedName name="보조기층기계전압진동경비" localSheetId="7">#REF!</definedName>
    <definedName name="보조기층기계전압진동경비">#REF!</definedName>
    <definedName name="보조기층기계전압진동계" localSheetId="7">#REF!</definedName>
    <definedName name="보조기층기계전압진동계">#REF!</definedName>
    <definedName name="보조기층기계전압진동노무비" localSheetId="7">#REF!</definedName>
    <definedName name="보조기층기계전압진동노무비">#REF!</definedName>
    <definedName name="보조기층기계전압진동재료비" localSheetId="7">#REF!</definedName>
    <definedName name="보조기층기계전압진동재료비">#REF!</definedName>
    <definedName name="보조기층기계전압타이어경비" localSheetId="7">#REF!</definedName>
    <definedName name="보조기층기계전압타이어경비">#REF!</definedName>
    <definedName name="보조기층기계전압타이어계" localSheetId="7">#REF!</definedName>
    <definedName name="보조기층기계전압타이어계">#REF!</definedName>
    <definedName name="보조기층기계전압타이어노무비" localSheetId="7">#REF!</definedName>
    <definedName name="보조기층기계전압타이어노무비">#REF!</definedName>
    <definedName name="보조기층기계전압타이어재료비" localSheetId="7">#REF!</definedName>
    <definedName name="보조기층기계전압타이어재료비">#REF!</definedName>
    <definedName name="보조기층부설" localSheetId="7">#REF!</definedName>
    <definedName name="보조기층부설">#REF!</definedName>
    <definedName name="보조기층운반경비" localSheetId="7">#REF!</definedName>
    <definedName name="보조기층운반경비">#REF!</definedName>
    <definedName name="보조기층운반계" localSheetId="7">#REF!</definedName>
    <definedName name="보조기층운반계">#REF!</definedName>
    <definedName name="보조기층운반노무비" localSheetId="7">#REF!</definedName>
    <definedName name="보조기층운반노무비">#REF!</definedName>
    <definedName name="보조기층운반재료비" localSheetId="7">#REF!</definedName>
    <definedName name="보조기층운반재료비">#REF!</definedName>
    <definedName name="보조기층인력경비" localSheetId="7">#REF!</definedName>
    <definedName name="보조기층인력경비">#REF!</definedName>
    <definedName name="보조기층인력계" localSheetId="7">#REF!</definedName>
    <definedName name="보조기층인력계">#REF!</definedName>
    <definedName name="보조기층인력노무비" localSheetId="7">#REF!</definedName>
    <definedName name="보조기층인력노무비">#REF!</definedName>
    <definedName name="보조기층인력부설경비" localSheetId="7">#REF!</definedName>
    <definedName name="보조기층인력부설경비">#REF!</definedName>
    <definedName name="보조기층인력부설계" localSheetId="7">#REF!</definedName>
    <definedName name="보조기층인력부설계">#REF!</definedName>
    <definedName name="보조기층인력부설노무비" localSheetId="7">#REF!</definedName>
    <definedName name="보조기층인력부설노무비">#REF!</definedName>
    <definedName name="보조기층인력부설재료비" localSheetId="7">#REF!</definedName>
    <definedName name="보조기층인력부설재료비">#REF!</definedName>
    <definedName name="보조기층인력살수경비" localSheetId="7">#REF!</definedName>
    <definedName name="보조기층인력살수경비">#REF!</definedName>
    <definedName name="보조기층인력살수계" localSheetId="7">#REF!</definedName>
    <definedName name="보조기층인력살수계">#REF!</definedName>
    <definedName name="보조기층인력살수노무비" localSheetId="7">#REF!</definedName>
    <definedName name="보조기층인력살수노무비">#REF!</definedName>
    <definedName name="보조기층인력살수재료비" localSheetId="7">#REF!</definedName>
    <definedName name="보조기층인력살수재료비">#REF!</definedName>
    <definedName name="보조기층인력재료비" localSheetId="7">#REF!</definedName>
    <definedName name="보조기층인력재료비">#REF!</definedName>
    <definedName name="보조기층인력전압진동경비" localSheetId="7">#REF!</definedName>
    <definedName name="보조기층인력전압진동경비">#REF!</definedName>
    <definedName name="보조기층인력전압진동계" localSheetId="7">#REF!</definedName>
    <definedName name="보조기층인력전압진동계">#REF!</definedName>
    <definedName name="보조기층인력전압진동노무비" localSheetId="7">#REF!</definedName>
    <definedName name="보조기층인력전압진동노무비">#REF!</definedName>
    <definedName name="보조기층인력전압진동재료비" localSheetId="7">#REF!</definedName>
    <definedName name="보조기층인력전압진동재료비">#REF!</definedName>
    <definedName name="보조기층인력전압타이어경비" localSheetId="7">#REF!</definedName>
    <definedName name="보조기층인력전압타이어경비">#REF!</definedName>
    <definedName name="보조기층인력전압타이어계" localSheetId="7">#REF!</definedName>
    <definedName name="보조기층인력전압타이어계">#REF!</definedName>
    <definedName name="보조기층인력전압타이어노무비" localSheetId="7">#REF!</definedName>
    <definedName name="보조기층인력전압타이어노무비">#REF!</definedName>
    <definedName name="보조기층인력전압타이어재료비" localSheetId="7">#REF!</definedName>
    <definedName name="보조기층인력전압타이어재료비">#REF!</definedName>
    <definedName name="보조연" localSheetId="7">#REF!</definedName>
    <definedName name="보조연">#REF!</definedName>
    <definedName name="보조원" localSheetId="7">#REF!</definedName>
    <definedName name="보조원">#REF!</definedName>
    <definedName name="보통" localSheetId="7">#REF!</definedName>
    <definedName name="보통">#REF!</definedName>
    <definedName name="보통선원" localSheetId="7">#REF!</definedName>
    <definedName name="보통선원">#REF!</definedName>
    <definedName name="보통선원012" localSheetId="7">#REF!</definedName>
    <definedName name="보통선원012">#REF!</definedName>
    <definedName name="보통인부" localSheetId="7">#REF!</definedName>
    <definedName name="보통인부">#REF!</definedName>
    <definedName name="보통인부012" localSheetId="7">#REF!</definedName>
    <definedName name="보통인부012">#REF!</definedName>
    <definedName name="보현">[0]!ㅁㄴㄹㅇㄹ</definedName>
    <definedName name="보호블럭_육교용_기초" localSheetId="7">#REF!</definedName>
    <definedName name="보호블럭_육교용_기초">#REF!</definedName>
    <definedName name="보호블럭_육교용_도수로" localSheetId="7">#REF!</definedName>
    <definedName name="보호블럭_육교용_도수로">#REF!</definedName>
    <definedName name="보호블럭_하천용_기초" localSheetId="7">#REF!</definedName>
    <definedName name="보호블럭_하천용_기초">#REF!</definedName>
    <definedName name="보호블럭_하천용_도수로" localSheetId="7">#REF!</definedName>
    <definedName name="보호블럭_하천용_도수로">#REF!</definedName>
    <definedName name="보호블록_육교용_기초" localSheetId="7">#REF!</definedName>
    <definedName name="보호블록_육교용_기초">#REF!</definedName>
    <definedName name="복사" localSheetId="7">#REF!</definedName>
    <definedName name="복사">#REF!</definedName>
    <definedName name="복사1줄" localSheetId="7">#REF!</definedName>
    <definedName name="복사1줄">#REF!</definedName>
    <definedName name="복사2줄" localSheetId="7">#REF!</definedName>
    <definedName name="복사2줄">#REF!</definedName>
    <definedName name="복사3줄" localSheetId="7">#REF!</definedName>
    <definedName name="복사3줄">#REF!</definedName>
    <definedName name="복토" localSheetId="7">#REF!</definedName>
    <definedName name="복토">#REF!</definedName>
    <definedName name="부" hidden="1">{#N/A,#N/A,FALSE,"현장 NCR 분석";#N/A,#N/A,FALSE,"현장품질감사";#N/A,#N/A,FALSE,"현장품질감사"}</definedName>
    <definedName name="부가가치세2" localSheetId="7">#REF!</definedName>
    <definedName name="부가가치세2">#REF!</definedName>
    <definedName name="부가가치세4" localSheetId="7">#REF!</definedName>
    <definedName name="부가가치세4">#REF!</definedName>
    <definedName name="부대" localSheetId="7">#REF!</definedName>
    <definedName name="부대">#REF!</definedName>
    <definedName name="부대원가" hidden="1">{#N/A,#N/A,FALSE,"배수2"}</definedName>
    <definedName name="부대일위대가" localSheetId="7">#REF!</definedName>
    <definedName name="부대일위대가">#REF!</definedName>
    <definedName name="부설비" localSheetId="7">#REF!</definedName>
    <definedName name="부설비">#REF!</definedName>
    <definedName name="부손익" hidden="1">{#N/A,#N/A,FALSE,"현장 NCR 분석";#N/A,#N/A,FALSE,"현장품질감사";#N/A,#N/A,FALSE,"현장품질감사"}</definedName>
    <definedName name="부직포노" localSheetId="7">#REF!</definedName>
    <definedName name="부직포노">#REF!</definedName>
    <definedName name="부직포재" localSheetId="7">#REF!</definedName>
    <definedName name="부직포재">#REF!</definedName>
    <definedName name="부천" localSheetId="7">#REF!</definedName>
    <definedName name="부천">#REF!</definedName>
    <definedName name="부표" localSheetId="7">#REF!</definedName>
    <definedName name="부표">#REF!</definedName>
    <definedName name="부플렌지" localSheetId="7">#REF!</definedName>
    <definedName name="부플렌지">#REF!</definedName>
    <definedName name="부하" localSheetId="7">#REF!</definedName>
    <definedName name="부하">#REF!</definedName>
    <definedName name="분강제" localSheetId="7">#REF!</definedName>
    <definedName name="분강제">#REF!</definedName>
    <definedName name="분담이행" localSheetId="7">#REF!</definedName>
    <definedName name="분담이행">#REF!</definedName>
    <definedName name="분리거리" localSheetId="7">#REF!</definedName>
    <definedName name="분리거리">#REF!</definedName>
    <definedName name="분리길이" localSheetId="7">#REF!</definedName>
    <definedName name="분리길이">#REF!</definedName>
    <definedName name="분수경" localSheetId="7">#REF!</definedName>
    <definedName name="분수경">#REF!</definedName>
    <definedName name="분수노" localSheetId="7">#REF!</definedName>
    <definedName name="분수노">#REF!</definedName>
    <definedName name="분수재" localSheetId="7">#REF!</definedName>
    <definedName name="분수재">#REF!</definedName>
    <definedName name="분전반" localSheetId="7">BlankMacro1</definedName>
    <definedName name="분전반">BlankMacro1</definedName>
    <definedName name="분전반1" localSheetId="7">BlankMacro1</definedName>
    <definedName name="분전반1">BlankMacro1</definedName>
    <definedName name="불도우저" localSheetId="7">#REF!</definedName>
    <definedName name="불도우저">#REF!</definedName>
    <definedName name="불도우저_무한궤도_19TON" localSheetId="7">#REF!</definedName>
    <definedName name="불도우저_무한궤도_19TON">#REF!</definedName>
    <definedName name="불도자15경" localSheetId="7">#REF!</definedName>
    <definedName name="불도자15경">#REF!</definedName>
    <definedName name="불도자15노무" localSheetId="7">#REF!</definedName>
    <definedName name="불도자15노무">#REF!</definedName>
    <definedName name="불도자15재료" localSheetId="7">#REF!</definedName>
    <definedName name="불도자15재료">#REF!</definedName>
    <definedName name="불도저삽날용량" localSheetId="7">#REF!</definedName>
    <definedName name="불도저삽날용량">#REF!</definedName>
    <definedName name="불도저속도조건_매립지전용불도저" localSheetId="7">#REF!</definedName>
    <definedName name="불도저속도조건_매립지전용불도저">#REF!</definedName>
    <definedName name="불도저속도조건_무한궤도" localSheetId="7">#REF!</definedName>
    <definedName name="불도저속도조건_무한궤도">#REF!</definedName>
    <definedName name="불도저속도조건_타이어" localSheetId="7">#REF!</definedName>
    <definedName name="불도저속도조건_타이어">#REF!</definedName>
    <definedName name="불도저작업속도" localSheetId="7">#REF!</definedName>
    <definedName name="불도저작업속도">#REF!</definedName>
    <definedName name="불도저작업효율" localSheetId="7">#REF!</definedName>
    <definedName name="불도저작업효율">#REF!</definedName>
    <definedName name="브이c" localSheetId="7">#REF!</definedName>
    <definedName name="브이c">#REF!</definedName>
    <definedName name="비___계___공" localSheetId="7">#REF!</definedName>
    <definedName name="비___계___공">#REF!</definedName>
    <definedName name="비1" localSheetId="7">#REF!</definedName>
    <definedName name="비1">#REF!</definedName>
    <definedName name="비2" localSheetId="7">#REF!</definedName>
    <definedName name="비2">#REF!</definedName>
    <definedName name="비3" localSheetId="7">#REF!</definedName>
    <definedName name="비3">#REF!</definedName>
    <definedName name="비4" localSheetId="7">#REF!</definedName>
    <definedName name="비4">#REF!</definedName>
    <definedName name="비5" localSheetId="7">#REF!</definedName>
    <definedName name="비5">#REF!</definedName>
    <definedName name="비6" localSheetId="7">#REF!</definedName>
    <definedName name="비6">#REF!</definedName>
    <definedName name="비계" localSheetId="7">#REF!</definedName>
    <definedName name="비계">#REF!</definedName>
    <definedName name="비계공" localSheetId="7">#REF!</definedName>
    <definedName name="비계공">#REF!</definedName>
    <definedName name="비계공012" localSheetId="7">#REF!</definedName>
    <definedName name="비계공012">#REF!</definedName>
    <definedName name="비교" hidden="1">255</definedName>
    <definedName name="비교표1" hidden="1">255</definedName>
    <definedName name="비목2" localSheetId="7">#REF!</definedName>
    <definedName name="비목2">#REF!</definedName>
    <definedName name="비목3" localSheetId="7">#REF!</definedName>
    <definedName name="비목3">#REF!</definedName>
    <definedName name="비목4" localSheetId="7">#REF!</definedName>
    <definedName name="비목4">#REF!</definedName>
    <definedName name="비상부하계산">#N/A</definedName>
    <definedName name="비원" localSheetId="7">#REF!</definedName>
    <definedName name="비원">#REF!</definedName>
    <definedName name="비인">[0]!MATRO</definedName>
    <definedName name="비투" localSheetId="7">#REF!</definedName>
    <definedName name="비투">#REF!</definedName>
    <definedName name="비틀림모멘트" localSheetId="7">#REF!</definedName>
    <definedName name="비틀림모멘트">#REF!</definedName>
    <definedName name="삐1" localSheetId="7">#REF!</definedName>
    <definedName name="삐1">#REF!</definedName>
    <definedName name="삐2" localSheetId="7">#REF!</definedName>
    <definedName name="삐2">#REF!</definedName>
    <definedName name="삐3" localSheetId="7">#REF!</definedName>
    <definedName name="삐3">#REF!</definedName>
    <definedName name="삐4" localSheetId="7">#REF!</definedName>
    <definedName name="삐4">#REF!</definedName>
    <definedName name="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ㅅ1" localSheetId="7">#REF!</definedName>
    <definedName name="ㅅ1">#REF!</definedName>
    <definedName name="ㅅ2" localSheetId="7">#REF!</definedName>
    <definedName name="ㅅ2">#REF!</definedName>
    <definedName name="ㅅ3" localSheetId="7">#REF!</definedName>
    <definedName name="ㅅ3">#REF!</definedName>
    <definedName name="ㅅ4" localSheetId="7">#REF!</definedName>
    <definedName name="ㅅ4">#REF!</definedName>
    <definedName name="ㅅ교ㅠㅛㄷㄴ" localSheetId="7">[0]!BlankMacro1</definedName>
    <definedName name="ㅅ교ㅠㅛㄷㄴ">[0]!BlankMacro1</definedName>
    <definedName name="ㅅ균ㅇㅅㄱㄷ" localSheetId="7">[0]!BlankMacro1</definedName>
    <definedName name="ㅅ균ㅇㅅㄱㄷ">[0]!BlankMacro1</definedName>
    <definedName name="ㅅ됵듓ㄷㅈㅍㅁ" localSheetId="7">[0]!BlankMacro1</definedName>
    <definedName name="ㅅ됵듓ㄷㅈㅍㅁ">[0]!BlankMacro1</definedName>
    <definedName name="ㅅㅅ" hidden="1">{#N/A,#N/A,TRUE,"토적및재료집계";#N/A,#N/A,TRUE,"토적및재료집계";#N/A,#N/A,TRUE,"단위량"}</definedName>
    <definedName name="ㅅㅅㅅㅅ" localSheetId="7">BlankMacro1</definedName>
    <definedName name="ㅅㅅㅅㅅ">BlankMacro1</definedName>
    <definedName name="ㅅㅎㄱㄷㅅㄷㄱ" hidden="1">{#N/A,#N/A,FALSE,"표지목차"}</definedName>
    <definedName name="사공_배포함" localSheetId="7">#REF!</definedName>
    <definedName name="사공_배포함">#REF!</definedName>
    <definedName name="사급" hidden="1">{#N/A,#N/A,FALSE,"배수2"}</definedName>
    <definedName name="사급단가" localSheetId="7">#REF!</definedName>
    <definedName name="사급단가">#REF!</definedName>
    <definedName name="사급재료비" localSheetId="7">#REF!</definedName>
    <definedName name="사급재료비">#REF!</definedName>
    <definedName name="사다리" localSheetId="7">#REF!</definedName>
    <definedName name="사다리">#REF!</definedName>
    <definedName name="사랑" localSheetId="7">#REF!</definedName>
    <definedName name="사랑">#REF!</definedName>
    <definedName name="사리도경" localSheetId="7">#REF!</definedName>
    <definedName name="사리도경">#REF!</definedName>
    <definedName name="사리도노무" localSheetId="7">#REF!</definedName>
    <definedName name="사리도노무">#REF!</definedName>
    <definedName name="사리도재료" localSheetId="7">#REF!</definedName>
    <definedName name="사리도재료">#REF!</definedName>
    <definedName name="사석채움" localSheetId="7">#REF!</definedName>
    <definedName name="사석채움">#REF!</definedName>
    <definedName name="사업면적" localSheetId="7">#REF!</definedName>
    <definedName name="사업면적">#REF!</definedName>
    <definedName name="사용전검사비2" localSheetId="7">#REF!</definedName>
    <definedName name="사용전검사비2">#REF!</definedName>
    <definedName name="사이지" localSheetId="7">#REF!</definedName>
    <definedName name="사이지">#REF!</definedName>
    <definedName name="사철나무H1.2" localSheetId="7">#REF!</definedName>
    <definedName name="사철나무H1.2">#REF!</definedName>
    <definedName name="사하중1" localSheetId="7">#REF!</definedName>
    <definedName name="사하중1">#REF!</definedName>
    <definedName name="사하중2" localSheetId="7">#REF!</definedName>
    <definedName name="사하중2">#REF!</definedName>
    <definedName name="사하중3" localSheetId="7">#REF!</definedName>
    <definedName name="사하중3">#REF!</definedName>
    <definedName name="사하중4" localSheetId="7">#REF!</definedName>
    <definedName name="사하중4">#REF!</definedName>
    <definedName name="사하중계수" localSheetId="7">#REF!</definedName>
    <definedName name="사하중계수">#REF!</definedName>
    <definedName name="사후환경" localSheetId="7">#REF!</definedName>
    <definedName name="사후환경">#REF!</definedName>
    <definedName name="산보" localSheetId="7">#REF!</definedName>
    <definedName name="산보">#REF!</definedName>
    <definedName name="산수" localSheetId="7">BlankMacro1</definedName>
    <definedName name="산수">BlankMacro1</definedName>
    <definedName name="산업" localSheetId="7">#REF!</definedName>
    <definedName name="산업">#REF!</definedName>
    <definedName name="산업대" localSheetId="7">#REF!</definedName>
    <definedName name="산업대">#REF!</definedName>
    <definedName name="산재보험료2" localSheetId="7">#REF!</definedName>
    <definedName name="산재보험료2">#REF!</definedName>
    <definedName name="산재보험료4" localSheetId="7">#REF!</definedName>
    <definedName name="산재보험료4">#REF!</definedName>
    <definedName name="산재보험료요율" localSheetId="7">#REF!</definedName>
    <definedName name="산재보험료요율">#REF!</definedName>
    <definedName name="산재보험료율" localSheetId="7">#REF!</definedName>
    <definedName name="산재보험료율">#REF!</definedName>
    <definedName name="산출1">#N/A</definedName>
    <definedName name="산출3">#N/A</definedName>
    <definedName name="산출근거2" localSheetId="7">BlankMacro1</definedName>
    <definedName name="산출근거2">BlankMacro1</definedName>
    <definedName name="산출내역" localSheetId="7">#REF!</definedName>
    <definedName name="산출내역">#REF!</definedName>
    <definedName name="산출내역집계표" localSheetId="7">#REF!</definedName>
    <definedName name="산출내역집계표">#REF!</definedName>
    <definedName name="산출냐역" localSheetId="7">#REF!</definedName>
    <definedName name="산출냐역">#REF!</definedName>
    <definedName name="산출일위대가통신" localSheetId="7">BlankMacro1</definedName>
    <definedName name="산출일위대가통신">BlankMacro1</definedName>
    <definedName name="산표" localSheetId="7">#REF!</definedName>
    <definedName name="산표">#REF!</definedName>
    <definedName name="삼노" localSheetId="7">#REF!</definedName>
    <definedName name="삼노">#REF!</definedName>
    <definedName name="삼성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삼재" localSheetId="7">#REF!</definedName>
    <definedName name="삼재">#REF!</definedName>
    <definedName name="삼호" hidden="1">{#N/A,#N/A,FALSE,"배수2"}</definedName>
    <definedName name="삽교천교">#N/A</definedName>
    <definedName name="상급원자력기술자" localSheetId="7">#REF!</definedName>
    <definedName name="상급원자력기술자">#REF!</definedName>
    <definedName name="상급원자력기술자012" localSheetId="7">#REF!</definedName>
    <definedName name="상급원자력기술자012">#REF!</definedName>
    <definedName name="상부" localSheetId="7">#REF!</definedName>
    <definedName name="상부">#REF!</definedName>
    <definedName name="상부1" localSheetId="7">#REF!</definedName>
    <definedName name="상부1">#REF!</definedName>
    <definedName name="상부2" localSheetId="7">#REF!</definedName>
    <definedName name="상부2">#REF!</definedName>
    <definedName name="상부분리거리" localSheetId="7">#REF!</definedName>
    <definedName name="상부분리거리">#REF!</definedName>
    <definedName name="상부분리거리1" localSheetId="7">#REF!</definedName>
    <definedName name="상부분리거리1">#REF!</definedName>
    <definedName name="상부플랜지두께" localSheetId="7">#REF!</definedName>
    <definedName name="상부플랜지두께">#REF!</definedName>
    <definedName name="상진이" localSheetId="7">#REF!</definedName>
    <definedName name="상진이">#REF!</definedName>
    <definedName name="상태입다">#N/A</definedName>
    <definedName name="상호">#N/A</definedName>
    <definedName name="새쪽" localSheetId="7">#REF!</definedName>
    <definedName name="새쪽">#REF!</definedName>
    <definedName name="색인" localSheetId="7">#REF!</definedName>
    <definedName name="색인">#REF!</definedName>
    <definedName name="샷시" localSheetId="7">#REF!</definedName>
    <definedName name="샷시">#REF!</definedName>
    <definedName name="샷시공" localSheetId="7">#REF!</definedName>
    <definedName name="샷시공">#REF!</definedName>
    <definedName name="샷시공012" localSheetId="7">#REF!</definedName>
    <definedName name="샷시공012">#REF!</definedName>
    <definedName name="서양측백H3.0" localSheetId="7">#REF!</definedName>
    <definedName name="서양측백H3.0">#REF!</definedName>
    <definedName name="서울" localSheetId="7">#REF!</definedName>
    <definedName name="서울">#REF!</definedName>
    <definedName name="서울에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서울역" localSheetId="7">#REF!</definedName>
    <definedName name="서울역">#REF!</definedName>
    <definedName name="서정석" localSheetId="7">#REF!</definedName>
    <definedName name="서정석">#REF!</definedName>
    <definedName name="서해">#N/A</definedName>
    <definedName name="석__조_각_공" localSheetId="7">#REF!</definedName>
    <definedName name="석__조_각_공">#REF!</definedName>
    <definedName name="석공" localSheetId="7">#REF!</definedName>
    <definedName name="석공">#REF!</definedName>
    <definedName name="석공012" localSheetId="7">#REF!</definedName>
    <definedName name="석공012">#REF!</definedName>
    <definedName name="석남교_주요자재_집계표__2" localSheetId="7">#REF!</definedName>
    <definedName name="석남교_주요자재_집계표__2">#REF!</definedName>
    <definedName name="석재타일경" localSheetId="7">#REF!</definedName>
    <definedName name="석재타일경">#REF!</definedName>
    <definedName name="석재타일노" localSheetId="7">#REF!</definedName>
    <definedName name="석재타일노">#REF!</definedName>
    <definedName name="석재타일재" localSheetId="7">#REF!</definedName>
    <definedName name="석재타일재">#REF!</definedName>
    <definedName name="석조각공" localSheetId="7">#REF!</definedName>
    <definedName name="석조각공">#REF!</definedName>
    <definedName name="석조각공012" localSheetId="7">#REF!</definedName>
    <definedName name="석조각공012">#REF!</definedName>
    <definedName name="석천중" localSheetId="7">#REF!</definedName>
    <definedName name="석천중">#REF!</definedName>
    <definedName name="석항" hidden="1">{#N/A,#N/A,FALSE,"명세표"}</definedName>
    <definedName name="선________부" localSheetId="7">#REF!</definedName>
    <definedName name="선________부">#REF!</definedName>
    <definedName name="선로신설" localSheetId="7">#REF!</definedName>
    <definedName name="선로신설">#REF!</definedName>
    <definedName name="선로철거" localSheetId="7">#REF!</definedName>
    <definedName name="선로철거">#REF!</definedName>
    <definedName name="선반공" localSheetId="7">#REF!</definedName>
    <definedName name="선반공">#REF!</definedName>
    <definedName name="선부" localSheetId="7">#REF!</definedName>
    <definedName name="선부">#REF!</definedName>
    <definedName name="선부012" localSheetId="7">#REF!</definedName>
    <definedName name="선부012">#REF!</definedName>
    <definedName name="선팽창계수" localSheetId="7">#REF!</definedName>
    <definedName name="선팽창계수">#REF!</definedName>
    <definedName name="설계내역" localSheetId="7">#REF!</definedName>
    <definedName name="설계내역">#REF!</definedName>
    <definedName name="설계단면력요약.SAP90Work">#N/A</definedName>
    <definedName name="설계설명서" localSheetId="7">#REF!</definedName>
    <definedName name="설계설명서">#REF!</definedName>
    <definedName name="설계설명서1" localSheetId="7">#REF!</definedName>
    <definedName name="설계설명서1">#REF!</definedName>
    <definedName name="설명" localSheetId="7">#REF!</definedName>
    <definedName name="설명">#REF!</definedName>
    <definedName name="설명1" localSheetId="7">#REF!</definedName>
    <definedName name="설명1">#REF!</definedName>
    <definedName name="설명서" hidden="1">{#N/A,#N/A,FALSE,"포장1";#N/A,#N/A,FALSE,"포장1"}</definedName>
    <definedName name="설명판" localSheetId="7">#REF!</definedName>
    <definedName name="설명판">#REF!</definedName>
    <definedName name="설비" hidden="1">{#N/A,#N/A,TRUE,"960318-1";#N/A,#N/A,TRUE,"960318-2";#N/A,#N/A,TRUE,"960318-3"}</definedName>
    <definedName name="설비1" hidden="1">{#N/A,#N/A,TRUE,"960318-1";#N/A,#N/A,TRUE,"960318-2";#N/A,#N/A,TRUE,"960318-3"}</definedName>
    <definedName name="설집" localSheetId="7">#REF!</definedName>
    <definedName name="설집">#REF!</definedName>
    <definedName name="설치간재" localSheetId="7">#REF!</definedName>
    <definedName name="설치간재">#REF!</definedName>
    <definedName name="설치직노" localSheetId="7">#REF!</definedName>
    <definedName name="설치직노">#REF!</definedName>
    <definedName name="설치직재" localSheetId="7">#REF!</definedName>
    <definedName name="설치직재">#REF!</definedName>
    <definedName name="성남" localSheetId="7">#REF!</definedName>
    <definedName name="성남">#REF!</definedName>
    <definedName name="성도" hidden="1">{#N/A,#N/A,TRUE,"960318-1";#N/A,#N/A,TRUE,"960318-2";#N/A,#N/A,TRUE,"960318-3"}</definedName>
    <definedName name="성산교" localSheetId="7">#REF!</definedName>
    <definedName name="성산교">#REF!</definedName>
    <definedName name="성토3">#N/A</definedName>
    <definedName name="성토도쟈">#N/A</definedName>
    <definedName name="세로1" localSheetId="7">#REF!</definedName>
    <definedName name="세로1">#REF!</definedName>
    <definedName name="세로2" localSheetId="7">#REF!</definedName>
    <definedName name="세로2">#REF!</definedName>
    <definedName name="세로합계" localSheetId="7">#REF!</definedName>
    <definedName name="세로합계">#REF!</definedName>
    <definedName name="셋트앵커">2131</definedName>
    <definedName name="셋트앵커2">685.55</definedName>
    <definedName name="셧터공" localSheetId="7">#REF!</definedName>
    <definedName name="셧터공">#REF!</definedName>
    <definedName name="소" localSheetId="7">#REF!</definedName>
    <definedName name="소">#REF!</definedName>
    <definedName name="소B7" localSheetId="7">#REF!</definedName>
    <definedName name="소B7">#REF!</definedName>
    <definedName name="소개소" localSheetId="7">#REF!</definedName>
    <definedName name="소개소">#REF!</definedName>
    <definedName name="소관경" localSheetId="7">#REF!</definedName>
    <definedName name="소관경">#REF!</definedName>
    <definedName name="소나무" localSheetId="7">#REF!</definedName>
    <definedName name="소나무">#REF!</definedName>
    <definedName name="소나무H2.5" localSheetId="7">#REF!</definedName>
    <definedName name="소나무H2.5">#REF!</definedName>
    <definedName name="소나무H3.0" localSheetId="7">#REF!</definedName>
    <definedName name="소나무H3.0">#REF!</definedName>
    <definedName name="소나무H4.0" localSheetId="7">#REF!</definedName>
    <definedName name="소나무H4.0">#REF!</definedName>
    <definedName name="소나무H5.0" localSheetId="7">#REF!</definedName>
    <definedName name="소나무H5.0">#REF!</definedName>
    <definedName name="소방" localSheetId="7">#REF!</definedName>
    <definedName name="소방">#REF!</definedName>
    <definedName name="소방내역" localSheetId="7">BlankMacro1</definedName>
    <definedName name="소방내역">BlankMacro1</definedName>
    <definedName name="소방내역서" localSheetId="7">BlankMacro1</definedName>
    <definedName name="소방내역서">BlankMacro1</definedName>
    <definedName name="소방설비" localSheetId="7">#REF!</definedName>
    <definedName name="소방설비">#REF!</definedName>
    <definedName name="소음진동" localSheetId="7">#REF!</definedName>
    <definedName name="소음진동">#REF!</definedName>
    <definedName name="소음진동측정지점수" localSheetId="7">#REF!</definedName>
    <definedName name="소음진동측정지점수">#REF!</definedName>
    <definedName name="속표지" hidden="1">{"'용역비'!$A$4:$C$8"}</definedName>
    <definedName name="손료" localSheetId="7">#REF!</definedName>
    <definedName name="손료">#REF!</definedName>
    <definedName name="손해배상보험료" localSheetId="7">#REF!</definedName>
    <definedName name="손해배상보험료">#REF!</definedName>
    <definedName name="송_전__전__공" localSheetId="7">#REF!</definedName>
    <definedName name="송_전__전__공">#REF!</definedName>
    <definedName name="송도">[0]!NNF</definedName>
    <definedName name="송전전공" localSheetId="7">#REF!</definedName>
    <definedName name="송전전공">#REF!</definedName>
    <definedName name="송전전공012" localSheetId="7">#REF!</definedName>
    <definedName name="송전전공012">#REF!</definedName>
    <definedName name="송전활선전공" localSheetId="7">#REF!</definedName>
    <definedName name="송전활선전공">#REF!</definedName>
    <definedName name="송전활선전공012" localSheetId="7">#REF!</definedName>
    <definedName name="송전활선전공012">#REF!</definedName>
    <definedName name="쇠흙손경비" localSheetId="7">#REF!</definedName>
    <definedName name="쇠흙손경비">#REF!</definedName>
    <definedName name="쇠흙손노무비" localSheetId="7">#REF!</definedName>
    <definedName name="쇠흙손노무비">#REF!</definedName>
    <definedName name="쇠흙손재료비" localSheetId="7">#REF!</definedName>
    <definedName name="쇠흙손재료비">#REF!</definedName>
    <definedName name="쇼" localSheetId="7">BlankMacro1</definedName>
    <definedName name="쇼">BlankMacro1</definedName>
    <definedName name="쇼ㅕㅓ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쇼ㅠㅠㅇㄳ" localSheetId="7">[0]!BlankMacro1</definedName>
    <definedName name="쇼ㅠㅠㅇㄳ">[0]!BlankMacro1</definedName>
    <definedName name="수____종" localSheetId="7">#REF!</definedName>
    <definedName name="수____종">#REF!</definedName>
    <definedName name="수1소B" localSheetId="7">#REF!</definedName>
    <definedName name="수1소B">#REF!</definedName>
    <definedName name="수경단가1" localSheetId="7">#REF!</definedName>
    <definedName name="수경단가1">#REF!</definedName>
    <definedName name="수경일위" localSheetId="7">#REF!</definedName>
    <definedName name="수경일위">#REF!</definedName>
    <definedName name="수급인상호" localSheetId="7">#REF!</definedName>
    <definedName name="수급인상호">#REF!</definedName>
    <definedName name="수급인성명" localSheetId="7">#REF!</definedName>
    <definedName name="수급인성명">#REF!</definedName>
    <definedName name="수급인주소" localSheetId="7">#REF!</definedName>
    <definedName name="수급인주소">#REF!</definedName>
    <definedName name="수량" localSheetId="7">#REF!</definedName>
    <definedName name="수량">#REF!</definedName>
    <definedName name="수량1" localSheetId="7">#REF!</definedName>
    <definedName name="수량1">#REF!</definedName>
    <definedName name="수량계산" localSheetId="7">#REF!</definedName>
    <definedName name="수량계산">#REF!</definedName>
    <definedName name="수량산출1">#N/A</definedName>
    <definedName name="수량산출3" localSheetId="7">BlankMacro1</definedName>
    <definedName name="수량산출3">BlankMacro1</definedName>
    <definedName name="수량산출6" localSheetId="7">BlankMacro1</definedName>
    <definedName name="수량산출6">BlankMacro1</definedName>
    <definedName name="수량산출서2" localSheetId="7">#REF!</definedName>
    <definedName name="수량산출서2">#REF!</definedName>
    <definedName name="수량산출서표지" localSheetId="7">BlankMacro1</definedName>
    <definedName name="수량산출서표지">BlankMacro1</definedName>
    <definedName name="수량산출서표지1" localSheetId="7">BlankMacro1</definedName>
    <definedName name="수량산출서표지1">BlankMacro1</definedName>
    <definedName name="수량집계밀" localSheetId="7">#REF!</definedName>
    <definedName name="수량집계밀">#REF!</definedName>
    <definedName name="수량집계양" localSheetId="7">#REF!</definedName>
    <definedName name="수량집계양">#REF!</definedName>
    <definedName name="수리수문" localSheetId="7">#REF!</definedName>
    <definedName name="수리수문">#REF!</definedName>
    <definedName name="수목공통대가" localSheetId="7">#REF!</definedName>
    <definedName name="수목공통대가">#REF!</definedName>
    <definedName name="수목단가" localSheetId="7">#REF!</definedName>
    <definedName name="수목단가">#REF!</definedName>
    <definedName name="수목수량" localSheetId="7">#REF!</definedName>
    <definedName name="수목수량">#REF!</definedName>
    <definedName name="수목일위대가" localSheetId="7">#REF!</definedName>
    <definedName name="수목일위대가">#REF!</definedName>
    <definedName name="수목자재">#N/A</definedName>
    <definedName name="수수꽃다리H1.8" localSheetId="7">#REF!</definedName>
    <definedName name="수수꽃다리H1.8">#REF!</definedName>
    <definedName name="수수료요율" localSheetId="7">#REF!</definedName>
    <definedName name="수수료요율">#REF!</definedName>
    <definedName name="수압1" localSheetId="7">#REF!</definedName>
    <definedName name="수압1">#REF!</definedName>
    <definedName name="수압2" localSheetId="7">#REF!</definedName>
    <definedName name="수압2">#REF!</definedName>
    <definedName name="수압3" localSheetId="7">#REF!</definedName>
    <definedName name="수압3">#REF!</definedName>
    <definedName name="수영">[0]!ㅁㄴㄹㅇㄹ</definedName>
    <definedName name="수우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수원" localSheetId="7">#REF!</definedName>
    <definedName name="수원">#REF!</definedName>
    <definedName name="수원철도" localSheetId="7">#REF!</definedName>
    <definedName name="수원철도">#REF!</definedName>
    <definedName name="수작업반장" localSheetId="7">#REF!</definedName>
    <definedName name="수작업반장">#REF!</definedName>
    <definedName name="수중_토사" localSheetId="7">#REF!</definedName>
    <definedName name="수중_토사">#REF!</definedName>
    <definedName name="수직규준틀노무비" localSheetId="7">#REF!</definedName>
    <definedName name="수직규준틀노무비">#REF!</definedName>
    <definedName name="수직규준틀재료비" localSheetId="7">#REF!</definedName>
    <definedName name="수직규준틀재료비">#REF!</definedName>
    <definedName name="수직기준틀노무비" localSheetId="7">#REF!</definedName>
    <definedName name="수직기준틀노무비">#REF!</definedName>
    <definedName name="수직기준틀재료비" localSheetId="7">#REF!</definedName>
    <definedName name="수직기준틀재료비">#REF!</definedName>
    <definedName name="수진">[0]!NNF</definedName>
    <definedName name="수질" localSheetId="7">#REF!</definedName>
    <definedName name="수질">#REF!</definedName>
    <definedName name="수질시험" localSheetId="7">#REF!</definedName>
    <definedName name="수질시험">#REF!</definedName>
    <definedName name="수축줄눈경비" localSheetId="7">#REF!</definedName>
    <definedName name="수축줄눈경비">#REF!</definedName>
    <definedName name="수축줄눈노무비" localSheetId="7">#REF!</definedName>
    <definedName name="수축줄눈노무비">#REF!</definedName>
    <definedName name="수축줄눈재료비" localSheetId="7">#REF!</definedName>
    <definedName name="수축줄눈재료비">#REF!</definedName>
    <definedName name="수퍼클레이" localSheetId="7">#REF!</definedName>
    <definedName name="수퍼클레이">#REF!</definedName>
    <definedName name="수평규준틀노무비" localSheetId="7">#REF!</definedName>
    <definedName name="수평규준틀노무비">#REF!</definedName>
    <definedName name="수평규준틀재료비" localSheetId="7">#REF!</definedName>
    <definedName name="수평규준틀재료비">#REF!</definedName>
    <definedName name="수현">#N/A</definedName>
    <definedName name="숙" localSheetId="7">#REF!</definedName>
    <definedName name="숙">#REF!</definedName>
    <definedName name="순공" localSheetId="7">#REF!</definedName>
    <definedName name="순공">#REF!</definedName>
    <definedName name="순공사비2" localSheetId="7">#REF!</definedName>
    <definedName name="순공사비2">#REF!</definedName>
    <definedName name="순공사비4" localSheetId="7">#REF!</definedName>
    <definedName name="순공사비4">#REF!</definedName>
    <definedName name="순공사원가" localSheetId="7">#REF!</definedName>
    <definedName name="순공사원가">#REF!</definedName>
    <definedName name="순공사원가2" localSheetId="7">#REF!</definedName>
    <definedName name="순공사원가2">#REF!</definedName>
    <definedName name="순공사원가4" localSheetId="7">#REF!</definedName>
    <definedName name="순공사원가4">#REF!</definedName>
    <definedName name="순단면적" localSheetId="7">#REF!</definedName>
    <definedName name="순단면적">#REF!</definedName>
    <definedName name="순성토">#N/A</definedName>
    <definedName name="숫자노무비" localSheetId="7">#REF!</definedName>
    <definedName name="숫자노무비">#REF!</definedName>
    <definedName name="슈NX" localSheetId="7">#REF!</definedName>
    <definedName name="슈NX">#REF!</definedName>
    <definedName name="슈사하중" localSheetId="7">#REF!</definedName>
    <definedName name="슈사하중">#REF!</definedName>
    <definedName name="슈활하중" localSheetId="7">#REF!</definedName>
    <definedName name="슈활하중">#REF!</definedName>
    <definedName name="스텐레스판">2149455</definedName>
    <definedName name="스트로브잣12노무" localSheetId="7">#REF!</definedName>
    <definedName name="스트로브잣12노무">#REF!</definedName>
    <definedName name="스트로브잣12재료" localSheetId="7">#REF!</definedName>
    <definedName name="스트로브잣12재료">#REF!</definedName>
    <definedName name="스트로브잣15노무" localSheetId="7">#REF!</definedName>
    <definedName name="스트로브잣15노무">#REF!</definedName>
    <definedName name="스트로브잣15재료" localSheetId="7">#REF!</definedName>
    <definedName name="스트로브잣15재료">#REF!</definedName>
    <definedName name="스트로브잣18노무" localSheetId="7">#REF!</definedName>
    <definedName name="스트로브잣18노무">#REF!</definedName>
    <definedName name="스트로브잣18재료" localSheetId="7">#REF!</definedName>
    <definedName name="스트로브잣18재료">#REF!</definedName>
    <definedName name="스트로브잣20노무" localSheetId="7">#REF!</definedName>
    <definedName name="스트로브잣20노무">#REF!</definedName>
    <definedName name="스트로브잣20재료" localSheetId="7">#REF!</definedName>
    <definedName name="스트로브잣20재료">#REF!</definedName>
    <definedName name="스트로브잣40노무" localSheetId="7">#REF!</definedName>
    <definedName name="스트로브잣40노무">#REF!</definedName>
    <definedName name="스트로브잣40재료" localSheetId="7">#REF!</definedName>
    <definedName name="스트로브잣40재료">#REF!</definedName>
    <definedName name="스페이셔" localSheetId="7">#REF!</definedName>
    <definedName name="스페이셔">#REF!</definedName>
    <definedName name="슬래브높이" localSheetId="7">#REF!</definedName>
    <definedName name="슬래브높이">#REF!</definedName>
    <definedName name="슬래브연장" localSheetId="7">#REF!</definedName>
    <definedName name="슬래브연장">#REF!</definedName>
    <definedName name="슬래브철근집계" localSheetId="7">#REF!</definedName>
    <definedName name="슬래브철근집계">#REF!</definedName>
    <definedName name="슬레이트공" localSheetId="7">#REF!</definedName>
    <definedName name="슬레이트공">#REF!</definedName>
    <definedName name="습윤" localSheetId="7">#REF!</definedName>
    <definedName name="습윤">#REF!</definedName>
    <definedName name="승호">[0]!MMK</definedName>
    <definedName name="시_험_사_1급" localSheetId="7">#REF!</definedName>
    <definedName name="시_험_사_1급">#REF!</definedName>
    <definedName name="시_험_사_2급" localSheetId="7">#REF!</definedName>
    <definedName name="시_험_사_2급">#REF!</definedName>
    <definedName name="시_험_사_3급" localSheetId="7">#REF!</definedName>
    <definedName name="시_험_사_3급">#REF!</definedName>
    <definedName name="시3" localSheetId="7">BlankMacro1</definedName>
    <definedName name="시3">BlankMacro1</definedName>
    <definedName name="시4" localSheetId="7">BlankMacro1</definedName>
    <definedName name="시4">BlankMacro1</definedName>
    <definedName name="시공__측량사" localSheetId="7">#REF!</definedName>
    <definedName name="시공__측량사">#REF!</definedName>
    <definedName name="시공이음" localSheetId="7">#REF!</definedName>
    <definedName name="시공이음">#REF!</definedName>
    <definedName name="시공측량사012" localSheetId="7">#REF!</definedName>
    <definedName name="시공측량사012">#REF!</definedName>
    <definedName name="시공측량사조수" localSheetId="7">#REF!</definedName>
    <definedName name="시공측량사조수">#REF!</definedName>
    <definedName name="시공측량사조수012" localSheetId="7">#REF!</definedName>
    <definedName name="시공측량사조수012">#REF!</definedName>
    <definedName name="시기목" localSheetId="7">BlankMacro1</definedName>
    <definedName name="시기목">BlankMacro1</definedName>
    <definedName name="시멘트운">#N/A</definedName>
    <definedName name="시멘트운반">#N/A</definedName>
    <definedName name="시설물수량" localSheetId="7">#REF!</definedName>
    <definedName name="시설물수량">#REF!</definedName>
    <definedName name="시설물수량산출서" localSheetId="7">#REF!</definedName>
    <definedName name="시설물수량산출서">#REF!</definedName>
    <definedName name="시설일위" localSheetId="7">#REF!</definedName>
    <definedName name="시설일위">#REF!</definedName>
    <definedName name="시설일위1" localSheetId="7">#REF!</definedName>
    <definedName name="시설일위1">#REF!</definedName>
    <definedName name="시설일위금액" localSheetId="7">#REF!</definedName>
    <definedName name="시설일위금액">#REF!</definedName>
    <definedName name="시설일위대가" localSheetId="7">#REF!</definedName>
    <definedName name="시설일위대가">#REF!</definedName>
    <definedName name="시성" localSheetId="7">#REF!</definedName>
    <definedName name="시성">#REF!</definedName>
    <definedName name="시중노임1">#N/A</definedName>
    <definedName name="시추조사" localSheetId="7">#REF!</definedName>
    <definedName name="시추조사">#REF!</definedName>
    <definedName name="시트파일" localSheetId="7">#REF!</definedName>
    <definedName name="시트파일">#REF!</definedName>
    <definedName name="시험관련기사_시험사1급012" localSheetId="7">#REF!</definedName>
    <definedName name="시험관련기사_시험사1급012">#REF!</definedName>
    <definedName name="시험관련산업기사_2급012" localSheetId="7">#REF!</definedName>
    <definedName name="시험관련산업기사_2급012">#REF!</definedName>
    <definedName name="시험보조수" localSheetId="7">#REF!</definedName>
    <definedName name="시험보조수">#REF!</definedName>
    <definedName name="시험보조수012" localSheetId="7">#REF!</definedName>
    <definedName name="시험보조수012">#REF!</definedName>
    <definedName name="시험사1급" localSheetId="7">#REF!</definedName>
    <definedName name="시험사1급">#REF!</definedName>
    <definedName name="시험사2급" localSheetId="7">#REF!</definedName>
    <definedName name="시험사2급">#REF!</definedName>
    <definedName name="시험사3급" localSheetId="7">#REF!</definedName>
    <definedName name="시험사3급">#REF!</definedName>
    <definedName name="시험사4급" localSheetId="7">#REF!</definedName>
    <definedName name="시험사4급">#REF!</definedName>
    <definedName name="식재" localSheetId="7">#REF!</definedName>
    <definedName name="식재">#REF!</definedName>
    <definedName name="식재공사97" localSheetId="7">#REF!</definedName>
    <definedName name="식재공사97">#REF!</definedName>
    <definedName name="식재단가" localSheetId="7">#REF!</definedName>
    <definedName name="식재단가">#REF!</definedName>
    <definedName name="식재단가1" localSheetId="7">#REF!</definedName>
    <definedName name="식재단가1">#REF!</definedName>
    <definedName name="식재수량" localSheetId="7">#REF!</definedName>
    <definedName name="식재수량">#REF!</definedName>
    <definedName name="식재수량표" localSheetId="7">#REF!</definedName>
    <definedName name="식재수량표">#REF!</definedName>
    <definedName name="식재일위" localSheetId="7">#REF!</definedName>
    <definedName name="식재일위">#REF!</definedName>
    <definedName name="식재일위대가" localSheetId="7" hidden="1">#REF!</definedName>
    <definedName name="식재일위대가" hidden="1">#REF!</definedName>
    <definedName name="신림2교">#N/A</definedName>
    <definedName name="신성" hidden="1">{#N/A,#N/A,TRUE,"손익보고"}</definedName>
    <definedName name="신호기">#N/A</definedName>
    <definedName name="신화" hidden="1">{#N/A,#N/A,TRUE,"960318-1";#N/A,#N/A,TRUE,"960318-2";#N/A,#N/A,TRUE,"960318-3"}</definedName>
    <definedName name="실시설계" localSheetId="7">#REF!</definedName>
    <definedName name="실시설계">#REF!</definedName>
    <definedName name="실시설계비" localSheetId="7">#REF!</definedName>
    <definedName name="실시설계비">#REF!</definedName>
    <definedName name="실시적용" localSheetId="7">#REF!</definedName>
    <definedName name="실시적용">#REF!</definedName>
    <definedName name="실시적용1" localSheetId="7">#REF!</definedName>
    <definedName name="실시적용1">#REF!</definedName>
    <definedName name="실시적용2" localSheetId="7">#REF!</definedName>
    <definedName name="실시적용2">#REF!</definedName>
    <definedName name="실정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실편백10노무" localSheetId="7">#REF!</definedName>
    <definedName name="실편백10노무">#REF!</definedName>
    <definedName name="실편백10재료" localSheetId="7">#REF!</definedName>
    <definedName name="실편백10재료">#REF!</definedName>
    <definedName name="실편백15노무" localSheetId="7">#REF!</definedName>
    <definedName name="실편백15노무">#REF!</definedName>
    <definedName name="실편백15재료" localSheetId="7">#REF!</definedName>
    <definedName name="실편백15재료">#REF!</definedName>
    <definedName name="실행" localSheetId="7">#REF!</definedName>
    <definedName name="실행">#REF!</definedName>
    <definedName name="심판대" localSheetId="7">#REF!</definedName>
    <definedName name="심판대">#REF!</definedName>
    <definedName name="쌍암1교" localSheetId="7">#REF!</definedName>
    <definedName name="쌍암1교">#REF!</definedName>
    <definedName name="씨" localSheetId="7">#REF!</definedName>
    <definedName name="씨">#REF!</definedName>
    <definedName name="씨그마ck" localSheetId="7">#REF!</definedName>
    <definedName name="씨그마ck">#REF!</definedName>
    <definedName name="씨그마y" localSheetId="7">#REF!</definedName>
    <definedName name="씨그마y">#REF!</definedName>
    <definedName name="ㅇ" hidden="1">{#N/A,#N/A,TRUE,"총괄"}</definedName>
    <definedName name="ㅇ560" localSheetId="7">#REF!</definedName>
    <definedName name="ㅇ560">#REF!</definedName>
    <definedName name="ㅇㄱ" localSheetId="7">BlankMacro1</definedName>
    <definedName name="ㅇㄱ">BlankMacro1</definedName>
    <definedName name="ㅇㄴㄴㄴㄴㄴㄴㄴㄴㄴ" hidden="1">{#N/A,#N/A,FALSE,"혼합골재"}</definedName>
    <definedName name="ㅇㄴㄹㄴㅇㄹ">#N/A</definedName>
    <definedName name="ㅇㄴㄿ">#N/A</definedName>
    <definedName name="ㅇㄴㅍ">[0]!ㅁㄴㄹㅇㄹ</definedName>
    <definedName name="ㅇㄷ" localSheetId="7">[0]!BlankMacro1</definedName>
    <definedName name="ㅇㄷ">[0]!BlankMacro1</definedName>
    <definedName name="ㅇㄷㄷ" localSheetId="7">#REF!</definedName>
    <definedName name="ㅇㄷㄷ">#REF!</definedName>
    <definedName name="ㅇㄹㄴㅀㄹㅇㅎㄹㅇㅎ" hidden="1">{#N/A,#N/A,FALSE,"2~8번"}</definedName>
    <definedName name="ㅇㄹㄹ" hidden="1">#N/A</definedName>
    <definedName name="ㅇㄹㅇㄹㅇ" localSheetId="7">[0]!BlankMacro1</definedName>
    <definedName name="ㅇㄹㅇㄹㅇ">[0]!BlankMacro1</definedName>
    <definedName name="ㅇ료ㅠㅅㄹ쇼" localSheetId="7">[0]!BlankMacro1</definedName>
    <definedName name="ㅇ료ㅠㅅㄹ쇼">[0]!BlankMacro1</definedName>
    <definedName name="ㅇㅀ" hidden="1">{"'용역비'!$A$4:$C$8"}</definedName>
    <definedName name="ㅇㅀ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ㅀㅎㅎㅎㅎㅎㅎㅎㅎㅎㅎㅎㅎㅎㅎㅎ" hidden="1">{#N/A,#N/A,FALSE,"구조2"}</definedName>
    <definedName name="ㅇㅁ" localSheetId="7">BlankMacro1</definedName>
    <definedName name="ㅇㅁ">BlankMacro1</definedName>
    <definedName name="ㅇㅁㄴㅇㅁㄴㅇ" localSheetId="7">#REF!</definedName>
    <definedName name="ㅇㅁㄴㅇㅁㄴㅇ">#REF!</definedName>
    <definedName name="ㅇ슈ㅜㅛㅜㅛ" localSheetId="7">[0]!BlankMacro1</definedName>
    <definedName name="ㅇ슈ㅜㅛㅜㅛ">[0]!BlankMacro1</definedName>
    <definedName name="ㅇㅇ" localSheetId="7">BlankMacro1</definedName>
    <definedName name="ㅇㅇ">BlankMacro1</definedName>
    <definedName name="ㅇㅇ미가" localSheetId="7">BlankMacro1</definedName>
    <definedName name="ㅇㅇ미가">BlankMacro1</definedName>
    <definedName name="ㅇㅇㅇㅇㅇ" localSheetId="7">#REF!</definedName>
    <definedName name="ㅇㅇㅇㅇㅇ">#REF!</definedName>
    <definedName name="ㅇㅇㅇㅇㅇㅇㅇ" localSheetId="7">#REF!</definedName>
    <definedName name="ㅇㅇㅇㅇㅇㅇㅇ">#REF!</definedName>
    <definedName name="ㅇㅍ" localSheetId="7">BlankMacro1</definedName>
    <definedName name="ㅇㅍ">BlankMacro1</definedName>
    <definedName name="ㅇㅎ">#N/A</definedName>
    <definedName name="ㅇㅎㅇ">{"Book1","토공.xls"}</definedName>
    <definedName name="아나인" localSheetId="7">#REF!</definedName>
    <definedName name="아나인">#REF!</definedName>
    <definedName name="아낭아ㅣ" localSheetId="7">#REF!</definedName>
    <definedName name="아낭아ㅣ">#REF!</definedName>
    <definedName name="아늘믿" localSheetId="7">BlankMacro1</definedName>
    <definedName name="아늘믿">BlankMacro1</definedName>
    <definedName name="아니" localSheetId="7">BlankMacro1</definedName>
    <definedName name="아니">BlankMacro1</definedName>
    <definedName name="아다" localSheetId="7">BlankMacro1</definedName>
    <definedName name="아다">BlankMacro1</definedName>
    <definedName name="아디" localSheetId="7">BlankMacro1</definedName>
    <definedName name="아디">BlankMacro1</definedName>
    <definedName name="아러ㅏ러" hidden="1">{"'Firr(선)'!$AS$1:$AY$62","'Firr(사)'!$AS$1:$AY$62","'Firr(회)'!$AS$1:$AY$62","'Firr(선)'!$L$1:$V$62","'Firr(사)'!$L$1:$V$62","'Firr(회)'!$L$1:$V$62"}</definedName>
    <definedName name="아르" localSheetId="7">BlankMacro1</definedName>
    <definedName name="아르">BlankMacro1</definedName>
    <definedName name="아무" hidden="1">{#N/A,#N/A,FALSE,"배수2"}</definedName>
    <definedName name="아무거나" hidden="1">{#N/A,#N/A,FALSE,"배수2"}</definedName>
    <definedName name="아서" localSheetId="7">BlankMacro1</definedName>
    <definedName name="아서">BlankMacro1</definedName>
    <definedName name="아스콘" localSheetId="7">#REF!</definedName>
    <definedName name="아스콘">#REF!</definedName>
    <definedName name="아스콘1" localSheetId="7">#REF!</definedName>
    <definedName name="아스콘1">#REF!</definedName>
    <definedName name="아스콘2" localSheetId="7">#REF!</definedName>
    <definedName name="아스콘2">#REF!</definedName>
    <definedName name="아스타일공" localSheetId="7">#REF!</definedName>
    <definedName name="아스타일공">#REF!</definedName>
    <definedName name="아스팔트스프레이어400L" localSheetId="7">#REF!</definedName>
    <definedName name="아스팔트스프레이어400L">#REF!</definedName>
    <definedName name="아스팔트포장복구">{"Book1","토공.xls"}</definedName>
    <definedName name="아스팔트포장파괴0.2경비" localSheetId="7">#REF!</definedName>
    <definedName name="아스팔트포장파괴0.2경비">#REF!</definedName>
    <definedName name="아스팔트포장파괴0.2계" localSheetId="7">#REF!</definedName>
    <definedName name="아스팔트포장파괴0.2계">#REF!</definedName>
    <definedName name="아스팔트포장파괴0.2기계경비" localSheetId="7">#REF!</definedName>
    <definedName name="아스팔트포장파괴0.2기계경비">#REF!</definedName>
    <definedName name="아스팔트포장파괴0.2기계계" localSheetId="7">#REF!</definedName>
    <definedName name="아스팔트포장파괴0.2기계계">#REF!</definedName>
    <definedName name="아스팔트포장파괴0.2기계노무비" localSheetId="7">#REF!</definedName>
    <definedName name="아스팔트포장파괴0.2기계노무비">#REF!</definedName>
    <definedName name="아스팔트포장파괴0.2기계재료비" localSheetId="7">#REF!</definedName>
    <definedName name="아스팔트포장파괴0.2기계재료비">#REF!</definedName>
    <definedName name="아스팔트포장파괴0.2노무비" localSheetId="7">#REF!</definedName>
    <definedName name="아스팔트포장파괴0.2노무비">#REF!</definedName>
    <definedName name="아스팔트포장파괴0.2인력계" localSheetId="7">#REF!</definedName>
    <definedName name="아스팔트포장파괴0.2인력계">#REF!</definedName>
    <definedName name="아스팔트포장파괴0.2인력노무비" localSheetId="7">#REF!</definedName>
    <definedName name="아스팔트포장파괴0.2인력노무비">#REF!</definedName>
    <definedName name="아스팔트포장파괴0.2재료비" localSheetId="7">#REF!</definedName>
    <definedName name="아스팔트포장파괴0.2재료비">#REF!</definedName>
    <definedName name="아스팔트포장파괴0.2치즐계" localSheetId="7">#REF!</definedName>
    <definedName name="아스팔트포장파괴0.2치즐계">#REF!</definedName>
    <definedName name="아스팔트포장파괴0.2치즐재료비" localSheetId="7">#REF!</definedName>
    <definedName name="아스팔트포장파괴0.2치즐재료비">#REF!</definedName>
    <definedName name="아연도전선관" localSheetId="7">#REF!</definedName>
    <definedName name="아연도전선관">#REF!</definedName>
    <definedName name="아왜나무12노무" localSheetId="7">#REF!</definedName>
    <definedName name="아왜나무12노무">#REF!</definedName>
    <definedName name="아왜나무12재료" localSheetId="7">#REF!</definedName>
    <definedName name="아왜나무12재료">#REF!</definedName>
    <definedName name="아왜나무H2.5" localSheetId="7">#REF!</definedName>
    <definedName name="아왜나무H2.5">#REF!</definedName>
    <definedName name="아즘마" localSheetId="7">[0]!BlankMacro1</definedName>
    <definedName name="아즘마">[0]!BlankMacro1</definedName>
    <definedName name="아짜증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아차" localSheetId="7">[0]!BlankMacro1</definedName>
    <definedName name="아차">[0]!BlankMacro1</definedName>
    <definedName name="아ㅓ림" hidden="1">{#N/A,#N/A,FALSE,"포장1";#N/A,#N/A,FALSE,"포장1"}</definedName>
    <definedName name="악취" localSheetId="7">#REF!</definedName>
    <definedName name="악취">#REF!</definedName>
    <definedName name="안" localSheetId="7">#REF!</definedName>
    <definedName name="안">#REF!</definedName>
    <definedName name="안녕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안ㅁ이ㅏㅓㄴㅇ" localSheetId="7">#REF!</definedName>
    <definedName name="안ㅁ이ㅏㅓㄴㅇ">#REF!</definedName>
    <definedName name="안전" localSheetId="7">#REF!</definedName>
    <definedName name="안전">#REF!</definedName>
    <definedName name="안전관리기사1급" localSheetId="7">#REF!</definedName>
    <definedName name="안전관리기사1급">#REF!</definedName>
    <definedName name="안전관리기사2급" localSheetId="7">#REF!</definedName>
    <definedName name="안전관리기사2급">#REF!</definedName>
    <definedName name="안전관리비2" localSheetId="7">#REF!</definedName>
    <definedName name="안전관리비2">#REF!</definedName>
    <definedName name="안전관리비4" localSheetId="7">#REF!</definedName>
    <definedName name="안전관리비4">#REF!</definedName>
    <definedName name="안전관리비기초액" localSheetId="7">#REF!</definedName>
    <definedName name="안전관리비기초액">#REF!</definedName>
    <definedName name="안전관리비요율" localSheetId="7">#REF!</definedName>
    <definedName name="안전관리비요율">#REF!</definedName>
    <definedName name="안전관리비율" localSheetId="7">#REF!</definedName>
    <definedName name="안전관리비율">#REF!</definedName>
    <definedName name="알d" localSheetId="7">#REF!</definedName>
    <definedName name="알d">#REF!</definedName>
    <definedName name="알파1" localSheetId="7">#REF!</definedName>
    <definedName name="알파1">#REF!</definedName>
    <definedName name="알파2" localSheetId="7">#REF!</definedName>
    <definedName name="알파2">#REF!</definedName>
    <definedName name="암거" localSheetId="7">#REF!</definedName>
    <definedName name="암거">#REF!</definedName>
    <definedName name="암거공">#N/A</definedName>
    <definedName name="암거구조물공" localSheetId="7">#REF!</definedName>
    <definedName name="암거구조물공">#REF!</definedName>
    <definedName name="암거구조물자재대" localSheetId="7">#REF!</definedName>
    <definedName name="암거구조물자재대">#REF!</definedName>
    <definedName name="암거구체수량산출_1연" localSheetId="7">#REF!</definedName>
    <definedName name="암거구체수량산출_1연">#REF!</definedName>
    <definedName name="암거구체수량산출1연_형식1" localSheetId="7">#REF!</definedName>
    <definedName name="암거구체수량산출1연_형식1">#REF!</definedName>
    <definedName name="암거구체수량산출1연_형식2" localSheetId="7">#REF!</definedName>
    <definedName name="암거구체수량산출1연_형식2">#REF!</definedName>
    <definedName name="암거구체수량산출2연_형식1" localSheetId="7">#REF!</definedName>
    <definedName name="암거구체수량산출2연_형식1">#REF!</definedName>
    <definedName name="암거구체수량산출2연_형식2" localSheetId="7">#REF!</definedName>
    <definedName name="암거구체수량산출2연_형식2">#REF!</definedName>
    <definedName name="암거구체수량산출3연_형식1" localSheetId="7">#REF!</definedName>
    <definedName name="암거구체수량산출3연_형식1">#REF!</definedName>
    <definedName name="암거구체수량산출3연_형식2" localSheetId="7">#REF!</definedName>
    <definedName name="암거구체수량산출3연_형식2">#REF!</definedName>
    <definedName name="암거단위수량1" localSheetId="7">#REF!</definedName>
    <definedName name="암거단위수량1">#REF!</definedName>
    <definedName name="암거단위수량2" localSheetId="7">#REF!</definedName>
    <definedName name="암거단위수량2">#REF!</definedName>
    <definedName name="암거토공" localSheetId="7">#REF!</definedName>
    <definedName name="암거토공">#REF!</definedName>
    <definedName name="압축강도" localSheetId="7">#REF!</definedName>
    <definedName name="압축강도">#REF!</definedName>
    <definedName name="앞굽" localSheetId="7">#REF!</definedName>
    <definedName name="앞굽">#REF!</definedName>
    <definedName name="앞성토" localSheetId="7">#REF!</definedName>
    <definedName name="앞성토">#REF!</definedName>
    <definedName name="앨c" localSheetId="7">#REF!</definedName>
    <definedName name="앨c">#REF!</definedName>
    <definedName name="앨e" localSheetId="7">#REF!</definedName>
    <definedName name="앨e">#REF!</definedName>
    <definedName name="약대건축" localSheetId="7">#REF!</definedName>
    <definedName name="약대건축">#REF!</definedName>
    <definedName name="약대기계" localSheetId="7">#REF!</definedName>
    <definedName name="약대기계">#REF!</definedName>
    <definedName name="약대소방" localSheetId="7">#REF!</definedName>
    <definedName name="약대소방">#REF!</definedName>
    <definedName name="약대전기" localSheetId="7">#REF!</definedName>
    <definedName name="약대전기">#REF!</definedName>
    <definedName name="약대토목" localSheetId="7">#REF!</definedName>
    <definedName name="약대토목">#REF!</definedName>
    <definedName name="약대통신" localSheetId="7">#REF!</definedName>
    <definedName name="약대통신">#REF!</definedName>
    <definedName name="양생경비" localSheetId="7">#REF!</definedName>
    <definedName name="양생경비">#REF!</definedName>
    <definedName name="양생공" localSheetId="7">#REF!</definedName>
    <definedName name="양생공">#REF!</definedName>
    <definedName name="양생노무비" localSheetId="7">#REF!</definedName>
    <definedName name="양생노무비">#REF!</definedName>
    <definedName name="양생재료비" localSheetId="7">#REF!</definedName>
    <definedName name="양생재료비">#REF!</definedName>
    <definedName name="양식" localSheetId="7">#REF!</definedName>
    <definedName name="양식">#REF!</definedName>
    <definedName name="양은초" localSheetId="7">#REF!</definedName>
    <definedName name="양은초">#REF!</definedName>
    <definedName name="억이상" hidden="1">{#N/A,#N/A,FALSE,"2~8번"}</definedName>
    <definedName name="업" hidden="1">{#N/A,#N/A,FALSE,"포장2"}</definedName>
    <definedName name="업종" hidden="1">{#N/A,#N/A,FALSE,"포장2"}</definedName>
    <definedName name="업체" hidden="1">{#N/A,#N/A,FALSE,"구조2"}</definedName>
    <definedName name="업체순위" hidden="1">{#N/A,#N/A,FALSE,"배수2"}</definedName>
    <definedName name="에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에1" localSheetId="7">#REF!</definedName>
    <definedName name="에1">#REF!</definedName>
    <definedName name="에2" localSheetId="7">#REF!</definedName>
    <definedName name="에2">#REF!</definedName>
    <definedName name="에3" localSheetId="7">#REF!</definedName>
    <definedName name="에3">#REF!</definedName>
    <definedName name="에4" localSheetId="7">#REF!</definedName>
    <definedName name="에4">#REF!</definedName>
    <definedName name="에5" localSheetId="7">#REF!</definedName>
    <definedName name="에5">#REF!</definedName>
    <definedName name="에6" localSheetId="7">#REF!</definedName>
    <definedName name="에6">#REF!</definedName>
    <definedName name="에어호스_3_4__×3B×50M" localSheetId="7">#REF!</definedName>
    <definedName name="에어호스_3_4__×3B×50M">#REF!</definedName>
    <definedName name="에어호스_3_4_3B50M" localSheetId="7">#REF!</definedName>
    <definedName name="에어호스_3_4_3B50M">#REF!</definedName>
    <definedName name="에어호스3B50M" localSheetId="7">#REF!</definedName>
    <definedName name="에어호스3B50M">#REF!</definedName>
    <definedName name="에치스리" localSheetId="7">#REF!</definedName>
    <definedName name="에치스리">#REF!</definedName>
    <definedName name="에치원" localSheetId="7">#REF!</definedName>
    <definedName name="에치원">#REF!</definedName>
    <definedName name="에치투" localSheetId="7">#REF!</definedName>
    <definedName name="에치투">#REF!</definedName>
    <definedName name="엑스1" localSheetId="7">#REF!</definedName>
    <definedName name="엑스1">#REF!</definedName>
    <definedName name="엑스2" localSheetId="7">#REF!</definedName>
    <definedName name="엑스2">#REF!</definedName>
    <definedName name="엑스3" localSheetId="7">#REF!</definedName>
    <definedName name="엑스3">#REF!</definedName>
    <definedName name="엑스4" localSheetId="7">#REF!</definedName>
    <definedName name="엑스4">#REF!</definedName>
    <definedName name="엑스5" localSheetId="7">#REF!</definedName>
    <definedName name="엑스5">#REF!</definedName>
    <definedName name="엑스합계" localSheetId="7">#REF!</definedName>
    <definedName name="엑스합계">#REF!</definedName>
    <definedName name="여기" localSheetId="7">#REF!</definedName>
    <definedName name="여기">#REF!</definedName>
    <definedName name="여비" localSheetId="7">#REF!</definedName>
    <definedName name="여비">#REF!</definedName>
    <definedName name="여ㅜㅕㅛ수" localSheetId="7">[0]!BlankMacro1</definedName>
    <definedName name="여ㅜㅕㅛ수">[0]!BlankMacro1</definedName>
    <definedName name="역T" localSheetId="7">#REF!</definedName>
    <definedName name="역T">#REF!</definedName>
    <definedName name="연___마___공" localSheetId="7">#REF!</definedName>
    <definedName name="연___마___공">#REF!</definedName>
    <definedName name="연결지주목수량산출근거" localSheetId="7">#REF!</definedName>
    <definedName name="연결지주목수량산출근거">#REF!</definedName>
    <definedName name="연결핀" localSheetId="7">#REF!</definedName>
    <definedName name="연결핀">#REF!</definedName>
    <definedName name="연구" localSheetId="7">#REF!</definedName>
    <definedName name="연구">#REF!</definedName>
    <definedName name="연구보" localSheetId="7">#REF!</definedName>
    <definedName name="연구보">#REF!</definedName>
    <definedName name="연구보조원" localSheetId="7">#REF!</definedName>
    <definedName name="연구보조원">#REF!</definedName>
    <definedName name="연구원" localSheetId="7">#REF!</definedName>
    <definedName name="연구원">#REF!</definedName>
    <definedName name="연금보험료요율" localSheetId="7">#REF!</definedName>
    <definedName name="연금보험료요율">#REF!</definedName>
    <definedName name="연돌공" localSheetId="7">#REF!</definedName>
    <definedName name="연돌공">#REF!</definedName>
    <definedName name="연마" localSheetId="7">#REF!</definedName>
    <definedName name="연마">#REF!</definedName>
    <definedName name="연마공" localSheetId="7">#REF!</definedName>
    <definedName name="연마공">#REF!</definedName>
    <definedName name="연마공012" localSheetId="7">#REF!</definedName>
    <definedName name="연마공012">#REF!</definedName>
    <definedName name="연습" localSheetId="7">#REF!</definedName>
    <definedName name="연습">#REF!</definedName>
    <definedName name="연습9" localSheetId="7">#REF!</definedName>
    <definedName name="연습9">#REF!</definedName>
    <definedName name="연습99" localSheetId="7">#REF!</definedName>
    <definedName name="연습99">#REF!</definedName>
    <definedName name="연장" localSheetId="7">#REF!</definedName>
    <definedName name="연장">#REF!</definedName>
    <definedName name="연장L형측구" localSheetId="7">#REF!</definedName>
    <definedName name="연장L형측구">#REF!</definedName>
    <definedName name="연장이름" localSheetId="7">#REF!</definedName>
    <definedName name="연장이름">#REF!</definedName>
    <definedName name="연접">#N/A</definedName>
    <definedName name="연접물량">#N/A</definedName>
    <definedName name="염색기술3" hidden="1">{#N/A,#N/A,TRUE,"손익보고"}</definedName>
    <definedName name="영남">[0]!SSR</definedName>
    <definedName name="영림기사" localSheetId="7">#REF!</definedName>
    <definedName name="영림기사">#REF!</definedName>
    <definedName name="영미">[0]!NNF</definedName>
    <definedName name="영사실" localSheetId="7">BlankMacro1</definedName>
    <definedName name="영사실">BlankMacro1</definedName>
    <definedName name="영산홍H0.3" localSheetId="7">#REF!</definedName>
    <definedName name="영산홍H0.3">#REF!</definedName>
    <definedName name="영상" hidden="1">{#N/A,#N/A,TRUE,"960318-1";#N/A,#N/A,TRUE,"960318-2";#N/A,#N/A,TRUE,"960318-3"}</definedName>
    <definedName name="영상1" hidden="1">{#N/A,#N/A,TRUE,"960318-1";#N/A,#N/A,TRUE,"960318-2";#N/A,#N/A,TRUE,"960318-3"}</definedName>
    <definedName name="예산" hidden="1">{#N/A,#N/A,TRUE,"손익보고"}</definedName>
    <definedName name="예산서" localSheetId="7">#REF!</definedName>
    <definedName name="예산서">#REF!</definedName>
    <definedName name="예정가" hidden="1">{#N/A,#N/A,FALSE,"포장2"}</definedName>
    <definedName name="예정공정" localSheetId="7">#REF!</definedName>
    <definedName name="예정공정">#REF!</definedName>
    <definedName name="예정공정표" localSheetId="7">#REF!</definedName>
    <definedName name="예정공정표">#REF!</definedName>
    <definedName name="오수단위수량1" localSheetId="7">#REF!</definedName>
    <definedName name="오수단위수량1">#REF!</definedName>
    <definedName name="오수단위수량2" localSheetId="7">#REF!</definedName>
    <definedName name="오수단위수량2">#REF!</definedName>
    <definedName name="오수돈" localSheetId="7">#REF!</definedName>
    <definedName name="오수돈">#REF!</definedName>
    <definedName name="오수돈2" localSheetId="7">#REF!</definedName>
    <definedName name="오수돈2">#REF!</definedName>
    <definedName name="오오오">#N/A</definedName>
    <definedName name="오정고" localSheetId="7">#REF!</definedName>
    <definedName name="오정고">#REF!</definedName>
    <definedName name="오케이" localSheetId="7">#REF!</definedName>
    <definedName name="오케이">#REF!</definedName>
    <definedName name="옥외등철거공구손료" localSheetId="7">#REF!</definedName>
    <definedName name="옥외등철거공구손료">#REF!</definedName>
    <definedName name="옥외등철거공비" localSheetId="7">#REF!</definedName>
    <definedName name="옥외등철거공비">#REF!</definedName>
    <definedName name="옥향H0.5" localSheetId="7">#REF!</definedName>
    <definedName name="옥향H0.5">#REF!</definedName>
    <definedName name="온도" localSheetId="7">#REF!</definedName>
    <definedName name="온도">#REF!</definedName>
    <definedName name="온돌공" localSheetId="7">#REF!</definedName>
    <definedName name="온돌공">#REF!</definedName>
    <definedName name="옹2되" localSheetId="7">#REF!</definedName>
    <definedName name="옹2되">#REF!</definedName>
    <definedName name="옹2부" localSheetId="7">#REF!</definedName>
    <definedName name="옹2부">#REF!</definedName>
    <definedName name="옹2블캡" localSheetId="7">#REF!</definedName>
    <definedName name="옹2블캡">#REF!</definedName>
    <definedName name="옹2블표" localSheetId="7">#REF!</definedName>
    <definedName name="옹2블표">#REF!</definedName>
    <definedName name="옹2상" localSheetId="7">#REF!</definedName>
    <definedName name="옹2상">#REF!</definedName>
    <definedName name="옹2속" localSheetId="7">#REF!</definedName>
    <definedName name="옹2속">#REF!</definedName>
    <definedName name="옹2잔" localSheetId="7">#REF!</definedName>
    <definedName name="옹2잔">#REF!</definedName>
    <definedName name="옹2잡" localSheetId="7">#REF!</definedName>
    <definedName name="옹2잡">#REF!</definedName>
    <definedName name="옹2지1" localSheetId="7">#REF!</definedName>
    <definedName name="옹2지1">#REF!</definedName>
    <definedName name="옹2지2" localSheetId="7">#REF!</definedName>
    <definedName name="옹2지2">#REF!</definedName>
    <definedName name="옹2지3" localSheetId="7">#REF!</definedName>
    <definedName name="옹2지3">#REF!</definedName>
    <definedName name="옹2터" localSheetId="7">#REF!</definedName>
    <definedName name="옹2터">#REF!</definedName>
    <definedName name="옹2합" localSheetId="7">#REF!</definedName>
    <definedName name="옹2합">#REF!</definedName>
    <definedName name="옹되" localSheetId="7">#REF!</definedName>
    <definedName name="옹되">#REF!</definedName>
    <definedName name="옹벽수량집계표" localSheetId="7">#REF!</definedName>
    <definedName name="옹벽수량집계표">#REF!</definedName>
    <definedName name="옹벽형측구깨기" localSheetId="7">#REF!</definedName>
    <definedName name="옹벽형측구깨기">#REF!</definedName>
    <definedName name="옹부" localSheetId="7">#REF!</definedName>
    <definedName name="옹부">#REF!</definedName>
    <definedName name="옹블캡" localSheetId="7">#REF!</definedName>
    <definedName name="옹블캡">#REF!</definedName>
    <definedName name="옹블표" localSheetId="7">#REF!</definedName>
    <definedName name="옹블표">#REF!</definedName>
    <definedName name="옹상" localSheetId="7">#REF!</definedName>
    <definedName name="옹상">#REF!</definedName>
    <definedName name="옹속" localSheetId="7">#REF!</definedName>
    <definedName name="옹속">#REF!</definedName>
    <definedName name="옹잔" localSheetId="7">#REF!</definedName>
    <definedName name="옹잔">#REF!</definedName>
    <definedName name="옹잡" localSheetId="7">#REF!</definedName>
    <definedName name="옹잡">#REF!</definedName>
    <definedName name="옹지1" localSheetId="7">#REF!</definedName>
    <definedName name="옹지1">#REF!</definedName>
    <definedName name="옹지2" localSheetId="7">#REF!</definedName>
    <definedName name="옹지2">#REF!</definedName>
    <definedName name="옹지3" localSheetId="7">#REF!</definedName>
    <definedName name="옹지3">#REF!</definedName>
    <definedName name="옹터" localSheetId="7">#REF!</definedName>
    <definedName name="옹터">#REF!</definedName>
    <definedName name="옹합" localSheetId="7">#REF!</definedName>
    <definedName name="옹합">#REF!</definedName>
    <definedName name="완도" hidden="1">{#N/A,#N/A,FALSE,"포장2"}</definedName>
    <definedName name="왕벚나무H4.5" localSheetId="7">#REF!</definedName>
    <definedName name="왕벚나무H4.5">#REF!</definedName>
    <definedName name="왜성도라지" localSheetId="7">#REF!</definedName>
    <definedName name="왜성도라지">#REF!</definedName>
    <definedName name="외벽1" localSheetId="7">#REF!</definedName>
    <definedName name="외벽1">#REF!</definedName>
    <definedName name="외벽2" localSheetId="7">#REF!</definedName>
    <definedName name="외벽2">#REF!</definedName>
    <definedName name="외주가공비" localSheetId="7">#REF!</definedName>
    <definedName name="외주가공비">#REF!</definedName>
    <definedName name="외주변경" localSheetId="7">#REF!</definedName>
    <definedName name="외주변경">#REF!</definedName>
    <definedName name="요약문" localSheetId="7">#REF!</definedName>
    <definedName name="요약문">#REF!</definedName>
    <definedName name="요율" localSheetId="7">#REF!</definedName>
    <definedName name="요율">#REF!</definedName>
    <definedName name="요율인쇄" localSheetId="7">#REF!</definedName>
    <definedName name="요율인쇄">#REF!</definedName>
    <definedName name="욜홎ㅎ" localSheetId="7">#REF!</definedName>
    <definedName name="욜홎ㅎ">#REF!</definedName>
    <definedName name="용량" localSheetId="7">#REF!</definedName>
    <definedName name="용량">#REF!</definedName>
    <definedName name="용마" localSheetId="7">BlankMacro1</definedName>
    <definedName name="용마">BlankMacro1</definedName>
    <definedName name="용마1" localSheetId="7">BlankMacro1</definedName>
    <definedName name="용마1">BlankMacro1</definedName>
    <definedName name="용산4F" localSheetId="7">#REF!</definedName>
    <definedName name="용산4F">#REF!</definedName>
    <definedName name="용산하도급">#N/A</definedName>
    <definedName name="용용" hidden="1">{#N/A,#N/A,FALSE,"포장2"}</definedName>
    <definedName name="용인" localSheetId="7">#REF!</definedName>
    <definedName name="용인">#REF!</definedName>
    <definedName name="용접" localSheetId="7">#REF!</definedName>
    <definedName name="용접">#REF!</definedName>
    <definedName name="용접200경비" localSheetId="7">#REF!</definedName>
    <definedName name="용접200경비">#REF!</definedName>
    <definedName name="용접300경비" localSheetId="7">#REF!</definedName>
    <definedName name="용접300경비">#REF!</definedName>
    <definedName name="용접공_일반" localSheetId="7">#REF!</definedName>
    <definedName name="용접공_일반">#REF!</definedName>
    <definedName name="용접공_일반012" localSheetId="7">#REF!</definedName>
    <definedName name="용접공_일반012">#REF!</definedName>
    <definedName name="용접공_철도" localSheetId="7">#REF!</definedName>
    <definedName name="용접공_철도">#REF!</definedName>
    <definedName name="용접공_철도012" localSheetId="7">#REF!</definedName>
    <definedName name="용접공_철도012">#REF!</definedName>
    <definedName name="용접기_교류_200AMP" localSheetId="7">#REF!</definedName>
    <definedName name="용접기_교류_200AMP">#REF!</definedName>
    <definedName name="용지도" localSheetId="7">#REF!</definedName>
    <definedName name="용지도">#REF!</definedName>
    <definedName name="우가">#N/A</definedName>
    <definedName name="우리" localSheetId="7">#REF!</definedName>
    <definedName name="우리">#REF!</definedName>
    <definedName name="우리나라">#N/A</definedName>
    <definedName name="우리는" localSheetId="7">#REF!</definedName>
    <definedName name="우리는">#REF!</definedName>
    <definedName name="우물공" localSheetId="7">#REF!</definedName>
    <definedName name="우물공">#REF!</definedName>
    <definedName name="우수돈" localSheetId="7">#REF!</definedName>
    <definedName name="우수돈">#REF!</definedName>
    <definedName name="우수돈2" localSheetId="7">#REF!</definedName>
    <definedName name="우수돈2">#REF!</definedName>
    <definedName name="운반거리계수" localSheetId="7">#REF!</definedName>
    <definedName name="운반거리계수">#REF!</definedName>
    <definedName name="운반산출" localSheetId="7">#REF!</definedName>
    <definedName name="운반산출">#REF!</definedName>
    <definedName name="운반집계" hidden="1">{#N/A,#N/A,FALSE,"전력간선"}</definedName>
    <definedName name="운반집계표" hidden="1">{#N/A,#N/A,FALSE,"전력간선"}</definedName>
    <definedName name="운반차" localSheetId="7">#REF!</definedName>
    <definedName name="운반차">#REF!</definedName>
    <definedName name="운전사_기계" localSheetId="7">#REF!</definedName>
    <definedName name="운전사_기계">#REF!</definedName>
    <definedName name="운전사_기계012" localSheetId="7">#REF!</definedName>
    <definedName name="운전사_기계012">#REF!</definedName>
    <definedName name="운전사_운반차" localSheetId="7">#REF!</definedName>
    <definedName name="운전사_운반차">#REF!</definedName>
    <definedName name="운전사_운반차012" localSheetId="7">#REF!</definedName>
    <definedName name="운전사_운반차012">#REF!</definedName>
    <definedName name="원_가_계_산_서" localSheetId="7">#REF!</definedName>
    <definedName name="원_가_계_산_서">#REF!</definedName>
    <definedName name="원가" localSheetId="7">#REF!</definedName>
    <definedName name="원가">#REF!</definedName>
    <definedName name="원가1">#N/A</definedName>
    <definedName name="원가계산" localSheetId="7">#REF!,#REF!,#REF!</definedName>
    <definedName name="원가계산">#REF!,#REF!,#REF!</definedName>
    <definedName name="원가계신" localSheetId="7">#REF!</definedName>
    <definedName name="원가계신">#REF!</definedName>
    <definedName name="원길" localSheetId="7">#REF!</definedName>
    <definedName name="원길">#REF!</definedName>
    <definedName name="원자력계장공" localSheetId="7">#REF!</definedName>
    <definedName name="원자력계장공">#REF!</definedName>
    <definedName name="원자력계장공012" localSheetId="7">#REF!</definedName>
    <definedName name="원자력계장공012">#REF!</definedName>
    <definedName name="원자력기계설치공" localSheetId="7">#REF!</definedName>
    <definedName name="원자력기계설치공">#REF!</definedName>
    <definedName name="원자력기계설치공012" localSheetId="7">#REF!</definedName>
    <definedName name="원자력기계설치공012">#REF!</definedName>
    <definedName name="원자력기술자" localSheetId="7">#REF!</definedName>
    <definedName name="원자력기술자">#REF!</definedName>
    <definedName name="원자력기술자012" localSheetId="7">#REF!</definedName>
    <definedName name="원자력기술자012">#REF!</definedName>
    <definedName name="원자력덕트공" localSheetId="7">#REF!</definedName>
    <definedName name="원자력덕트공">#REF!</definedName>
    <definedName name="원자력덕트공012" localSheetId="7">#REF!</definedName>
    <definedName name="원자력덕트공012">#REF!</definedName>
    <definedName name="원자력배관공" localSheetId="7">#REF!</definedName>
    <definedName name="원자력배관공">#REF!</definedName>
    <definedName name="원자력배관공012" localSheetId="7">#REF!</definedName>
    <definedName name="원자력배관공012">#REF!</definedName>
    <definedName name="원자력보온공" localSheetId="7">#REF!</definedName>
    <definedName name="원자력보온공">#REF!</definedName>
    <definedName name="원자력보온공012" localSheetId="7">#REF!</definedName>
    <definedName name="원자력보온공012">#REF!</definedName>
    <definedName name="원자력용접공" localSheetId="7">#REF!</definedName>
    <definedName name="원자력용접공">#REF!</definedName>
    <definedName name="원자력용접공012" localSheetId="7">#REF!</definedName>
    <definedName name="원자력용접공012">#REF!</definedName>
    <definedName name="원자력제관공" localSheetId="7">#REF!</definedName>
    <definedName name="원자력제관공">#REF!</definedName>
    <definedName name="원자력제관공012" localSheetId="7">#REF!</definedName>
    <definedName name="원자력제관공012">#REF!</definedName>
    <definedName name="원자력케이블전공" localSheetId="7">#REF!</definedName>
    <definedName name="원자력케이블전공">#REF!</definedName>
    <definedName name="원자력케이블전공012" localSheetId="7">#REF!</definedName>
    <definedName name="원자력케이블전공012">#REF!</definedName>
    <definedName name="원자력특별인부" localSheetId="7">#REF!</definedName>
    <definedName name="원자력특별인부">#REF!</definedName>
    <definedName name="원자력특별인부012" localSheetId="7">#REF!</definedName>
    <definedName name="원자력특별인부012">#REF!</definedName>
    <definedName name="원자력품질관리사" localSheetId="7">#REF!</definedName>
    <definedName name="원자력품질관리사">#REF!</definedName>
    <definedName name="원자력품질관리사012" localSheetId="7">#REF!</definedName>
    <definedName name="원자력품질관리사012">#REF!</definedName>
    <definedName name="원자력플랜트전공" localSheetId="7">#REF!</definedName>
    <definedName name="원자력플랜트전공">#REF!</definedName>
    <definedName name="원자력플랜트전공012" localSheetId="7">#REF!</definedName>
    <definedName name="원자력플랜트전공012">#REF!</definedName>
    <definedName name="원파고라노" localSheetId="7">#REF!</definedName>
    <definedName name="원파고라노">#REF!</definedName>
    <definedName name="원파고라재" localSheetId="7">#REF!</definedName>
    <definedName name="원파고라재">#REF!</definedName>
    <definedName name="원형3회" localSheetId="7">#REF!</definedName>
    <definedName name="원형3회">#REF!</definedName>
    <definedName name="원형4회" localSheetId="7">#REF!</definedName>
    <definedName name="원형4회">#REF!</definedName>
    <definedName name="웨브높이" localSheetId="7">#REF!</definedName>
    <definedName name="웨브높이">#REF!</definedName>
    <definedName name="웨브두께" localSheetId="7">#REF!</definedName>
    <definedName name="웨브두께">#REF!</definedName>
    <definedName name="위___생___공" localSheetId="7">#REF!</definedName>
    <definedName name="위___생___공">#REF!</definedName>
    <definedName name="위락경관" localSheetId="7">#REF!</definedName>
    <definedName name="위락경관">#REF!</definedName>
    <definedName name="위생" localSheetId="7">#REF!</definedName>
    <definedName name="위생">#REF!</definedName>
    <definedName name="위생공" localSheetId="7">#REF!</definedName>
    <definedName name="위생공">#REF!</definedName>
    <definedName name="위생공012" localSheetId="7">#REF!</definedName>
    <definedName name="위생공012">#REF!</definedName>
    <definedName name="위생보건" localSheetId="7">#REF!</definedName>
    <definedName name="위생보건">#REF!</definedName>
    <definedName name="유___리___공" localSheetId="7">#REF!</definedName>
    <definedName name="유___리___공">#REF!</definedName>
    <definedName name="유도등교체집계표" hidden="1">{#N/A,#N/A,TRUE,"토적및재료집계";#N/A,#N/A,TRUE,"토적및재료집계";#N/A,#N/A,TRUE,"단위량"}</definedName>
    <definedName name="유리" localSheetId="7">#REF!</definedName>
    <definedName name="유리">#REF!</definedName>
    <definedName name="유리공" localSheetId="7">#REF!</definedName>
    <definedName name="유리공">#REF!</definedName>
    <definedName name="유리공012" localSheetId="7">#REF!</definedName>
    <definedName name="유리공012">#REF!</definedName>
    <definedName name="유상진" localSheetId="7">#REF!</definedName>
    <definedName name="유상진">#REF!</definedName>
    <definedName name="유수동식물" localSheetId="7">#REF!</definedName>
    <definedName name="유수동식물">#REF!</definedName>
    <definedName name="유입1" localSheetId="7">#REF!</definedName>
    <definedName name="유입1">#REF!</definedName>
    <definedName name="유입2" localSheetId="7">#REF!</definedName>
    <definedName name="유입2">#REF!</definedName>
    <definedName name="유입3" localSheetId="7">#REF!</definedName>
    <definedName name="유입3">#REF!</definedName>
    <definedName name="유출관경" localSheetId="7">#REF!</definedName>
    <definedName name="유출관경">#REF!</definedName>
    <definedName name="유효폭" localSheetId="7">#REF!</definedName>
    <definedName name="유효폭">#REF!</definedName>
    <definedName name="육상동식물" localSheetId="7">#REF!</definedName>
    <definedName name="육상동식물">#REF!</definedName>
    <definedName name="육수동식물" localSheetId="7">#REF!</definedName>
    <definedName name="육수동식물">#REF!</definedName>
    <definedName name="융착기100_150MM" localSheetId="7">#REF!</definedName>
    <definedName name="융착기100_150MM">#REF!</definedName>
    <definedName name="으리1" localSheetId="7">#REF!</definedName>
    <definedName name="으리1">#REF!</definedName>
    <definedName name="으악" hidden="1">{#N/A,#N/A,TRUE,"토적및재료집계";#N/A,#N/A,TRUE,"토적및재료집계";#N/A,#N/A,TRUE,"단위량"}</definedName>
    <definedName name="은행나무" localSheetId="7">#REF!</definedName>
    <definedName name="은행나무">#REF!</definedName>
    <definedName name="은행나무H3.5" localSheetId="7">#REF!</definedName>
    <definedName name="은행나무H3.5">#REF!</definedName>
    <definedName name="을지2">#N/A</definedName>
    <definedName name="음..." localSheetId="7">#REF!</definedName>
    <definedName name="음...">#REF!</definedName>
    <definedName name="의" hidden="1">{#N/A,#N/A,FALSE,"운반시간"}</definedName>
    <definedName name="의영">[0]!ㅁㄴㄹㅇㄹ</definedName>
    <definedName name="이각지주목" localSheetId="7">#REF!</definedName>
    <definedName name="이각지주목">#REF!</definedName>
    <definedName name="이공구가설비" localSheetId="7">#REF!</definedName>
    <definedName name="이공구가설비">#REF!</definedName>
    <definedName name="이공구간접노무비" localSheetId="7">#REF!</definedName>
    <definedName name="이공구간접노무비">#REF!</definedName>
    <definedName name="이공구공사원가" localSheetId="7">#REF!</definedName>
    <definedName name="이공구공사원가">#REF!</definedName>
    <definedName name="이공구기계경비" localSheetId="7">#REF!</definedName>
    <definedName name="이공구기계경비">#REF!</definedName>
    <definedName name="이공구기타경비" localSheetId="7">#REF!</definedName>
    <definedName name="이공구기타경비">#REF!</definedName>
    <definedName name="이공구산재보험료" localSheetId="7">#REF!</definedName>
    <definedName name="이공구산재보험료">#REF!</definedName>
    <definedName name="이공구안전관리비" localSheetId="7">#REF!</definedName>
    <definedName name="이공구안전관리비">#REF!</definedName>
    <definedName name="이공구이윤" localSheetId="7">#REF!</definedName>
    <definedName name="이공구이윤">#REF!</definedName>
    <definedName name="이공구일반관리비" localSheetId="7">#REF!</definedName>
    <definedName name="이공구일반관리비">#REF!</definedName>
    <definedName name="이공구직접노무비" localSheetId="7">#REF!</definedName>
    <definedName name="이공구직접노무비">#REF!</definedName>
    <definedName name="이공구직접재료비" localSheetId="7">#REF!</definedName>
    <definedName name="이공구직접재료비">#REF!</definedName>
    <definedName name="이노" localSheetId="7">#REF!</definedName>
    <definedName name="이노">#REF!</definedName>
    <definedName name="이라라랄" localSheetId="7">#REF!</definedName>
    <definedName name="이라라랄">#REF!</definedName>
    <definedName name="이런" localSheetId="7">BlankMacro1</definedName>
    <definedName name="이런">BlankMacro1</definedName>
    <definedName name="이런1" localSheetId="7">BlankMacro1</definedName>
    <definedName name="이런1">BlankMacro1</definedName>
    <definedName name="이름" hidden="1">{#N/A,#N/A,FALSE,"구조1"}</definedName>
    <definedName name="이름충돌" localSheetId="7">#REF!</definedName>
    <definedName name="이름충돌">#REF!</definedName>
    <definedName name="이릉" localSheetId="7" hidden="1">#REF!</definedName>
    <definedName name="이릉" hidden="1">#REF!</definedName>
    <definedName name="이삼" localSheetId="7">#REF!</definedName>
    <definedName name="이삼">#REF!</definedName>
    <definedName name="이설수량산출" localSheetId="7">BlankMacro1</definedName>
    <definedName name="이설수량산출">BlankMacro1</definedName>
    <definedName name="이식단가1" localSheetId="7">#REF!</definedName>
    <definedName name="이식단가1">#REF!</definedName>
    <definedName name="이식일위" localSheetId="7">#REF!</definedName>
    <definedName name="이식일위">#REF!</definedName>
    <definedName name="이씨" localSheetId="7">#REF!</definedName>
    <definedName name="이씨">#REF!</definedName>
    <definedName name="이월32" localSheetId="7">#REF!</definedName>
    <definedName name="이월32">#REF!</definedName>
    <definedName name="이윤" localSheetId="7">#REF!</definedName>
    <definedName name="이윤">#REF!</definedName>
    <definedName name="이윤2" localSheetId="7">#REF!</definedName>
    <definedName name="이윤2">#REF!</definedName>
    <definedName name="이윤4" localSheetId="7">#REF!</definedName>
    <definedName name="이윤4">#REF!</definedName>
    <definedName name="이윤요율" localSheetId="7">#REF!</definedName>
    <definedName name="이윤요율">#REF!</definedName>
    <definedName name="이윤율" localSheetId="7">#REF!</definedName>
    <definedName name="이윤율">#REF!</definedName>
    <definedName name="이음용접소모재" localSheetId="7">#REF!</definedName>
    <definedName name="이음용접소모재">#REF!</definedName>
    <definedName name="이음용접시간" localSheetId="7">#REF!</definedName>
    <definedName name="이음용접시간">#REF!</definedName>
    <definedName name="이이" localSheetId="7">#REF!</definedName>
    <definedName name="이이">#REF!</definedName>
    <definedName name="이재" localSheetId="7">#REF!</definedName>
    <definedName name="이재">#REF!</definedName>
    <definedName name="이전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이정" hidden="1">{#N/A,#N/A,FALSE,"2~8번"}</definedName>
    <definedName name="이종훈" hidden="1">#N/A</definedName>
    <definedName name="이태리" localSheetId="7">#REF!</definedName>
    <definedName name="이태리">#REF!</definedName>
    <definedName name="이태리2" localSheetId="7">#REF!</definedName>
    <definedName name="이태리2">#REF!</definedName>
    <definedName name="이태리라" localSheetId="7">#REF!</definedName>
    <definedName name="이태리라">#REF!</definedName>
    <definedName name="이팝나무H3.5" localSheetId="7">#REF!</definedName>
    <definedName name="이팝나무H3.5">#REF!</definedName>
    <definedName name="이형철근">266523</definedName>
    <definedName name="인가번호" localSheetId="7">#REF!</definedName>
    <definedName name="인가번호">#REF!</definedName>
    <definedName name="인구" localSheetId="7">#REF!</definedName>
    <definedName name="인구">#REF!</definedName>
    <definedName name="인동덩쿨" localSheetId="7">#REF!</definedName>
    <definedName name="인동덩쿨">#REF!</definedName>
    <definedName name="인력터파기" localSheetId="7">#REF!</definedName>
    <definedName name="인력터파기">#REF!</definedName>
    <definedName name="인상익" localSheetId="7">BlankMacro1</definedName>
    <definedName name="인상익">BlankMacro1</definedName>
    <definedName name="인쇄비" localSheetId="7">#REF!</definedName>
    <definedName name="인쇄비">#REF!</definedName>
    <definedName name="인쇄양식">#N/A</definedName>
    <definedName name="인쇄양식1">#N/A</definedName>
    <definedName name="인쇄양식2">#N/A</definedName>
    <definedName name="인쇄양식3">#N/A</definedName>
    <definedName name="인수">#N/A</definedName>
    <definedName name="인입" localSheetId="7">#REF!</definedName>
    <definedName name="인입">#REF!</definedName>
    <definedName name="인천" localSheetId="7">#REF!</definedName>
    <definedName name="인천">#REF!</definedName>
    <definedName name="인터" localSheetId="7">#REF!</definedName>
    <definedName name="인터">#REF!</definedName>
    <definedName name="일" localSheetId="7">BlankMacro1</definedName>
    <definedName name="일">BlankMacro1</definedName>
    <definedName name="일B0.6" localSheetId="7">#REF!</definedName>
    <definedName name="일B0.6">#REF!</definedName>
    <definedName name="일B6" localSheetId="7">#REF!</definedName>
    <definedName name="일B6">#REF!</definedName>
    <definedName name="일공구가설" localSheetId="7">#REF!</definedName>
    <definedName name="일공구가설">#REF!</definedName>
    <definedName name="일반관리비" localSheetId="7">#REF!</definedName>
    <definedName name="일반관리비">#REF!</definedName>
    <definedName name="일반관리비2" localSheetId="7">#REF!</definedName>
    <definedName name="일반관리비2">#REF!</definedName>
    <definedName name="일반관리비4" localSheetId="7">#REF!</definedName>
    <definedName name="일반관리비4">#REF!</definedName>
    <definedName name="일반관리비요율" localSheetId="7">#REF!</definedName>
    <definedName name="일반관리비요율">#REF!</definedName>
    <definedName name="일반관리비율" localSheetId="7">#REF!</definedName>
    <definedName name="일반관리비율">#REF!</definedName>
    <definedName name="일반통신설비" localSheetId="7">#REF!</definedName>
    <definedName name="일반통신설비">#REF!</definedName>
    <definedName name="일반할증" localSheetId="7">#REF!</definedName>
    <definedName name="일반할증">#REF!</definedName>
    <definedName name="일본">[0]!sfd</definedName>
    <definedName name="일수" localSheetId="7">#REF!</definedName>
    <definedName name="일수">#REF!</definedName>
    <definedName name="일위" localSheetId="7">#REF!,#REF!</definedName>
    <definedName name="일위">#REF!,#REF!</definedName>
    <definedName name="일위2" localSheetId="7">#REF!,#REF!</definedName>
    <definedName name="일위2">#REF!,#REF!</definedName>
    <definedName name="일위대가1" localSheetId="7">#REF!</definedName>
    <definedName name="일위대가1">#REF!</definedName>
    <definedName name="일위대가목록" localSheetId="7">#REF!</definedName>
    <definedName name="일위대가목록">#REF!</definedName>
    <definedName name="일위대가서" localSheetId="7">#REF!,#REF!</definedName>
    <definedName name="일위대가서">#REF!,#REF!</definedName>
    <definedName name="일위목록" localSheetId="7">#REF!</definedName>
    <definedName name="일위목록">#REF!</definedName>
    <definedName name="일위산출1" localSheetId="7">#REF!</definedName>
    <definedName name="일위산출1">#REF!</definedName>
    <definedName name="일위호표" localSheetId="7">#REF!</definedName>
    <definedName name="일위호표">#REF!</definedName>
    <definedName name="일조장해" localSheetId="7">#REF!</definedName>
    <definedName name="일조장해">#REF!</definedName>
    <definedName name="임상건축" localSheetId="7">#REF!</definedName>
    <definedName name="임상건축">#REF!</definedName>
    <definedName name="임상기계" localSheetId="7">#REF!</definedName>
    <definedName name="임상기계">#REF!</definedName>
    <definedName name="임상소방" localSheetId="7">#REF!</definedName>
    <definedName name="임상소방">#REF!</definedName>
    <definedName name="임상전기" localSheetId="7">#REF!</definedName>
    <definedName name="임상전기">#REF!</definedName>
    <definedName name="임상조경" localSheetId="7">#REF!</definedName>
    <definedName name="임상조경">#REF!</definedName>
    <definedName name="임상토목" localSheetId="7">#REF!</definedName>
    <definedName name="임상토목">#REF!</definedName>
    <definedName name="임상통신" localSheetId="7">#REF!</definedName>
    <definedName name="임상통신">#REF!</definedName>
    <definedName name="임형" hidden="1">{#N/A,#N/A,FALSE,"포장2"}</definedName>
    <definedName name="입찰내역" localSheetId="7">#REF!</definedName>
    <definedName name="입찰내역">#REF!</definedName>
    <definedName name="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ㅈㄴ" localSheetId="7">[0]!BlankMacro1</definedName>
    <definedName name="ㅈㄴ">[0]!BlankMacro1</definedName>
    <definedName name="ㅈㄷ" localSheetId="7">[0]!BlankMacro1</definedName>
    <definedName name="ㅈㄷ">[0]!BlankMacro1</definedName>
    <definedName name="ㅈㄷㄱㄷㄱㄷ" hidden="1">{"'용역비'!$A$4:$C$8"}</definedName>
    <definedName name="ㅈㄷㄱㄷㅈㄱㄷㅈ" hidden="1">{#N/A,#N/A,FALSE,"표지목차"}</definedName>
    <definedName name="ㅈㄷㅂㄹ">#N/A</definedName>
    <definedName name="ㅈㄷㅅㄱㄷㅈ" localSheetId="7">[0]!BlankMacro1</definedName>
    <definedName name="ㅈㄷㅅㄱㄷㅈ">[0]!BlankMacro1</definedName>
    <definedName name="ㅈㄷㅈㄷ" localSheetId="7">#REF!</definedName>
    <definedName name="ㅈㄷㅈㄷ">#REF!</definedName>
    <definedName name="ㅈㅂㄷ">#N/A</definedName>
    <definedName name="ㅈㅂㄷㄹ">#N/A</definedName>
    <definedName name="ㅈㅈ" hidden="1">{#N/A,#N/A,FALSE,"표지목차"}</definedName>
    <definedName name="ㅈㅈㅈ" hidden="1">{#N/A,#N/A,TRUE,"토적및재료집계";#N/A,#N/A,TRUE,"토적및재료집계";#N/A,#N/A,TRUE,"단위량"}</definedName>
    <definedName name="ㅈㅈㅈㅈ">#N/A</definedName>
    <definedName name="ㅈㅈㅈㅈㅈ" hidden="1">{#N/A,#N/A,TRUE,"토적및재료집계";#N/A,#N/A,TRUE,"토적및재료집계";#N/A,#N/A,TRUE,"단위량"}</definedName>
    <definedName name="ㅈㅈㅈㅈㅈㅈ" localSheetId="7">#REF!</definedName>
    <definedName name="ㅈㅈㅈㅈㅈㅈ">#REF!</definedName>
    <definedName name="ㅈㅈㅈㅈㅈㅈㅈㅈㅈ" hidden="1">{#N/A,#N/A,TRUE,"토적및재료집계";#N/A,#N/A,TRUE,"토적및재료집계";#N/A,#N/A,TRUE,"단위량"}</definedName>
    <definedName name="자3" localSheetId="7">BlankMacro1</definedName>
    <definedName name="자3">BlankMacro1</definedName>
    <definedName name="자4" localSheetId="7">BlankMacro1</definedName>
    <definedName name="자4">BlankMacro1</definedName>
    <definedName name="자갈부설" localSheetId="7">#REF!</definedName>
    <definedName name="자갈부설">#REF!</definedName>
    <definedName name="자갈운반">#N/A</definedName>
    <definedName name="자갈운반경비" localSheetId="7">#REF!</definedName>
    <definedName name="자갈운반경비">#REF!</definedName>
    <definedName name="자갈운반계" localSheetId="7">#REF!</definedName>
    <definedName name="자갈운반계">#REF!</definedName>
    <definedName name="자갈운반노무비" localSheetId="7">#REF!</definedName>
    <definedName name="자갈운반노무비">#REF!</definedName>
    <definedName name="자갈운반재료비" localSheetId="7">#REF!</definedName>
    <definedName name="자갈운반재료비">#REF!</definedName>
    <definedName name="자갈운반톤경비" localSheetId="7">#REF!</definedName>
    <definedName name="자갈운반톤경비">#REF!</definedName>
    <definedName name="자갈운반톤계" localSheetId="7">#REF!</definedName>
    <definedName name="자갈운반톤계">#REF!</definedName>
    <definedName name="자갈운반톤노무비" localSheetId="7">#REF!</definedName>
    <definedName name="자갈운반톤노무비">#REF!</definedName>
    <definedName name="자갈운반톤재료비" localSheetId="7">#REF!</definedName>
    <definedName name="자갈운반톤재료비">#REF!</definedName>
    <definedName name="자귀나무H3.0xR8" localSheetId="7">#REF!</definedName>
    <definedName name="자귀나무H3.0xR8">#REF!</definedName>
    <definedName name="자동제어1차공량산출" localSheetId="7">BlankMacro1</definedName>
    <definedName name="자동제어1차공량산출">BlankMacro1</definedName>
    <definedName name="자동화재탐지설비" localSheetId="7">#REF!</definedName>
    <definedName name="자동화재탐지설비">#REF!</definedName>
    <definedName name="자료1" localSheetId="7">#REF!</definedName>
    <definedName name="자료1">#REF!</definedName>
    <definedName name="자료2" localSheetId="7">#REF!</definedName>
    <definedName name="자료2">#REF!</definedName>
    <definedName name="자미" hidden="1">{#N/A,#N/A,FALSE,"명세표"}</definedName>
    <definedName name="자자잦">#N/A</definedName>
    <definedName name="자재" localSheetId="7">#REF!</definedName>
    <definedName name="자재">#REF!</definedName>
    <definedName name="자재1" hidden="1">{#N/A,#N/A,FALSE,"포장2"}</definedName>
    <definedName name="자재2" hidden="1">{#N/A,#N/A,FALSE,"구조2"}</definedName>
    <definedName name="자재DATABASE" localSheetId="7">#REF!</definedName>
    <definedName name="자재DATABASE">#REF!</definedName>
    <definedName name="자재공" localSheetId="7">#REF!</definedName>
    <definedName name="자재공">#REF!</definedName>
    <definedName name="자재단가" localSheetId="7">#REF!</definedName>
    <definedName name="자재단가">#REF!</definedName>
    <definedName name="자재단가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자재단가표" localSheetId="7">#REF!</definedName>
    <definedName name="자재단가표">#REF!</definedName>
    <definedName name="자재대" localSheetId="7">#REF!</definedName>
    <definedName name="자재대">#REF!</definedName>
    <definedName name="자재집게" localSheetId="7">BlankMacro1</definedName>
    <definedName name="자재집게">BlankMacro1</definedName>
    <definedName name="자재집계" localSheetId="7">#REF!</definedName>
    <definedName name="자재집계">#REF!</definedName>
    <definedName name="자재총괄집계2">{"Book1","토공.xls"}</definedName>
    <definedName name="자재총괄집계3">{"Book1","토공.xls"}</definedName>
    <definedName name="자재코팅" localSheetId="7">#REF!</definedName>
    <definedName name="자재코팅">#REF!</definedName>
    <definedName name="자재필름" localSheetId="7">#REF!</definedName>
    <definedName name="자재필름">#REF!</definedName>
    <definedName name="작_업__반_장" localSheetId="7">#REF!</definedName>
    <definedName name="작_업__반_장">#REF!</definedName>
    <definedName name="작업" localSheetId="7">#REF!</definedName>
    <definedName name="작업">#REF!</definedName>
    <definedName name="작업반장" localSheetId="7">#REF!</definedName>
    <definedName name="작업반장">#REF!</definedName>
    <definedName name="작업반장012" localSheetId="7">#REF!</definedName>
    <definedName name="작업반장012">#REF!</definedName>
    <definedName name="작업부산물" localSheetId="7">#REF!</definedName>
    <definedName name="작업부산물">#REF!</definedName>
    <definedName name="잔디_평떼" localSheetId="7">#REF!</definedName>
    <definedName name="잔디_평떼">#REF!</definedName>
    <definedName name="잔디5경" localSheetId="7">#REF!</definedName>
    <definedName name="잔디5경">#REF!</definedName>
    <definedName name="잔디5노무" localSheetId="7">#REF!</definedName>
    <definedName name="잔디5노무">#REF!</definedName>
    <definedName name="잔디5재료" localSheetId="7">#REF!</definedName>
    <definedName name="잔디5재료">#REF!</definedName>
    <definedName name="잔자갈노" localSheetId="7">#REF!</definedName>
    <definedName name="잔자갈노">#REF!</definedName>
    <definedName name="잔자갈재" localSheetId="7">#REF!</definedName>
    <definedName name="잔자갈재">#REF!</definedName>
    <definedName name="잔토처리0.4경비" localSheetId="7">#REF!</definedName>
    <definedName name="잔토처리0.4경비">#REF!</definedName>
    <definedName name="잔토처리0.4계" localSheetId="7">#REF!</definedName>
    <definedName name="잔토처리0.4계">#REF!</definedName>
    <definedName name="잔토처리0.4노무비" localSheetId="7">#REF!</definedName>
    <definedName name="잔토처리0.4노무비">#REF!</definedName>
    <definedName name="잔토처리0.4운반경비" localSheetId="7">#REF!</definedName>
    <definedName name="잔토처리0.4운반경비">#REF!</definedName>
    <definedName name="잔토처리0.4운반계" localSheetId="7">#REF!</definedName>
    <definedName name="잔토처리0.4운반계">#REF!</definedName>
    <definedName name="잔토처리0.4운반노무비" localSheetId="7">#REF!</definedName>
    <definedName name="잔토처리0.4운반노무비">#REF!</definedName>
    <definedName name="잔토처리0.4운반재료비" localSheetId="7">#REF!</definedName>
    <definedName name="잔토처리0.4운반재료비">#REF!</definedName>
    <definedName name="잔토처리0.4재료비" localSheetId="7">#REF!</definedName>
    <definedName name="잔토처리0.4재료비">#REF!</definedName>
    <definedName name="잔토처리0.4적사경비" localSheetId="7">#REF!</definedName>
    <definedName name="잔토처리0.4적사경비">#REF!</definedName>
    <definedName name="잔토처리0.4적사계" localSheetId="7">#REF!</definedName>
    <definedName name="잔토처리0.4적사계">#REF!</definedName>
    <definedName name="잔토처리0.4적사노무비" localSheetId="7">#REF!</definedName>
    <definedName name="잔토처리0.4적사노무비">#REF!</definedName>
    <definedName name="잔토처리0.4적사재료비" localSheetId="7">#REF!</definedName>
    <definedName name="잔토처리0.4적사재료비">#REF!</definedName>
    <definedName name="잔토처리0.7경비" localSheetId="7">#REF!</definedName>
    <definedName name="잔토처리0.7경비">#REF!</definedName>
    <definedName name="잔토처리0.7계" localSheetId="7">#REF!</definedName>
    <definedName name="잔토처리0.7계">#REF!</definedName>
    <definedName name="잔토처리0.7노무비" localSheetId="7">#REF!</definedName>
    <definedName name="잔토처리0.7노무비">#REF!</definedName>
    <definedName name="잔토처리0.7운반경비" localSheetId="7">#REF!</definedName>
    <definedName name="잔토처리0.7운반경비">#REF!</definedName>
    <definedName name="잔토처리0.7운반계" localSheetId="7">#REF!</definedName>
    <definedName name="잔토처리0.7운반계">#REF!</definedName>
    <definedName name="잔토처리0.7운반노무비" localSheetId="7">#REF!</definedName>
    <definedName name="잔토처리0.7운반노무비">#REF!</definedName>
    <definedName name="잔토처리0.7운반재료비" localSheetId="7">#REF!</definedName>
    <definedName name="잔토처리0.7운반재료비">#REF!</definedName>
    <definedName name="잔토처리0.7재료비" localSheetId="7">#REF!</definedName>
    <definedName name="잔토처리0.7재료비">#REF!</definedName>
    <definedName name="잔토처리0.7적사경비" localSheetId="7">#REF!</definedName>
    <definedName name="잔토처리0.7적사경비">#REF!</definedName>
    <definedName name="잔토처리0.7적사계" localSheetId="7">#REF!</definedName>
    <definedName name="잔토처리0.7적사계">#REF!</definedName>
    <definedName name="잔토처리0.7적사노무비" localSheetId="7">#REF!</definedName>
    <definedName name="잔토처리0.7적사노무비">#REF!</definedName>
    <definedName name="잔토처리0.7적사재료비" localSheetId="7">#REF!</definedName>
    <definedName name="잔토처리0.7적사재료비">#REF!</definedName>
    <definedName name="잠___수___부" localSheetId="7">#REF!</definedName>
    <definedName name="잠___수___부">#REF!</definedName>
    <definedName name="잠수부" localSheetId="7">#REF!</definedName>
    <definedName name="잠수부">#REF!</definedName>
    <definedName name="잠수부012" localSheetId="7">#REF!</definedName>
    <definedName name="잠수부012">#REF!</definedName>
    <definedName name="잠함공" localSheetId="7">#REF!</definedName>
    <definedName name="잠함공">#REF!</definedName>
    <definedName name="잡괴ㅣ">#N/A</definedName>
    <definedName name="잡석노" localSheetId="7">#REF!</definedName>
    <definedName name="잡석노">#REF!</definedName>
    <definedName name="잡석재" localSheetId="7">#REF!</definedName>
    <definedName name="잡석재">#REF!</definedName>
    <definedName name="잡자재비" localSheetId="7">#REF!</definedName>
    <definedName name="잡자재비">#REF!</definedName>
    <definedName name="잡철" localSheetId="7">#REF!</definedName>
    <definedName name="잡철">#REF!</definedName>
    <definedName name="잣나무10노무" localSheetId="7">#REF!</definedName>
    <definedName name="잣나무10노무">#REF!</definedName>
    <definedName name="잣나무10재료" localSheetId="7">#REF!</definedName>
    <definedName name="잣나무10재료">#REF!</definedName>
    <definedName name="잣나무15노무" localSheetId="7">#REF!</definedName>
    <definedName name="잣나무15노무">#REF!</definedName>
    <definedName name="잣나무15재료" localSheetId="7">#REF!</definedName>
    <definedName name="잣나무15재료">#REF!</definedName>
    <definedName name="잣나무18노무" localSheetId="7">#REF!</definedName>
    <definedName name="잣나무18노무">#REF!</definedName>
    <definedName name="잣나무18재료" localSheetId="7">#REF!</definedName>
    <definedName name="잣나무18재료">#REF!</definedName>
    <definedName name="잣나무20노무" localSheetId="7">#REF!</definedName>
    <definedName name="잣나무20노무">#REF!</definedName>
    <definedName name="잣나무20재료" localSheetId="7">#REF!</definedName>
    <definedName name="잣나무20재료">#REF!</definedName>
    <definedName name="잣나무22노무" localSheetId="7">#REF!</definedName>
    <definedName name="잣나무22노무">#REF!</definedName>
    <definedName name="잣나무22재료" localSheetId="7">#REF!</definedName>
    <definedName name="잣나무22재료">#REF!</definedName>
    <definedName name="장" localSheetId="7">#REF!</definedName>
    <definedName name="장">#REF!</definedName>
    <definedName name="장비" localSheetId="7">#REF!</definedName>
    <definedName name="장비">#REF!</definedName>
    <definedName name="장비부표" localSheetId="7">#REF!</definedName>
    <definedName name="장비부표">#REF!</definedName>
    <definedName name="장산교" localSheetId="7">#REF!</definedName>
    <definedName name="장산교">#REF!</definedName>
    <definedName name="재료" localSheetId="7">#REF!</definedName>
    <definedName name="재료">#REF!</definedName>
    <definedName name="재료비" localSheetId="7">#REF!</definedName>
    <definedName name="재료비">#REF!</definedName>
    <definedName name="재료비1" localSheetId="7">#REF!</definedName>
    <definedName name="재료비1">#REF!</definedName>
    <definedName name="재료비2" localSheetId="7">#REF!</definedName>
    <definedName name="재료비2">#REF!</definedName>
    <definedName name="재료비3" localSheetId="7">#REF!</definedName>
    <definedName name="재료비3">#REF!</definedName>
    <definedName name="재료비4" localSheetId="7">#REF!</definedName>
    <definedName name="재료비4">#REF!</definedName>
    <definedName name="재료집계2" localSheetId="7">#REF!</definedName>
    <definedName name="재료집계2">#REF!</definedName>
    <definedName name="재료집계호남" localSheetId="7">#REF!</definedName>
    <definedName name="재료집계호남">#REF!</definedName>
    <definedName name="재료할증" localSheetId="7">#REF!</definedName>
    <definedName name="재료할증">#REF!</definedName>
    <definedName name="저감방안" localSheetId="7">#REF!</definedName>
    <definedName name="저감방안">#REF!</definedName>
    <definedName name="저압" localSheetId="7">#REF!</definedName>
    <definedName name="저압">#REF!</definedName>
    <definedName name="저압케이블" localSheetId="7">#REF!</definedName>
    <definedName name="저압케이블">#REF!</definedName>
    <definedName name="저압케이블전공" localSheetId="7">#REF!</definedName>
    <definedName name="저압케이블전공">#REF!</definedName>
    <definedName name="저압케이블전공012" localSheetId="7">#REF!</definedName>
    <definedName name="저압케이블전공012">#REF!</definedName>
    <definedName name="저용전선7" localSheetId="7">#REF!</definedName>
    <definedName name="저용전선7">#REF!</definedName>
    <definedName name="저저젖">#N/A</definedName>
    <definedName name="저판" localSheetId="7">#REF!</definedName>
    <definedName name="저판">#REF!</definedName>
    <definedName name="적금입력" localSheetId="7">#REF!</definedName>
    <definedName name="적금입력">#REF!</definedName>
    <definedName name="적용전선" localSheetId="7">#REF!</definedName>
    <definedName name="적용전선">#REF!</definedName>
    <definedName name="적용전선1" localSheetId="7">#REF!</definedName>
    <definedName name="적용전선1">#REF!</definedName>
    <definedName name="적용전선2" localSheetId="7">#REF!</definedName>
    <definedName name="적용전선2">#REF!</definedName>
    <definedName name="적용전선3" localSheetId="7">#REF!</definedName>
    <definedName name="적용전선3">#REF!</definedName>
    <definedName name="적용전선4" localSheetId="7">#REF!</definedName>
    <definedName name="적용전선4">#REF!</definedName>
    <definedName name="적용전선5" localSheetId="7">#REF!</definedName>
    <definedName name="적용전선5">#REF!</definedName>
    <definedName name="적용전선6" localSheetId="7">#REF!</definedName>
    <definedName name="적용전선6">#REF!</definedName>
    <definedName name="적용전선7" localSheetId="7">#REF!</definedName>
    <definedName name="적용전선7">#REF!</definedName>
    <definedName name="전" localSheetId="7">#REF!</definedName>
    <definedName name="전">#REF!</definedName>
    <definedName name="전기" localSheetId="7">#REF!</definedName>
    <definedName name="전기">#REF!</definedName>
    <definedName name="전기공사기사_전기공사기사1급012" localSheetId="7">#REF!</definedName>
    <definedName name="전기공사기사_전기공사기사1급012">#REF!</definedName>
    <definedName name="전기공사기사1급" localSheetId="7">#REF!</definedName>
    <definedName name="전기공사기사1급">#REF!</definedName>
    <definedName name="전기공사기사2급" localSheetId="7">#REF!</definedName>
    <definedName name="전기공사기사2급">#REF!</definedName>
    <definedName name="전기공사산업기사_전기공사기사2급012" localSheetId="7">#REF!</definedName>
    <definedName name="전기공사산업기사_전기공사기사2급012">#REF!</definedName>
    <definedName name="전기공사원가" localSheetId="7">BlankMacro1</definedName>
    <definedName name="전기공사원가">BlankMacro1</definedName>
    <definedName name="전기공사원가내역" localSheetId="7">BlankMacro1</definedName>
    <definedName name="전기공사원가내역">BlankMacro1</definedName>
    <definedName name="전기내역서" localSheetId="7">#REF!</definedName>
    <definedName name="전기내역서">#REF!</definedName>
    <definedName name="전기변경1" localSheetId="7">BlankMacro1</definedName>
    <definedName name="전기변경1">BlankMacro1</definedName>
    <definedName name="전기변경3" localSheetId="7">BlankMacro1</definedName>
    <definedName name="전기변경3">BlankMacro1</definedName>
    <definedName name="전단면적" localSheetId="7">#REF!</definedName>
    <definedName name="전단면적">#REF!</definedName>
    <definedName name="전단키설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전등신설" localSheetId="7">#REF!</definedName>
    <definedName name="전등신설">#REF!</definedName>
    <definedName name="전력" localSheetId="7">#REF!</definedName>
    <definedName name="전력">#REF!</definedName>
    <definedName name="전류×길이" localSheetId="7">#REF!</definedName>
    <definedName name="전류×길이">#REF!</definedName>
    <definedName name="전류×길이의합" localSheetId="7">#REF!</definedName>
    <definedName name="전류×길이의합">#REF!</definedName>
    <definedName name="전류×길이의합1" localSheetId="7">#REF!</definedName>
    <definedName name="전류×길이의합1">#REF!</definedName>
    <definedName name="전류×길이의합2" localSheetId="7">#REF!</definedName>
    <definedName name="전류×길이의합2">#REF!</definedName>
    <definedName name="전류X길이의합1" localSheetId="7">#REF!</definedName>
    <definedName name="전류X길이의합1">#REF!</definedName>
    <definedName name="전류x길이의합2" localSheetId="7">#REF!</definedName>
    <definedName name="전류x길이의합2">#REF!</definedName>
    <definedName name="전류X길이의합3" localSheetId="7">#REF!</definedName>
    <definedName name="전류X길이의합3">#REF!</definedName>
    <definedName name="전류X길이의합4" localSheetId="7">#REF!</definedName>
    <definedName name="전류X길이의합4">#REF!</definedName>
    <definedName name="전류X길이의합5" localSheetId="7">#REF!</definedName>
    <definedName name="전류X길이의합5">#REF!</definedName>
    <definedName name="전류X길이의합6" localSheetId="7">#REF!</definedName>
    <definedName name="전류X길이의합6">#REF!</definedName>
    <definedName name="전류X길이의합7" localSheetId="7">#REF!</definedName>
    <definedName name="전류X길이의합7">#REF!</definedName>
    <definedName name="전류X길이의합A" localSheetId="7">#REF!</definedName>
    <definedName name="전류X길이의합A">#REF!</definedName>
    <definedName name="전류길이" localSheetId="7">#REF!</definedName>
    <definedName name="전류길이">#REF!</definedName>
    <definedName name="전류길이의합" localSheetId="7">#REF!</definedName>
    <definedName name="전류길이의합">#REF!</definedName>
    <definedName name="전ㅂㅂ" hidden="1">{#N/A,#N/A,TRUE,"토적및재료집계";#N/A,#N/A,TRUE,"토적및재료집계";#N/A,#N/A,TRUE,"단위량"}</definedName>
    <definedName name="전사모멘트" localSheetId="7">#REF!</definedName>
    <definedName name="전사모멘트">#REF!</definedName>
    <definedName name="전사전단력" localSheetId="7">#REF!</definedName>
    <definedName name="전사전단력">#REF!</definedName>
    <definedName name="전산1교" localSheetId="7">#REF!</definedName>
    <definedName name="전산1교">#REF!</definedName>
    <definedName name="전선관" localSheetId="7">#REF!</definedName>
    <definedName name="전선관">#REF!</definedName>
    <definedName name="전선관및접지내역서" localSheetId="7" hidden="1">#REF!</definedName>
    <definedName name="전선관및접지내역서" hidden="1">#REF!</definedName>
    <definedName name="전선관부속품비" localSheetId="7">#REF!</definedName>
    <definedName name="전선관부속품비">#REF!</definedName>
    <definedName name="전장" localSheetId="7">#REF!</definedName>
    <definedName name="전장">#REF!</definedName>
    <definedName name="전재만" localSheetId="7">#REF!</definedName>
    <definedName name="전재만">#REF!</definedName>
    <definedName name="전주2">[0]!ㄹ퓰</definedName>
    <definedName name="전체갑지">#N/A</definedName>
    <definedName name="전체분">#N/A</definedName>
    <definedName name="전토압1" localSheetId="7">#REF!</definedName>
    <definedName name="전토압1">#REF!</definedName>
    <definedName name="전토압2" localSheetId="7">#REF!</definedName>
    <definedName name="전토압2">#REF!</definedName>
    <definedName name="전토압3" localSheetId="7">#REF!</definedName>
    <definedName name="전토압3">#REF!</definedName>
    <definedName name="전토압4" localSheetId="7">#REF!</definedName>
    <definedName name="전토압4">#REF!</definedName>
    <definedName name="전후일위대가" localSheetId="7">#REF!</definedName>
    <definedName name="전후일위대가">#REF!</definedName>
    <definedName name="절">#N/A</definedName>
    <definedName name="절단" localSheetId="7">#REF!</definedName>
    <definedName name="절단">#REF!</definedName>
    <definedName name="절단경비" localSheetId="7">#REF!</definedName>
    <definedName name="절단경비">#REF!</definedName>
    <definedName name="절단공012" localSheetId="7">#REF!</definedName>
    <definedName name="절단공012">#REF!</definedName>
    <definedName name="절단노무비" localSheetId="7">#REF!</definedName>
    <definedName name="절단노무비">#REF!</definedName>
    <definedName name="절단재료비" localSheetId="7">#REF!</definedName>
    <definedName name="절단재료비">#REF!</definedName>
    <definedName name="절삭" localSheetId="7">#REF!</definedName>
    <definedName name="절삭">#REF!</definedName>
    <definedName name="절삭2" localSheetId="7">#REF!</definedName>
    <definedName name="절삭2">#REF!</definedName>
    <definedName name="절취" localSheetId="7">#REF!</definedName>
    <definedName name="절취">#REF!</definedName>
    <definedName name="절토">#N/A</definedName>
    <definedName name="절토부L형측구.XLS" localSheetId="7">#REF!</definedName>
    <definedName name="절토부L형측구.XLS">#REF!</definedName>
    <definedName name="점검계단" localSheetId="7">#REF!</definedName>
    <definedName name="점검계단">#REF!</definedName>
    <definedName name="점멱기1">#N/A</definedName>
    <definedName name="점멸기" localSheetId="7">#REF!</definedName>
    <definedName name="점멸기">#REF!</definedName>
    <definedName name="점멸기입력">#N/A</definedName>
    <definedName name="점수표" localSheetId="7">#REF!</definedName>
    <definedName name="점수표">#REF!</definedName>
    <definedName name="점착력" localSheetId="7">#REF!</definedName>
    <definedName name="점착력">#REF!</definedName>
    <definedName name="점토노" localSheetId="7">#REF!</definedName>
    <definedName name="점토노">#REF!</definedName>
    <definedName name="점토재" localSheetId="7">#REF!</definedName>
    <definedName name="점토재">#REF!</definedName>
    <definedName name="접속" localSheetId="7">#REF!</definedName>
    <definedName name="접속">#REF!</definedName>
    <definedName name="접속면적" localSheetId="7">#REF!</definedName>
    <definedName name="접속면적">#REF!</definedName>
    <definedName name="접속슬라브" localSheetId="7">#REF!</definedName>
    <definedName name="접속슬라브">#REF!</definedName>
    <definedName name="접속현황" localSheetId="7">#REF!</definedName>
    <definedName name="접속현황">#REF!</definedName>
    <definedName name="접지용전선" localSheetId="7">#REF!</definedName>
    <definedName name="접지용전선">#REF!</definedName>
    <definedName name="정">#N/A</definedName>
    <definedName name="정2">#N/A</definedName>
    <definedName name="정문" localSheetId="7">#REF!</definedName>
    <definedName name="정문">#REF!</definedName>
    <definedName name="정비공" localSheetId="7">#REF!</definedName>
    <definedName name="정비공">#REF!</definedName>
    <definedName name="정성">#N/A</definedName>
    <definedName name="정성환내역서">#N/A</definedName>
    <definedName name="정안I.C총괄" localSheetId="7">#REF!</definedName>
    <definedName name="정안I.C총괄">#REF!</definedName>
    <definedName name="정지" localSheetId="7">#REF!</definedName>
    <definedName name="정지">#REF!</definedName>
    <definedName name="제1호표" localSheetId="7">#REF!</definedName>
    <definedName name="제1호표">#REF!</definedName>
    <definedName name="제2회기성감독조서" localSheetId="7">#REF!</definedName>
    <definedName name="제2회기성감독조서">#REF!</definedName>
    <definedName name="제경비" localSheetId="7">#REF!</definedName>
    <definedName name="제경비">#REF!</definedName>
    <definedName name="제도사" localSheetId="7">#REF!</definedName>
    <definedName name="제도사">#REF!</definedName>
    <definedName name="제도사012" localSheetId="7">#REF!</definedName>
    <definedName name="제도사012">#REF!</definedName>
    <definedName name="제어케이블" localSheetId="7">#REF!</definedName>
    <definedName name="제어케이블">#REF!</definedName>
    <definedName name="제잡" localSheetId="7">#REF!</definedName>
    <definedName name="제잡">#REF!</definedName>
    <definedName name="제잡비" hidden="1">{#N/A,#N/A,TRUE,"토적및재료집계";#N/A,#N/A,TRUE,"토적및재료집계";#N/A,#N/A,TRUE,"단위량"}</definedName>
    <definedName name="제재공" localSheetId="7">#REF!</definedName>
    <definedName name="제재공">#REF!</definedName>
    <definedName name="제철__축로공" localSheetId="7">#REF!</definedName>
    <definedName name="제철__축로공">#REF!</definedName>
    <definedName name="제철축로공" localSheetId="7">#REF!</definedName>
    <definedName name="제철축로공">#REF!</definedName>
    <definedName name="제철축로공012" localSheetId="7">#REF!</definedName>
    <definedName name="제철축로공012">#REF!</definedName>
    <definedName name="조___경___공" localSheetId="7">#REF!</definedName>
    <definedName name="조___경___공">#REF!</definedName>
    <definedName name="조_림__인_부" localSheetId="7">#REF!</definedName>
    <definedName name="조_림__인_부">#REF!</definedName>
    <definedName name="조감도" localSheetId="7">#REF!</definedName>
    <definedName name="조감도">#REF!</definedName>
    <definedName name="조경" localSheetId="7">#REF!</definedName>
    <definedName name="조경">#REF!</definedName>
    <definedName name="조경공" localSheetId="7">#REF!</definedName>
    <definedName name="조경공">#REF!</definedName>
    <definedName name="조경공012" localSheetId="7">#REF!</definedName>
    <definedName name="조경공012">#REF!</definedName>
    <definedName name="조경변경">45400</definedName>
    <definedName name="조경변경내역서1" localSheetId="7">#REF!</definedName>
    <definedName name="조경변경내역서1">#REF!</definedName>
    <definedName name="조경수간보호" localSheetId="7">#REF!</definedName>
    <definedName name="조경수간보호">#REF!</definedName>
    <definedName name="조경수목비" localSheetId="7">#REF!</definedName>
    <definedName name="조경수목비">#REF!</definedName>
    <definedName name="조경전정" localSheetId="7">#REF!</definedName>
    <definedName name="조경전정">#REF!</definedName>
    <definedName name="조달수수료" localSheetId="7">#REF!</definedName>
    <definedName name="조달수수료">#REF!</definedName>
    <definedName name="조달수수료요율" localSheetId="7">#REF!</definedName>
    <definedName name="조달수수료요율">#REF!</definedName>
    <definedName name="조력" localSheetId="7">#REF!</definedName>
    <definedName name="조력">#REF!</definedName>
    <definedName name="조력공" localSheetId="7">#REF!</definedName>
    <definedName name="조력공">#REF!</definedName>
    <definedName name="조력공012" localSheetId="7">#REF!</definedName>
    <definedName name="조력공012">#REF!</definedName>
    <definedName name="조림인부" localSheetId="7">#REF!</definedName>
    <definedName name="조림인부">#REF!</definedName>
    <definedName name="조림인부012" localSheetId="7">#REF!</definedName>
    <definedName name="조림인부012">#REF!</definedName>
    <definedName name="조상익">{"Book1","토공.xls"}</definedName>
    <definedName name="조수" localSheetId="7">#REF!</definedName>
    <definedName name="조수">#REF!</definedName>
    <definedName name="조영" localSheetId="7">#REF!</definedName>
    <definedName name="조영">#REF!</definedName>
    <definedName name="조영수" localSheetId="7">#REF!</definedName>
    <definedName name="조영수">#REF!</definedName>
    <definedName name="조적" localSheetId="7">#REF!</definedName>
    <definedName name="조적">#REF!</definedName>
    <definedName name="조적공" localSheetId="7">#REF!</definedName>
    <definedName name="조적공">#REF!</definedName>
    <definedName name="조적공012" localSheetId="7">#REF!</definedName>
    <definedName name="조적공012">#REF!</definedName>
    <definedName name="조조조조" localSheetId="7">BlankMacro1</definedName>
    <definedName name="조조조조">BlankMacro1</definedName>
    <definedName name="조조조조좆" localSheetId="7">BlankMacro1</definedName>
    <definedName name="조조조조좆">BlankMacro1</definedName>
    <definedName name="조합노" localSheetId="7">#REF!</definedName>
    <definedName name="조합노">#REF!</definedName>
    <definedName name="조합되메우기0.2경비" localSheetId="7">#REF!</definedName>
    <definedName name="조합되메우기0.2경비">#REF!</definedName>
    <definedName name="조합되메우기0.2계" localSheetId="7">#REF!</definedName>
    <definedName name="조합되메우기0.2계">#REF!</definedName>
    <definedName name="조합되메우기0.2기계경비" localSheetId="7">#REF!</definedName>
    <definedName name="조합되메우기0.2기계경비">#REF!</definedName>
    <definedName name="조합되메우기0.2기계계" localSheetId="7">#REF!</definedName>
    <definedName name="조합되메우기0.2기계계">#REF!</definedName>
    <definedName name="조합되메우기0.2기계노무비" localSheetId="7">#REF!</definedName>
    <definedName name="조합되메우기0.2기계노무비">#REF!</definedName>
    <definedName name="조합되메우기0.2기계인력계" localSheetId="7">#REF!</definedName>
    <definedName name="조합되메우기0.2기계인력계">#REF!</definedName>
    <definedName name="조합되메우기0.2기계재료비" localSheetId="7">#REF!</definedName>
    <definedName name="조합되메우기0.2기계재료비">#REF!</definedName>
    <definedName name="조합되메우기0.2노무비" localSheetId="7">#REF!</definedName>
    <definedName name="조합되메우기0.2노무비">#REF!</definedName>
    <definedName name="조합되메우기0.2인력계" localSheetId="7">#REF!</definedName>
    <definedName name="조합되메우기0.2인력계">#REF!</definedName>
    <definedName name="조합되메우기0.2인력노무비" localSheetId="7">#REF!</definedName>
    <definedName name="조합되메우기0.2인력노무비">#REF!</definedName>
    <definedName name="조합되메우기0.2재료비" localSheetId="7">#REF!</definedName>
    <definedName name="조합되메우기0.2재료비">#REF!</definedName>
    <definedName name="조합재" localSheetId="7">#REF!</definedName>
    <definedName name="조합재">#REF!</definedName>
    <definedName name="조합터파기0.2경비" localSheetId="7">#REF!</definedName>
    <definedName name="조합터파기0.2경비">#REF!</definedName>
    <definedName name="조합터파기0.2계" localSheetId="7">#REF!</definedName>
    <definedName name="조합터파기0.2계">#REF!</definedName>
    <definedName name="조합터파기0.2기계경비" localSheetId="7">#REF!</definedName>
    <definedName name="조합터파기0.2기계경비">#REF!</definedName>
    <definedName name="조합터파기0.2기계계" localSheetId="7">#REF!</definedName>
    <definedName name="조합터파기0.2기계계">#REF!</definedName>
    <definedName name="조합터파기0.2기계노무비" localSheetId="7">#REF!</definedName>
    <definedName name="조합터파기0.2기계노무비">#REF!</definedName>
    <definedName name="조합터파기0.2기계재료비" localSheetId="7">#REF!</definedName>
    <definedName name="조합터파기0.2기계재료비">#REF!</definedName>
    <definedName name="조합터파기0.2긱" localSheetId="7">#REF!</definedName>
    <definedName name="조합터파기0.2긱">#REF!</definedName>
    <definedName name="조합터파기0.2노무비" localSheetId="7">#REF!</definedName>
    <definedName name="조합터파기0.2노무비">#REF!</definedName>
    <definedName name="조합터파기0.2인력계" localSheetId="7">#REF!</definedName>
    <definedName name="조합터파기0.2인력계">#REF!</definedName>
    <definedName name="조합터파기0.2인력노무비" localSheetId="7">#REF!</definedName>
    <definedName name="조합터파기0.2인력노무비">#REF!</definedName>
    <definedName name="조합터파기0.2재료비" localSheetId="7">#REF!</definedName>
    <definedName name="조합터파기0.2재료비">#REF!</definedName>
    <definedName name="조합페인트" localSheetId="7">#REF!</definedName>
    <definedName name="조합페인트">#REF!</definedName>
    <definedName name="종단위" localSheetId="7">#REF!</definedName>
    <definedName name="종단위">#REF!</definedName>
    <definedName name="종면벽" localSheetId="7">#REF!</definedName>
    <definedName name="종면벽">#REF!</definedName>
    <definedName name="종배수위치" localSheetId="7">#REF!</definedName>
    <definedName name="종배수위치">#REF!</definedName>
    <definedName name="종연장조서" localSheetId="7">#REF!</definedName>
    <definedName name="종연장조서">#REF!</definedName>
    <definedName name="종점분리거리" localSheetId="7">#REF!</definedName>
    <definedName name="종점분리거리">#REF!</definedName>
    <definedName name="종점토공총높이" localSheetId="7">#REF!</definedName>
    <definedName name="종점토공총높이">#REF!</definedName>
    <definedName name="종합평가" localSheetId="7">#REF!</definedName>
    <definedName name="종합평가">#REF!</definedName>
    <definedName name="좌표" localSheetId="7">#REF!</definedName>
    <definedName name="좌표">#REF!</definedName>
    <definedName name="죠ㅠㅠㅅㅈ" localSheetId="7">[0]!BlankMacro1</definedName>
    <definedName name="죠ㅠㅠㅅㅈ">[0]!BlankMacro1</definedName>
    <definedName name="주거" localSheetId="7">#REF!</definedName>
    <definedName name="주거">#REF!</definedName>
    <definedName name="주목1.0노무" localSheetId="7">#REF!</definedName>
    <definedName name="주목1.0노무">#REF!</definedName>
    <definedName name="주목1.0재료" localSheetId="7">#REF!</definedName>
    <definedName name="주목1.0재료">#REF!</definedName>
    <definedName name="주목10노무" localSheetId="7">#REF!</definedName>
    <definedName name="주목10노무">#REF!</definedName>
    <definedName name="주목10재료" localSheetId="7">#REF!</definedName>
    <definedName name="주목10재료">#REF!</definedName>
    <definedName name="주목12노무" localSheetId="7">#REF!</definedName>
    <definedName name="주목12노무">#REF!</definedName>
    <definedName name="주목12재료" localSheetId="7">#REF!</definedName>
    <definedName name="주목12재료">#REF!</definedName>
    <definedName name="주목H2.5" localSheetId="7">#REF!</definedName>
    <definedName name="주목H2.5">#REF!</definedName>
    <definedName name="주민" localSheetId="7">#REF!</definedName>
    <definedName name="주민">#REF!</definedName>
    <definedName name="주민생활" localSheetId="7">#REF!</definedName>
    <definedName name="주민생활">#REF!</definedName>
    <definedName name="주민의견" localSheetId="7">#REF!</definedName>
    <definedName name="주민의견">#REF!</definedName>
    <definedName name="주요자재1" localSheetId="7">#REF!</definedName>
    <definedName name="주요자재1">#REF!</definedName>
    <definedName name="주주노" localSheetId="7">#REF!</definedName>
    <definedName name="주주노">#REF!</definedName>
    <definedName name="주주재" localSheetId="7">#REF!</definedName>
    <definedName name="주주재">#REF!</definedName>
    <definedName name="주차장토공" localSheetId="7">#REF!</definedName>
    <definedName name="주차장토공">#REF!</definedName>
    <definedName name="주호">[0]!ㄷㄹㅈ</definedName>
    <definedName name="죽갔구만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준공년월일" localSheetId="7">#REF!</definedName>
    <definedName name="준공년월일">#REF!</definedName>
    <definedName name="준설선기관사" localSheetId="7">#REF!</definedName>
    <definedName name="준설선기관사">#REF!</definedName>
    <definedName name="준설선기관사012" localSheetId="7">#REF!</definedName>
    <definedName name="준설선기관사012">#REF!</definedName>
    <definedName name="준설선기관장" localSheetId="7">#REF!</definedName>
    <definedName name="준설선기관장">#REF!</definedName>
    <definedName name="준설선기관장012" localSheetId="7">#REF!</definedName>
    <definedName name="준설선기관장012">#REF!</definedName>
    <definedName name="준설선선장" localSheetId="7">#REF!</definedName>
    <definedName name="준설선선장">#REF!</definedName>
    <definedName name="준설선선장012" localSheetId="7">#REF!</definedName>
    <definedName name="준설선선장012">#REF!</definedName>
    <definedName name="준설선운전사" localSheetId="7">#REF!</definedName>
    <definedName name="준설선운전사">#REF!</definedName>
    <definedName name="준설선운전사012" localSheetId="7">#REF!</definedName>
    <definedName name="준설선운전사012">#REF!</definedName>
    <definedName name="준설선전기사" localSheetId="7">#REF!</definedName>
    <definedName name="준설선전기사">#REF!</definedName>
    <definedName name="준설선전기사012" localSheetId="7">#REF!</definedName>
    <definedName name="준설선전기사012">#REF!</definedName>
    <definedName name="준호">[0]!SAF</definedName>
    <definedName name="줄눈" localSheetId="7">#REF!</definedName>
    <definedName name="줄눈">#REF!</definedName>
    <definedName name="줄눈공" localSheetId="7">#REF!</definedName>
    <definedName name="줄눈공">#REF!</definedName>
    <definedName name="줄눈공012" localSheetId="7">#REF!</definedName>
    <definedName name="줄눈공012">#REF!</definedName>
    <definedName name="줄사철" localSheetId="7">#REF!</definedName>
    <definedName name="줄사철">#REF!</definedName>
    <definedName name="중_기__조_장" localSheetId="7">#REF!</definedName>
    <definedName name="중_기__조_장">#REF!</definedName>
    <definedName name="중급" localSheetId="7">#REF!</definedName>
    <definedName name="중급">#REF!</definedName>
    <definedName name="중급기능단가" localSheetId="7">#REF!</definedName>
    <definedName name="중급기능단가">#REF!</definedName>
    <definedName name="중급단가" localSheetId="7">#REF!</definedName>
    <definedName name="중급단가">#REF!</definedName>
    <definedName name="중급원자력기술자" localSheetId="7">#REF!</definedName>
    <definedName name="중급원자력기술자">#REF!</definedName>
    <definedName name="중급원자력기술자012" localSheetId="7">#REF!</definedName>
    <definedName name="중급원자력기술자012">#REF!</definedName>
    <definedName name="중급전체" localSheetId="7">#REF!</definedName>
    <definedName name="중급전체">#REF!</definedName>
    <definedName name="중급할증" localSheetId="7">#REF!</definedName>
    <definedName name="중급할증">#REF!</definedName>
    <definedName name="중기" localSheetId="7">#REF!</definedName>
    <definedName name="중기">#REF!</definedName>
    <definedName name="중기운전기사" localSheetId="7">#REF!</definedName>
    <definedName name="중기운전기사">#REF!</definedName>
    <definedName name="중기운전조수" localSheetId="7">#REF!</definedName>
    <definedName name="중기운전조수">#REF!</definedName>
    <definedName name="중기조건" localSheetId="7">#REF!,#REF!</definedName>
    <definedName name="중기조건">#REF!,#REF!</definedName>
    <definedName name="중대가시설2">#N/A</definedName>
    <definedName name="중분대" localSheetId="7">#REF!</definedName>
    <definedName name="중분대">#REF!</definedName>
    <definedName name="지간장3" localSheetId="7">#REF!</definedName>
    <definedName name="지간장3">#REF!</definedName>
    <definedName name="지곡" localSheetId="7">#REF!</definedName>
    <definedName name="지곡">#REF!</definedName>
    <definedName name="지름" localSheetId="7">#REF!</definedName>
    <definedName name="지름">#REF!</definedName>
    <definedName name="지붕" localSheetId="7">#REF!</definedName>
    <definedName name="지붕">#REF!</definedName>
    <definedName name="지붕잇기공" localSheetId="7">#REF!</definedName>
    <definedName name="지붕잇기공">#REF!</definedName>
    <definedName name="지붕잇기공012" localSheetId="7">#REF!</definedName>
    <definedName name="지붕잇기공012">#REF!</definedName>
    <definedName name="지역" hidden="1">{#N/A,#N/A,FALSE,"포장2"}</definedName>
    <definedName name="지역업체" hidden="1">{#N/A,#N/A,FALSE,"배수2"}</definedName>
    <definedName name="지적기능사_지적기능사2급012" localSheetId="7">#REF!</definedName>
    <definedName name="지적기능사_지적기능사2급012">#REF!</definedName>
    <definedName name="지적기능사1급" localSheetId="7">#REF!</definedName>
    <definedName name="지적기능사1급">#REF!</definedName>
    <definedName name="지적기능사2급" localSheetId="7">#REF!</definedName>
    <definedName name="지적기능사2급">#REF!</definedName>
    <definedName name="지적기능산업기사_지적기능사1급012" localSheetId="7">#REF!</definedName>
    <definedName name="지적기능산업기사_지적기능사1급012">#REF!</definedName>
    <definedName name="지적기사_1급" localSheetId="7">#REF!</definedName>
    <definedName name="지적기사_1급">#REF!</definedName>
    <definedName name="지적기사_2급" localSheetId="7">#REF!</definedName>
    <definedName name="지적기사_2급">#REF!</definedName>
    <definedName name="지적기사_지적기사1급012" localSheetId="7">#REF!</definedName>
    <definedName name="지적기사_지적기사1급012">#REF!</definedName>
    <definedName name="지적기사1급" localSheetId="7">#REF!</definedName>
    <definedName name="지적기사1급">#REF!</definedName>
    <definedName name="지적기사2급" localSheetId="7">#REF!</definedName>
    <definedName name="지적기사2급">#REF!</definedName>
    <definedName name="지적산업기사_지적기사2급012" localSheetId="7">#REF!</definedName>
    <definedName name="지적산업기사_지적기사2급012">#REF!</definedName>
    <definedName name="지주">#N/A</definedName>
    <definedName name="지주목수량산출근거" localSheetId="7">#REF!</definedName>
    <definedName name="지주목수량산출근거">#REF!</definedName>
    <definedName name="지중자재" localSheetId="7">#REF!</definedName>
    <definedName name="지중자재">#REF!</definedName>
    <definedName name="지질시험" localSheetId="7">#REF!</definedName>
    <definedName name="지질시험">#REF!</definedName>
    <definedName name="지질조사" localSheetId="7">#REF!</definedName>
    <definedName name="지질조사">#REF!</definedName>
    <definedName name="지철" hidden="1">{#N/A,#N/A,FALSE,"포장2"}</definedName>
    <definedName name="지철자재" hidden="1">{#N/A,#N/A,FALSE,"포장2"}</definedName>
    <definedName name="지토" hidden="1">{#N/A,#N/A,FALSE,"포장1";#N/A,#N/A,FALSE,"포장1"}</definedName>
    <definedName name="지토자재" hidden="1">{#N/A,#N/A,FALSE,"포장2"}</definedName>
    <definedName name="지표수" localSheetId="7">#REF!</definedName>
    <definedName name="지표수">#REF!</definedName>
    <definedName name="지표수측정지점수" localSheetId="7">#REF!</definedName>
    <definedName name="지표수측정지점수">#REF!</definedName>
    <definedName name="지하수" localSheetId="7">#REF!</definedName>
    <definedName name="지하수">#REF!</definedName>
    <definedName name="지하수측정지점수" localSheetId="7">#REF!</definedName>
    <definedName name="지하수측정지점수">#REF!</definedName>
    <definedName name="지형지질" localSheetId="7">#REF!</definedName>
    <definedName name="지형지질">#REF!</definedName>
    <definedName name="직1CO" localSheetId="7">#REF!</definedName>
    <definedName name="직1CO">#REF!</definedName>
    <definedName name="직경" localSheetId="7">#REF!</definedName>
    <definedName name="직경">#REF!</definedName>
    <definedName name="직매54P" hidden="1">{#N/A,#N/A,TRUE,"토적및재료집계";#N/A,#N/A,TRUE,"토적및재료집계";#N/A,#N/A,TRUE,"단위량"}</definedName>
    <definedName name="직접" localSheetId="7">#REF!</definedName>
    <definedName name="직접">#REF!</definedName>
    <definedName name="직접인건비" localSheetId="7">#REF!</definedName>
    <definedName name="직접인건비">#REF!</definedName>
    <definedName name="직종" localSheetId="7">#REF!</definedName>
    <definedName name="직종">#REF!</definedName>
    <definedName name="진국">[0]!NNF</definedName>
    <definedName name="진달래H0.6" localSheetId="7">#REF!</definedName>
    <definedName name="진달래H0.6">#REF!</definedName>
    <definedName name="진달래중량">ROUND((4/3*3.14*(0.075*0.075*0.075))*(1200*0.9),2)</definedName>
    <definedName name="진동로울러_자주식_2.5TON" localSheetId="7">#REF!</definedName>
    <definedName name="진동로울러_자주식_2.5TON">#REF!</definedName>
    <definedName name="진동롤라경" localSheetId="7">#REF!</definedName>
    <definedName name="진동롤라경">#REF!</definedName>
    <definedName name="진동롤라노무" localSheetId="7">#REF!</definedName>
    <definedName name="진동롤라노무">#REF!</definedName>
    <definedName name="진동롤라재료" localSheetId="7">#REF!</definedName>
    <definedName name="진동롤라재료">#REF!</definedName>
    <definedName name="진석" localSheetId="7">#REF!,#REF!</definedName>
    <definedName name="진석">#REF!,#REF!</definedName>
    <definedName name="집" localSheetId="7">#REF!</definedName>
    <definedName name="집">#REF!</definedName>
    <definedName name="집게표" localSheetId="7">#REF!</definedName>
    <definedName name="집게표">#REF!</definedName>
    <definedName name="집계1" localSheetId="7">#REF!</definedName>
    <definedName name="집계1">#REF!</definedName>
    <definedName name="집계2" localSheetId="7">#REF!</definedName>
    <definedName name="집계2">#REF!</definedName>
    <definedName name="집행" hidden="1">{#N/A,#N/A,TRUE,"960318-1";#N/A,#N/A,TRUE,"960318-2";#N/A,#N/A,TRUE,"960318-3"}</definedName>
    <definedName name="집행품의" hidden="1">{#N/A,#N/A,TRUE,"960318-1";#N/A,#N/A,TRUE,"960318-2";#N/A,#N/A,TRUE,"960318-3"}</definedName>
    <definedName name="짜장" localSheetId="7">#REF!</definedName>
    <definedName name="짜장">#REF!</definedName>
    <definedName name="ㅊ" localSheetId="7">#REF!</definedName>
    <definedName name="ㅊ">#REF!</definedName>
    <definedName name="ㅊ1" localSheetId="7">#REF!</definedName>
    <definedName name="ㅊ1">#REF!</definedName>
    <definedName name="ㅊ24" localSheetId="7">#REF!</definedName>
    <definedName name="ㅊ24">#REF!</definedName>
    <definedName name="ㅊ3030" localSheetId="7">#REF!</definedName>
    <definedName name="ㅊ3030">#REF!</definedName>
    <definedName name="ㅊㅊㅊㅊ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ㅊㅌㅊㅊㅊ" localSheetId="7">BlankMacro1</definedName>
    <definedName name="ㅊㅌㅊㅊㅊ">BlankMacro1</definedName>
    <definedName name="ㅊ퓿ㅍ" hidden="1">{#N/A,#N/A,FALSE,"혼합골재"}</definedName>
    <definedName name="ㅊ홀ㅇ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차2" localSheetId="7">[0]!BlankMacro1</definedName>
    <definedName name="차2">[0]!BlankMacro1</definedName>
    <definedName name="차3" localSheetId="7">[0]!BlankMacro1</definedName>
    <definedName name="차3">[0]!BlankMacro1</definedName>
    <definedName name="차4" localSheetId="7">[0]!BlankMacro1</definedName>
    <definedName name="차4">[0]!BlankMacro1</definedName>
    <definedName name="차5" localSheetId="7">[0]!BlankMacro1</definedName>
    <definedName name="차5">[0]!BlankMacro1</definedName>
    <definedName name="차라하" localSheetId="7">#REF!</definedName>
    <definedName name="차라하">#REF!</definedName>
    <definedName name="차선" localSheetId="7">#REF!</definedName>
    <definedName name="차선">#REF!</definedName>
    <definedName name="차선도" localSheetId="7">#REF!</definedName>
    <definedName name="차선도">#REF!</definedName>
    <definedName name="차선도색집계" localSheetId="7">#REF!</definedName>
    <definedName name="차선도색집계">#REF!</definedName>
    <definedName name="차집" localSheetId="7">[0]!BlankMacro1</definedName>
    <definedName name="차집">[0]!BlankMacro1</definedName>
    <definedName name="차집관로" localSheetId="7">[0]!BlankMacro1</definedName>
    <definedName name="차집관로">[0]!BlankMacro1</definedName>
    <definedName name="차집관로일반" localSheetId="7">[0]!BlankMacro1</definedName>
    <definedName name="차집관로일반">[0]!BlankMacro1</definedName>
    <definedName name="차집관로토공" localSheetId="7">[0]!BlankMacro1</definedName>
    <definedName name="차집관로토공">[0]!BlankMacro1</definedName>
    <definedName name="착공기한" localSheetId="7">#REF!</definedName>
    <definedName name="착공기한">#REF!</definedName>
    <definedName name="착공년월일" localSheetId="7">#REF!</definedName>
    <definedName name="착공년월일">#REF!</definedName>
    <definedName name="착공일" localSheetId="7">#REF!</definedName>
    <definedName name="착공일">#REF!</definedName>
    <definedName name="착암" localSheetId="7">#REF!</definedName>
    <definedName name="착암">#REF!</definedName>
    <definedName name="착암공012" localSheetId="7">#REF!</definedName>
    <definedName name="착암공012">#REF!</definedName>
    <definedName name="찰샇기" localSheetId="7" hidden="1">#REF!</definedName>
    <definedName name="찰샇기" hidden="1">#REF!</definedName>
    <definedName name="창호" localSheetId="7">#REF!</definedName>
    <definedName name="창호">#REF!</definedName>
    <definedName name="창호목공" localSheetId="7">#REF!</definedName>
    <definedName name="창호목공">#REF!</definedName>
    <definedName name="창호목공012" localSheetId="7">#REF!</definedName>
    <definedName name="창호목공012">#REF!</definedName>
    <definedName name="책임연" localSheetId="7">#REF!</definedName>
    <definedName name="책임연">#REF!</definedName>
    <definedName name="책임연구원" localSheetId="7">#REF!</definedName>
    <definedName name="책임연구원">#REF!</definedName>
    <definedName name="책임연구원공정" localSheetId="7">#REF!</definedName>
    <definedName name="책임연구원공정">#REF!</definedName>
    <definedName name="철">#N/A</definedName>
    <definedName name="철____공" localSheetId="7">#REF!</definedName>
    <definedName name="철____공">#REF!</definedName>
    <definedName name="철_골_공" localSheetId="7">#REF!</definedName>
    <definedName name="철_골_공">#REF!</definedName>
    <definedName name="철거자재" localSheetId="7">#REF!</definedName>
    <definedName name="철거자재">#REF!</definedName>
    <definedName name="철골" localSheetId="7">#REF!</definedName>
    <definedName name="철골">#REF!</definedName>
    <definedName name="철골공012" localSheetId="7">#REF!</definedName>
    <definedName name="철골공012">#REF!</definedName>
    <definedName name="철골협의" hidden="1">{#N/A,#N/A,FALSE,"현장 NCR 분석";#N/A,#N/A,FALSE,"현장품질감사";#N/A,#N/A,FALSE,"현장품질감사"}</definedName>
    <definedName name="철공" localSheetId="7">#REF!</definedName>
    <definedName name="철공">#REF!</definedName>
    <definedName name="철공012" localSheetId="7">#REF!</definedName>
    <definedName name="철공012">#REF!</definedName>
    <definedName name="철근" localSheetId="7">#REF!</definedName>
    <definedName name="철근">#REF!</definedName>
    <definedName name="철근공" localSheetId="7">#REF!</definedName>
    <definedName name="철근공">#REF!</definedName>
    <definedName name="철근공012" localSheetId="7">#REF!</definedName>
    <definedName name="철근공012">#REF!</definedName>
    <definedName name="철근노" localSheetId="7">#REF!</definedName>
    <definedName name="철근노">#REF!</definedName>
    <definedName name="철근용접노무" localSheetId="7">#REF!</definedName>
    <definedName name="철근용접노무">#REF!</definedName>
    <definedName name="철근용접재료" localSheetId="7">#REF!</definedName>
    <definedName name="철근용접재료">#REF!</definedName>
    <definedName name="철근운반">#N/A</definedName>
    <definedName name="철근재" localSheetId="7">#REF!</definedName>
    <definedName name="철근재">#REF!</definedName>
    <definedName name="철도궤도공" localSheetId="7">#REF!</definedName>
    <definedName name="철도궤도공">#REF!</definedName>
    <definedName name="철도신호공" localSheetId="7">#REF!</definedName>
    <definedName name="철도신호공">#REF!</definedName>
    <definedName name="철도신호공012" localSheetId="7">#REF!</definedName>
    <definedName name="철도신호공012">#REF!</definedName>
    <definedName name="철주신설공구손료" localSheetId="7">#REF!</definedName>
    <definedName name="철주신설공구손료">#REF!</definedName>
    <definedName name="철주신설공비" localSheetId="7">#REF!</definedName>
    <definedName name="철주신설공비">#REF!</definedName>
    <definedName name="철주신설재료비" localSheetId="7">#REF!</definedName>
    <definedName name="철주신설재료비">#REF!</definedName>
    <definedName name="철쭉중량">ROUND((4/3*3.14*(0.075*0.075*0.075))*(1200*0.9),2)</definedName>
    <definedName name="철콘" localSheetId="7">#REF!</definedName>
    <definedName name="철콘">#REF!</definedName>
    <definedName name="철판" localSheetId="7">#REF!</definedName>
    <definedName name="철판">#REF!</definedName>
    <definedName name="철판공012" localSheetId="7">#REF!</definedName>
    <definedName name="철판공012">#REF!</definedName>
    <definedName name="청단풍" localSheetId="7">#REF!</definedName>
    <definedName name="청단풍">#REF!</definedName>
    <definedName name="청단풍H3.0" localSheetId="7">#REF!</definedName>
    <definedName name="청단풍H3.0">#REF!</definedName>
    <definedName name="초급" localSheetId="7">#REF!</definedName>
    <definedName name="초급">#REF!</definedName>
    <definedName name="초급단가" localSheetId="7">#REF!</definedName>
    <definedName name="초급단가">#REF!</definedName>
    <definedName name="초급전체" localSheetId="7">#REF!</definedName>
    <definedName name="초급전체">#REF!</definedName>
    <definedName name="초급할증" localSheetId="7">#REF!</definedName>
    <definedName name="초급할증">#REF!</definedName>
    <definedName name="초기" localSheetId="7">#REF!</definedName>
    <definedName name="초기">#REF!</definedName>
    <definedName name="총" hidden="1">{#N/A,#N/A,FALSE,"부대1"}</definedName>
    <definedName name="총괄" hidden="1">{#N/A,#N/A,TRUE,"총괄"}</definedName>
    <definedName name="총괄내역서" hidden="1">{#N/A,#N/A,TRUE,"토적및재료집계";#N/A,#N/A,TRUE,"토적및재료집계";#N/A,#N/A,TRUE,"단위량"}</definedName>
    <definedName name="총괄수량집계">{"Book1","토공.xls"}</definedName>
    <definedName name="총괄자재" localSheetId="7">BlankMacro1</definedName>
    <definedName name="총괄자재">BlankMacro1</definedName>
    <definedName name="총괄표" localSheetId="7">#REF!</definedName>
    <definedName name="총괄표">#REF!</definedName>
    <definedName name="총비" localSheetId="7">#REF!</definedName>
    <definedName name="총비">#REF!</definedName>
    <definedName name="총에치" localSheetId="7">#REF!</definedName>
    <definedName name="총에치">#REF!</definedName>
    <definedName name="총토탈" localSheetId="7">#REF!</definedName>
    <definedName name="총토탈">#REF!</definedName>
    <definedName name="총토탈1" localSheetId="7">#REF!</definedName>
    <definedName name="총토탈1">#REF!</definedName>
    <definedName name="총토탈2" localSheetId="7">#REF!</definedName>
    <definedName name="총토탈2">#REF!</definedName>
    <definedName name="최두" hidden="1">{#N/A,#N/A,FALSE,"조골재"}</definedName>
    <definedName name="추정" hidden="1">{#N/A,#N/A,FALSE,"포장2"}</definedName>
    <definedName name="출장비" localSheetId="7">#REF!</definedName>
    <definedName name="출장비">#REF!</definedName>
    <definedName name="출처" localSheetId="7">#REF!</definedName>
    <definedName name="출처">#REF!</definedName>
    <definedName name="출처2" localSheetId="7">#REF!</definedName>
    <definedName name="출처2">#REF!</definedName>
    <definedName name="충도리" localSheetId="7">#REF!</definedName>
    <definedName name="충도리">#REF!</definedName>
    <definedName name="충산대">#N/A</definedName>
    <definedName name="측부" localSheetId="7">#REF!</definedName>
    <definedName name="측부">#REF!</definedName>
    <definedName name="측부012" localSheetId="7">#REF!</definedName>
    <definedName name="측부012">#REF!</definedName>
    <definedName name="측정경비" localSheetId="7">#REF!</definedName>
    <definedName name="측정경비">#REF!</definedName>
    <definedName name="측정업무" localSheetId="7">#REF!</definedName>
    <definedName name="측정업무">#REF!</definedName>
    <definedName name="측정횟수" localSheetId="7">#REF!</definedName>
    <definedName name="측정횟수">#REF!</definedName>
    <definedName name="치과건축" localSheetId="7">#REF!</definedName>
    <definedName name="치과건축">#REF!</definedName>
    <definedName name="치과기계" localSheetId="7">#REF!</definedName>
    <definedName name="치과기계">#REF!</definedName>
    <definedName name="치과소방" localSheetId="7">#REF!</definedName>
    <definedName name="치과소방">#REF!</definedName>
    <definedName name="치과전기" localSheetId="7">#REF!</definedName>
    <definedName name="치과전기">#REF!</definedName>
    <definedName name="치과조경" localSheetId="7">#REF!</definedName>
    <definedName name="치과조경">#REF!</definedName>
    <definedName name="치과토목" localSheetId="7">#REF!</definedName>
    <definedName name="치과토목">#REF!</definedName>
    <definedName name="치과통신" localSheetId="7">#REF!</definedName>
    <definedName name="치과통신">#REF!</definedName>
    <definedName name="치장" localSheetId="7">#REF!</definedName>
    <definedName name="치장">#REF!</definedName>
    <definedName name="치장__벽돌공" localSheetId="7">#REF!</definedName>
    <definedName name="치장__벽돌공">#REF!</definedName>
    <definedName name="치장벽돌공" localSheetId="7">#REF!</definedName>
    <definedName name="치장벽돌공">#REF!</definedName>
    <definedName name="치장벽돌공012" localSheetId="7">#REF!</definedName>
    <definedName name="치장벽돌공012">#REF!</definedName>
    <definedName name="치핑" localSheetId="7">#REF!</definedName>
    <definedName name="치핑">#REF!</definedName>
    <definedName name="칠곡" hidden="1">{#N/A,#N/A,TRUE,"손익보고"}</definedName>
    <definedName name="ㅋ1" localSheetId="7">#REF!</definedName>
    <definedName name="ㅋ1">#REF!</definedName>
    <definedName name="ㅋㅁ" hidden="1">{#N/A,#N/A,FALSE,"명세표"}</definedName>
    <definedName name="ㅋㅋㅋ" hidden="1">{#N/A,#N/A,FALSE,"속도"}</definedName>
    <definedName name="ㅋㅌㅇ">#N/A</definedName>
    <definedName name="ㅋㅌㅊ">#N/A</definedName>
    <definedName name="ㅋㅌㅌ">[0]!SSX</definedName>
    <definedName name="카ㅏ아" localSheetId="7">#REF!</definedName>
    <definedName name="카ㅏ아">#REF!</definedName>
    <definedName name="컷터320_400MM" localSheetId="7">#REF!</definedName>
    <definedName name="컷터320_400MM">#REF!</definedName>
    <definedName name="케이블" localSheetId="7">#REF!</definedName>
    <definedName name="케이블">#REF!</definedName>
    <definedName name="케이블간지" hidden="1">{#N/A,#N/A,TRUE,"토적및재료집계";#N/A,#N/A,TRUE,"토적및재료집계";#N/A,#N/A,TRUE,"단위량"}</definedName>
    <definedName name="코롱2차" localSheetId="7">#REF!</definedName>
    <definedName name="코롱2차">#REF!</definedName>
    <definedName name="코아리프터NX" localSheetId="7">#REF!</definedName>
    <definedName name="코아리프터NX">#REF!</definedName>
    <definedName name="코아튜브NX" localSheetId="7">#REF!</definedName>
    <definedName name="코아튜브NX">#REF!</definedName>
    <definedName name="코킹" localSheetId="7">#REF!</definedName>
    <definedName name="코킹">#REF!</definedName>
    <definedName name="코킹공" localSheetId="7">#REF!</definedName>
    <definedName name="코킹공">#REF!</definedName>
    <definedName name="코킹공012" localSheetId="7">#REF!</definedName>
    <definedName name="코킹공012">#REF!</definedName>
    <definedName name="코핑높이" localSheetId="7">#REF!</definedName>
    <definedName name="코핑높이">#REF!</definedName>
    <definedName name="코핑자중" localSheetId="7">#REF!</definedName>
    <definedName name="코핑자중">#REF!</definedName>
    <definedName name="코핑자중T" localSheetId="7">#REF!</definedName>
    <definedName name="코핑자중T">#REF!</definedName>
    <definedName name="콘노" localSheetId="7">#REF!</definedName>
    <definedName name="콘노">#REF!</definedName>
    <definedName name="콘단면적" localSheetId="7">#REF!</definedName>
    <definedName name="콘단면적">#REF!</definedName>
    <definedName name="콘재" localSheetId="7">#REF!</definedName>
    <definedName name="콘재">#REF!</definedName>
    <definedName name="콘주철거공구손료" localSheetId="7">#REF!</definedName>
    <definedName name="콘주철거공구손료">#REF!</definedName>
    <definedName name="콘주철거공비" localSheetId="7">#REF!</definedName>
    <definedName name="콘주철거공비">#REF!</definedName>
    <definedName name="콘주철거합계" localSheetId="7">#REF!</definedName>
    <definedName name="콘주철거합계">#REF!</definedName>
    <definedName name="콘크리트" localSheetId="7">#REF!</definedName>
    <definedName name="콘크리트">#REF!</definedName>
    <definedName name="콘크리트_광의" localSheetId="7">#REF!</definedName>
    <definedName name="콘크리트_광의">#REF!</definedName>
    <definedName name="콘크리트2" localSheetId="7" hidden="1">#REF!</definedName>
    <definedName name="콘크리트2" hidden="1">#REF!</definedName>
    <definedName name="콘크리트공012" localSheetId="7">#REF!</definedName>
    <definedName name="콘크리트공012">#REF!</definedName>
    <definedName name="콘크리트진동기45D_3.5HP_엔진식" localSheetId="7">#REF!</definedName>
    <definedName name="콘크리트진동기45D_3.5HP_엔진식">#REF!</definedName>
    <definedName name="콘크리트진동기전기식후렉시블형45MM" localSheetId="7">#REF!</definedName>
    <definedName name="콘크리트진동기전기식후렉시블형45MM">#REF!</definedName>
    <definedName name="콘크리트타설" localSheetId="7">#REF!</definedName>
    <definedName name="콘크리트타설">#REF!</definedName>
    <definedName name="콘크리트포장" localSheetId="7">#REF!</definedName>
    <definedName name="콘크리트포장">#REF!</definedName>
    <definedName name="콘크리트포장파괴0.2경비" localSheetId="7">#REF!</definedName>
    <definedName name="콘크리트포장파괴0.2경비">#REF!</definedName>
    <definedName name="콘크리트포장파괴0.2계" localSheetId="7">#REF!</definedName>
    <definedName name="콘크리트포장파괴0.2계">#REF!</definedName>
    <definedName name="콘크리트포장파괴0.2기계경비" localSheetId="7">#REF!</definedName>
    <definedName name="콘크리트포장파괴0.2기계경비">#REF!</definedName>
    <definedName name="콘크리트포장파괴0.2기계계" localSheetId="7">#REF!</definedName>
    <definedName name="콘크리트포장파괴0.2기계계">#REF!</definedName>
    <definedName name="콘크리트포장파괴0.2기계노무비" localSheetId="7">#REF!</definedName>
    <definedName name="콘크리트포장파괴0.2기계노무비">#REF!</definedName>
    <definedName name="콘크리트포장파괴0.2기계재료비" localSheetId="7">#REF!</definedName>
    <definedName name="콘크리트포장파괴0.2기계재료비">#REF!</definedName>
    <definedName name="콘크리트포장파괴0.2노무비" localSheetId="7">#REF!</definedName>
    <definedName name="콘크리트포장파괴0.2노무비">#REF!</definedName>
    <definedName name="콘크리트포장파괴0.2인력계" localSheetId="7">#REF!</definedName>
    <definedName name="콘크리트포장파괴0.2인력계">#REF!</definedName>
    <definedName name="콘크리트포장파괴0.2인력노무비" localSheetId="7">#REF!</definedName>
    <definedName name="콘크리트포장파괴0.2인력노무비">#REF!</definedName>
    <definedName name="콘크리트포장파괴0.2재료비" localSheetId="7">#REF!</definedName>
    <definedName name="콘크리트포장파괴0.2재료비">#REF!</definedName>
    <definedName name="콘크리트포장파괴0.2치즐계" localSheetId="7">#REF!</definedName>
    <definedName name="콘크리트포장파괴0.2치즐계">#REF!</definedName>
    <definedName name="콘크리트포장파괴0.2치즐재료비" localSheetId="7">#REF!</definedName>
    <definedName name="콘크리트포장파괴0.2치즐재료비">#REF!</definedName>
    <definedName name="콘탄성계수" localSheetId="7">#REF!</definedName>
    <definedName name="콘탄성계수">#REF!</definedName>
    <definedName name="콤팩터">#N/A</definedName>
    <definedName name="콤팩터경비" localSheetId="7">#REF!</definedName>
    <definedName name="콤팩터경비">#REF!</definedName>
    <definedName name="콤팩터노무비" localSheetId="7">#REF!</definedName>
    <definedName name="콤팩터노무비">#REF!</definedName>
    <definedName name="콤팩터재료비" localSheetId="7">#REF!</definedName>
    <definedName name="콤팩터재료비">#REF!</definedName>
    <definedName name="크레인_트럭_10TON" localSheetId="7">#REF!</definedName>
    <definedName name="크레인_트럭_10TON">#REF!</definedName>
    <definedName name="크리프계수" localSheetId="7">#REF!</definedName>
    <definedName name="크리프계수">#REF!</definedName>
    <definedName name="ㅌ" localSheetId="7">#REF!</definedName>
    <definedName name="ㅌ">#REF!</definedName>
    <definedName name="ㅌㅊㅍ">#N/A</definedName>
    <definedName name="타이어경" localSheetId="7">#REF!</definedName>
    <definedName name="타이어경">#REF!</definedName>
    <definedName name="타이어노무" localSheetId="7">#REF!</definedName>
    <definedName name="타이어노무">#REF!</definedName>
    <definedName name="타이어로울러_자주식_5_8TON" localSheetId="7">#REF!</definedName>
    <definedName name="타이어로울러_자주식_5_8TON">#REF!</definedName>
    <definedName name="타이어재료" localSheetId="7">#REF!</definedName>
    <definedName name="타이어재료">#REF!</definedName>
    <definedName name="타일" localSheetId="7">#REF!</definedName>
    <definedName name="타일">#REF!</definedName>
    <definedName name="타일공" localSheetId="7">#REF!</definedName>
    <definedName name="타일공">#REF!</definedName>
    <definedName name="타일공012" localSheetId="7">#REF!</definedName>
    <definedName name="타일공012">#REF!</definedName>
    <definedName name="탄성계수" localSheetId="7">#REF!</definedName>
    <definedName name="탄성계수">#REF!</definedName>
    <definedName name="탄성계수비" localSheetId="7">#REF!</definedName>
    <definedName name="탄성계수비">#REF!</definedName>
    <definedName name="태빈" localSheetId="7">#REF!</definedName>
    <definedName name="태빈">#REF!</definedName>
    <definedName name="태산목10노무" localSheetId="7">#REF!</definedName>
    <definedName name="태산목10노무">#REF!</definedName>
    <definedName name="태산목10재료" localSheetId="7">#REF!</definedName>
    <definedName name="태산목10재료">#REF!</definedName>
    <definedName name="태산목12노무" localSheetId="7">#REF!</definedName>
    <definedName name="태산목12노무">#REF!</definedName>
    <definedName name="태산목12재료" localSheetId="7">#REF!</definedName>
    <definedName name="태산목12재료">#REF!</definedName>
    <definedName name="태산목H2.5" localSheetId="7">#REF!</definedName>
    <definedName name="태산목H2.5">#REF!</definedName>
    <definedName name="태영지급" hidden="1">{#N/A,#N/A,FALSE,"부대1"}</definedName>
    <definedName name="택코팅" localSheetId="7">#REF!</definedName>
    <definedName name="택코팅">#REF!</definedName>
    <definedName name="택코팅30디스트리뷰우터3000경비" localSheetId="7">#REF!</definedName>
    <definedName name="택코팅30디스트리뷰우터3000경비">#REF!</definedName>
    <definedName name="택코팅30디스트리뷰우터3000계" localSheetId="7">#REF!</definedName>
    <definedName name="택코팅30디스트리뷰우터3000계">#REF!</definedName>
    <definedName name="택코팅30디스트리뷰우터3000노무비" localSheetId="7">#REF!</definedName>
    <definedName name="택코팅30디스트리뷰우터3000노무비">#REF!</definedName>
    <definedName name="택코팅30디스트리뷰우터3000살포경비" localSheetId="7">#REF!</definedName>
    <definedName name="택코팅30디스트리뷰우터3000살포경비">#REF!</definedName>
    <definedName name="택코팅30디스트리뷰우터3000살포노무비" localSheetId="7">#REF!</definedName>
    <definedName name="택코팅30디스트리뷰우터3000살포노무비">#REF!</definedName>
    <definedName name="택코팅30디스트리뷰우터3000살포재료비" localSheetId="7">#REF!</definedName>
    <definedName name="택코팅30디스트리뷰우터3000살포재료비">#REF!</definedName>
    <definedName name="택코팅30디스트리뷰우터3000인건비경비" localSheetId="7">#REF!</definedName>
    <definedName name="택코팅30디스트리뷰우터3000인건비경비">#REF!</definedName>
    <definedName name="택코팅30디스트리뷰우터3000인건비계" localSheetId="7">#REF!</definedName>
    <definedName name="택코팅30디스트리뷰우터3000인건비계">#REF!</definedName>
    <definedName name="택코팅30디스트리뷰우터3000인건비노무비" localSheetId="7">#REF!</definedName>
    <definedName name="택코팅30디스트리뷰우터3000인건비노무비">#REF!</definedName>
    <definedName name="택코팅30디스트리뷰우터3000인건비재료비" localSheetId="7">#REF!</definedName>
    <definedName name="택코팅30디스트리뷰우터3000인건비재료비">#REF!</definedName>
    <definedName name="택코팅30디스트리뷰우터3000재료비" localSheetId="7">#REF!</definedName>
    <definedName name="택코팅30디스트리뷰우터3000재료비">#REF!</definedName>
    <definedName name="택코팅30디스트리뷰우터3000청소비경비" localSheetId="7">#REF!</definedName>
    <definedName name="택코팅30디스트리뷰우터3000청소비경비">#REF!</definedName>
    <definedName name="택코팅30디스트리뷰우터3000청소비계" localSheetId="7">#REF!</definedName>
    <definedName name="택코팅30디스트리뷰우터3000청소비계">#REF!</definedName>
    <definedName name="택코팅30디스트리뷰우터3000청소비노무비" localSheetId="7">#REF!</definedName>
    <definedName name="택코팅30디스트리뷰우터3000청소비노무비">#REF!</definedName>
    <definedName name="택코팅30디스트리뷰우터3000청소비재료비" localSheetId="7">#REF!</definedName>
    <definedName name="택코팅30디스트리뷰우터3000청소비재료비">#REF!</definedName>
    <definedName name="택코팅40아스팔트스프레이어300경비" localSheetId="7">#REF!</definedName>
    <definedName name="택코팅40아스팔트스프레이어300경비">#REF!</definedName>
    <definedName name="택코팅40아스팔트스프레이어300계" localSheetId="7">#REF!</definedName>
    <definedName name="택코팅40아스팔트스프레이어300계">#REF!</definedName>
    <definedName name="택코팅40아스팔트스프레이어300노무비" localSheetId="7">#REF!</definedName>
    <definedName name="택코팅40아스팔트스프레이어300노무비">#REF!</definedName>
    <definedName name="택코팅40아스팔트스프레이어300살포경비" localSheetId="7">#REF!</definedName>
    <definedName name="택코팅40아스팔트스프레이어300살포경비">#REF!</definedName>
    <definedName name="택코팅40아스팔트스프레이어300살포계" localSheetId="7">#REF!</definedName>
    <definedName name="택코팅40아스팔트스프레이어300살포계">#REF!</definedName>
    <definedName name="택코팅40아스팔트스프레이어300살포노무비" localSheetId="7">#REF!</definedName>
    <definedName name="택코팅40아스팔트스프레이어300살포노무비">#REF!</definedName>
    <definedName name="택코팅40아스팔트스프레이어300살포재료비" localSheetId="7">#REF!</definedName>
    <definedName name="택코팅40아스팔트스프레이어300살포재료비">#REF!</definedName>
    <definedName name="택코팅40아스팔트스프레이어300인건비경비" localSheetId="7">#REF!</definedName>
    <definedName name="택코팅40아스팔트스프레이어300인건비경비">#REF!</definedName>
    <definedName name="택코팅40아스팔트스프레이어300인건비계" localSheetId="7">#REF!</definedName>
    <definedName name="택코팅40아스팔트스프레이어300인건비계">#REF!</definedName>
    <definedName name="택코팅40아스팔트스프레이어300인건비노무비" localSheetId="7">#REF!</definedName>
    <definedName name="택코팅40아스팔트스프레이어300인건비노무비">#REF!</definedName>
    <definedName name="택코팅40아스팔트스프레이어300인건비재료비" localSheetId="7">#REF!</definedName>
    <definedName name="택코팅40아스팔트스프레이어300인건비재료비">#REF!</definedName>
    <definedName name="택코팅40아스팔트스프레이어300재료비" localSheetId="7">#REF!</definedName>
    <definedName name="택코팅40아스팔트스프레이어300재료비">#REF!</definedName>
    <definedName name="택코팅40아스팔트스프레이어300청소비경비" localSheetId="7">#REF!</definedName>
    <definedName name="택코팅40아스팔트스프레이어300청소비경비">#REF!</definedName>
    <definedName name="택코팅40아스팔트스프레이어300청소비계" localSheetId="7">#REF!</definedName>
    <definedName name="택코팅40아스팔트스프레이어300청소비계">#REF!</definedName>
    <definedName name="택코팅40아스팔트스프레이어300청소비노무비" localSheetId="7">#REF!</definedName>
    <definedName name="택코팅40아스팔트스프레이어300청소비노무비">#REF!</definedName>
    <definedName name="택코팅40아스팔트스프레이어300청소비재료비" localSheetId="7">#REF!</definedName>
    <definedName name="택코팅40아스팔트스프레이어300청소비재료비">#REF!</definedName>
    <definedName name="탠덤로울러_자주식_5_8TON" localSheetId="7">#REF!</definedName>
    <definedName name="탠덤로울러_자주식_5_8TON">#REF!</definedName>
    <definedName name="터" localSheetId="7">#REF!</definedName>
    <definedName name="터">#REF!</definedName>
    <definedName name="터파기1" localSheetId="7">#REF!</definedName>
    <definedName name="터파기1">#REF!</definedName>
    <definedName name="터파기3" localSheetId="7">#REF!</definedName>
    <definedName name="터파기3">#REF!</definedName>
    <definedName name="터파기고" localSheetId="7">#REF!</definedName>
    <definedName name="터파기고">#REF!</definedName>
    <definedName name="터파기기계0.2경비" localSheetId="7">#REF!</definedName>
    <definedName name="터파기기계0.2경비">#REF!</definedName>
    <definedName name="터파기기계0.2계" localSheetId="7">#REF!</definedName>
    <definedName name="터파기기계0.2계">#REF!</definedName>
    <definedName name="터파기기계0.2노무비" localSheetId="7">#REF!</definedName>
    <definedName name="터파기기계0.2노무비">#REF!</definedName>
    <definedName name="터파기기계0.2재료비" localSheetId="7">#REF!</definedName>
    <definedName name="터파기기계0.2재료비">#REF!</definedName>
    <definedName name="터파기기계노무비0.2" localSheetId="7">#REF!</definedName>
    <definedName name="터파기기계노무비0.2">#REF!</definedName>
    <definedName name="테니스지주" localSheetId="7">#REF!</definedName>
    <definedName name="테니스지주">#REF!</definedName>
    <definedName name="테스트" localSheetId="7" hidden="1">#REF!</definedName>
    <definedName name="테스트" hidden="1">#REF!</definedName>
    <definedName name="템11" localSheetId="7">BlankMacro1</definedName>
    <definedName name="템11">BlankMacro1</definedName>
    <definedName name="템111" localSheetId="7">BlankMacro1</definedName>
    <definedName name="템111">BlankMacro1</definedName>
    <definedName name="템13" localSheetId="7">BlankMacro1</definedName>
    <definedName name="템13">BlankMacro1</definedName>
    <definedName name="템14" localSheetId="7">BlankMacro1</definedName>
    <definedName name="템14">BlankMacro1</definedName>
    <definedName name="템15" localSheetId="7">BlankMacro1</definedName>
    <definedName name="템15">BlankMacro1</definedName>
    <definedName name="템16" localSheetId="7">BlankMacro1</definedName>
    <definedName name="템16">BlankMacro1</definedName>
    <definedName name="템2" localSheetId="7">BlankMacro1</definedName>
    <definedName name="템2">BlankMacro1</definedName>
    <definedName name="템222" localSheetId="7">BlankMacro1</definedName>
    <definedName name="템222">BlankMacro1</definedName>
    <definedName name="템3" localSheetId="7">BlankMacro1</definedName>
    <definedName name="템3">BlankMacro1</definedName>
    <definedName name="템333" localSheetId="7">BlankMacro1</definedName>
    <definedName name="템333">BlankMacro1</definedName>
    <definedName name="템4" localSheetId="7">BlankMacro1</definedName>
    <definedName name="템4">BlankMacro1</definedName>
    <definedName name="템4444" localSheetId="7">BlankMacro1</definedName>
    <definedName name="템4444">BlankMacro1</definedName>
    <definedName name="템5" localSheetId="7">BlankMacro1</definedName>
    <definedName name="템5">BlankMacro1</definedName>
    <definedName name="템5555" localSheetId="7">BlankMacro1</definedName>
    <definedName name="템5555">BlankMacro1</definedName>
    <definedName name="템6" localSheetId="7">BlankMacro1</definedName>
    <definedName name="템6">BlankMacro1</definedName>
    <definedName name="템66666" localSheetId="7">BlankMacro1</definedName>
    <definedName name="템66666">BlankMacro1</definedName>
    <definedName name="템이1" localSheetId="7">BlankMacro1</definedName>
    <definedName name="템이1">BlankMacro1</definedName>
    <definedName name="템플리트모듈1" localSheetId="7">[0]!BlankMacro1</definedName>
    <definedName name="템플리트모듈1">[0]!BlankMacro1</definedName>
    <definedName name="템플리트모듈2" localSheetId="7">[0]!BlankMacro1</definedName>
    <definedName name="템플리트모듈2">[0]!BlankMacro1</definedName>
    <definedName name="템플리트모듈3" localSheetId="7">[0]!BlankMacro1</definedName>
    <definedName name="템플리트모듈3">[0]!BlankMacro1</definedName>
    <definedName name="템플리트모듈4" localSheetId="7">[0]!BlankMacro1</definedName>
    <definedName name="템플리트모듈4">[0]!BlankMacro1</definedName>
    <definedName name="템플리트모듈5" localSheetId="7">[0]!BlankMacro1</definedName>
    <definedName name="템플리트모듈5">[0]!BlankMacro1</definedName>
    <definedName name="템플리트모듈6" localSheetId="7">[0]!BlankMacro1</definedName>
    <definedName name="템플리트모듈6">[0]!BlankMacro1</definedName>
    <definedName name="토3" localSheetId="7">BlankMacro1</definedName>
    <definedName name="토3">BlankMacro1</definedName>
    <definedName name="토3333" localSheetId="7">BlankMacro1</definedName>
    <definedName name="토3333">BlankMacro1</definedName>
    <definedName name="토공" localSheetId="7">#REF!</definedName>
    <definedName name="토공">#REF!</definedName>
    <definedName name="토공11" hidden="1">{#N/A,#N/A,FALSE,"포장2"}</definedName>
    <definedName name="토공총높이" localSheetId="7">#REF!</definedName>
    <definedName name="토공총높이">#REF!</definedName>
    <definedName name="토공추가">#N/A</definedName>
    <definedName name="토목">#N/A</definedName>
    <definedName name="토목내역" localSheetId="7">#REF!</definedName>
    <definedName name="토목내역">#REF!</definedName>
    <definedName name="토목별표" localSheetId="7">#REF!</definedName>
    <definedName name="토목별표">#REF!</definedName>
    <definedName name="토목설계" hidden="1">{#N/A,#N/A,FALSE,"골재소요량";#N/A,#N/A,FALSE,"골재소요량"}</definedName>
    <definedName name="토목자재대" localSheetId="7">#REF!</definedName>
    <definedName name="토목자재대">#REF!</definedName>
    <definedName name="토목집계">#N/A</definedName>
    <definedName name="토사" localSheetId="7">#REF!</definedName>
    <definedName name="토사">#REF!</definedName>
    <definedName name="토사1" localSheetId="7">#REF!</definedName>
    <definedName name="토사1">#REF!</definedName>
    <definedName name="토사2" localSheetId="7">#REF!</definedName>
    <definedName name="토사2">#REF!</definedName>
    <definedName name="토사3" localSheetId="7">#REF!</definedName>
    <definedName name="토사3">#REF!</definedName>
    <definedName name="토사자중">710.185</definedName>
    <definedName name="토압계수" localSheetId="7">#REF!</definedName>
    <definedName name="토압계수">#REF!</definedName>
    <definedName name="토양" localSheetId="7">#REF!</definedName>
    <definedName name="토양">#REF!</definedName>
    <definedName name="토양질" localSheetId="7">#REF!</definedName>
    <definedName name="토양질">#REF!</definedName>
    <definedName name="토양측정지점수" localSheetId="7">#REF!</definedName>
    <definedName name="토양측정지점수">#REF!</definedName>
    <definedName name="토적1" localSheetId="7">#REF!</definedName>
    <definedName name="토적1">#REF!</definedName>
    <definedName name="토적집계" localSheetId="7">#REF!</definedName>
    <definedName name="토적집계">#REF!</definedName>
    <definedName name="토지" localSheetId="7">#REF!</definedName>
    <definedName name="토지">#REF!</definedName>
    <definedName name="토지이용" localSheetId="7">#REF!</definedName>
    <definedName name="토지이용">#REF!</definedName>
    <definedName name="토피">4.803</definedName>
    <definedName name="톱밥퇴비" localSheetId="7">#REF!</definedName>
    <definedName name="톱밥퇴비">#REF!</definedName>
    <definedName name="통신__외선공" localSheetId="7">#REF!</definedName>
    <definedName name="통신__외선공">#REF!</definedName>
    <definedName name="통신관련기능사_통신기능사012" localSheetId="7">#REF!</definedName>
    <definedName name="통신관련기능사_통신기능사012">#REF!</definedName>
    <definedName name="통신관련기사_통신기사1급012" localSheetId="7">#REF!</definedName>
    <definedName name="통신관련기사_통신기사1급012">#REF!</definedName>
    <definedName name="통신관련산업기사_통신기사2급012" localSheetId="7">#REF!</definedName>
    <definedName name="통신관련산업기사_통신기사2급012">#REF!</definedName>
    <definedName name="통신기능사" localSheetId="7">#REF!</definedName>
    <definedName name="통신기능사">#REF!</definedName>
    <definedName name="통신기사_1급" localSheetId="7">#REF!</definedName>
    <definedName name="통신기사_1급">#REF!</definedName>
    <definedName name="통신기사_2급" localSheetId="7">#REF!</definedName>
    <definedName name="통신기사_2급">#REF!</definedName>
    <definedName name="통신기사1급" localSheetId="7">#REF!</definedName>
    <definedName name="통신기사1급">#REF!</definedName>
    <definedName name="통신기사2급" localSheetId="7">#REF!</definedName>
    <definedName name="통신기사2급">#REF!</definedName>
    <definedName name="통신내선공" localSheetId="7">#REF!</definedName>
    <definedName name="통신내선공">#REF!</definedName>
    <definedName name="통신내선공012" localSheetId="7">#REF!</definedName>
    <definedName name="통신내선공012">#REF!</definedName>
    <definedName name="통신설비공" localSheetId="7">#REF!</definedName>
    <definedName name="통신설비공">#REF!</definedName>
    <definedName name="통신설비공012" localSheetId="7">#REF!</definedName>
    <definedName name="통신설비공012">#REF!</definedName>
    <definedName name="통신외선공" localSheetId="7">#REF!</definedName>
    <definedName name="통신외선공">#REF!</definedName>
    <definedName name="통신외선공012" localSheetId="7">#REF!</definedName>
    <definedName name="통신외선공012">#REF!</definedName>
    <definedName name="통신자재">#N/A</definedName>
    <definedName name="통신케이블공012" localSheetId="7">#REF!</definedName>
    <definedName name="통신케이블공012">#REF!</definedName>
    <definedName name="통영수량" localSheetId="7">#REF!</definedName>
    <definedName name="통영수량">#REF!</definedName>
    <definedName name="통일로" localSheetId="7">#REF!</definedName>
    <definedName name="통일로">#REF!</definedName>
    <definedName name="통합">#N/A</definedName>
    <definedName name="퇴직" localSheetId="7">#REF!</definedName>
    <definedName name="퇴직">#REF!</definedName>
    <definedName name="퇴직공제부금비" localSheetId="7">#REF!</definedName>
    <definedName name="퇴직공제부금비">#REF!</definedName>
    <definedName name="퇴직공제부금비요율" localSheetId="7">#REF!</definedName>
    <definedName name="퇴직공제부금비요율">#REF!</definedName>
    <definedName name="투3" hidden="1">{#N/A,#N/A,FALSE,"배수2"}</definedName>
    <definedName name="투간접노무비" localSheetId="7">#REF!</definedName>
    <definedName name="투간접노무비">#REF!</definedName>
    <definedName name="투경비" localSheetId="7">#REF!</definedName>
    <definedName name="투경비">#REF!</definedName>
    <definedName name="투고용보험료" localSheetId="7">#REF!</definedName>
    <definedName name="투고용보험료">#REF!</definedName>
    <definedName name="투공급가액" localSheetId="7">#REF!</definedName>
    <definedName name="투공급가액">#REF!</definedName>
    <definedName name="투공사원가" localSheetId="7">#REF!</definedName>
    <definedName name="투공사원가">#REF!</definedName>
    <definedName name="투기타경비" localSheetId="7">#REF!</definedName>
    <definedName name="투기타경비">#REF!</definedName>
    <definedName name="투노무비" localSheetId="7">#REF!</definedName>
    <definedName name="투노무비">#REF!</definedName>
    <definedName name="투도급액" localSheetId="7">#REF!</definedName>
    <definedName name="투도급액">#REF!</definedName>
    <definedName name="투부가가치세" localSheetId="7">#REF!</definedName>
    <definedName name="투부가가치세">#REF!</definedName>
    <definedName name="투산재보험료" localSheetId="7">#REF!</definedName>
    <definedName name="투산재보험료">#REF!</definedName>
    <definedName name="투순공사원가" localSheetId="7">#REF!</definedName>
    <definedName name="투순공사원가">#REF!</definedName>
    <definedName name="투안전관리비" localSheetId="7">#REF!</definedName>
    <definedName name="투안전관리비">#REF!</definedName>
    <definedName name="투이윤" localSheetId="7">#REF!</definedName>
    <definedName name="투이윤">#REF!</definedName>
    <definedName name="투일반관리비" localSheetId="7">#REF!</definedName>
    <definedName name="투일반관리비">#REF!</definedName>
    <definedName name="투재료비" localSheetId="7">#REF!</definedName>
    <definedName name="투재료비">#REF!</definedName>
    <definedName name="투찰표" hidden="1">{#N/A,#N/A,FALSE,"부대1"}</definedName>
    <definedName name="투폐기물처리비" localSheetId="7">#REF!</definedName>
    <definedName name="투폐기물처리비">#REF!</definedName>
    <definedName name="특고압" localSheetId="7">#REF!</definedName>
    <definedName name="특고압">#REF!</definedName>
    <definedName name="특고압케이블전공" localSheetId="7">#REF!</definedName>
    <definedName name="특고압케이블전공">#REF!</definedName>
    <definedName name="특고압케이블전공012" localSheetId="7">#REF!</definedName>
    <definedName name="특고압케이블전공012">#REF!</definedName>
    <definedName name="특급" localSheetId="7">#REF!</definedName>
    <definedName name="특급">#REF!</definedName>
    <definedName name="특급기술자" localSheetId="7">#REF!,#REF!,#REF!,#REF!,#REF!,#REF!</definedName>
    <definedName name="특급기술자">#REF!,#REF!,#REF!,#REF!,#REF!,#REF!</definedName>
    <definedName name="특급단가" localSheetId="7">#REF!</definedName>
    <definedName name="특급단가">#REF!</definedName>
    <definedName name="특급원자력비파괴시험공012" localSheetId="7">#REF!</definedName>
    <definedName name="특급원자력비파괴시험공012">#REF!</definedName>
    <definedName name="특급자" localSheetId="7">#REF!,#REF!,#REF!,#REF!,#REF!,#REF!</definedName>
    <definedName name="특급자">#REF!,#REF!,#REF!,#REF!,#REF!,#REF!</definedName>
    <definedName name="특급전체" localSheetId="7">#REF!</definedName>
    <definedName name="특급전체">#REF!</definedName>
    <definedName name="특급할증" localSheetId="7">#REF!</definedName>
    <definedName name="특급할증">#REF!</definedName>
    <definedName name="특별" localSheetId="7">#REF!</definedName>
    <definedName name="특별">#REF!</definedName>
    <definedName name="특별고압케이블전공" localSheetId="7">#REF!</definedName>
    <definedName name="특별고압케이블전공">#REF!</definedName>
    <definedName name="특별인부" localSheetId="7">#REF!</definedName>
    <definedName name="특별인부">#REF!</definedName>
    <definedName name="특별인부012" localSheetId="7">#REF!</definedName>
    <definedName name="특별인부012">#REF!</definedName>
    <definedName name="특수비계" localSheetId="7">#REF!</definedName>
    <definedName name="특수비계">#REF!</definedName>
    <definedName name="특수비계공" localSheetId="7">#REF!</definedName>
    <definedName name="특수비계공">#REF!</definedName>
    <definedName name="특수비계공012" localSheetId="7">#REF!</definedName>
    <definedName name="특수비계공012">#REF!</definedName>
    <definedName name="특수화공" localSheetId="7">#REF!</definedName>
    <definedName name="특수화공">#REF!</definedName>
    <definedName name="특수화공012" localSheetId="7">#REF!</definedName>
    <definedName name="특수화공012">#REF!</definedName>
    <definedName name="ㅍ" localSheetId="7">#REF!</definedName>
    <definedName name="ㅍ">#REF!</definedName>
    <definedName name="ㅍㅋㅌㅍㅋㅌㅊㅍ" localSheetId="7">#REF!</definedName>
    <definedName name="ㅍㅋㅌㅍㅋㅌㅊㅍ">#REF!</definedName>
    <definedName name="ㅍㅍ" hidden="1">{#N/A,#N/A,TRUE,"토적및재료집계";#N/A,#N/A,TRUE,"토적및재료집계";#N/A,#N/A,TRUE,"단위량"}</definedName>
    <definedName name="ㅍㅍ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파고라노" localSheetId="7">#REF!</definedName>
    <definedName name="파고라노">#REF!</definedName>
    <definedName name="파고라재" localSheetId="7">#REF!</definedName>
    <definedName name="파고라재">#REF!</definedName>
    <definedName name="파상형PE전선관" localSheetId="7">#REF!</definedName>
    <definedName name="파상형PE전선관">#REF!</definedName>
    <definedName name="파이1" localSheetId="7">#REF!</definedName>
    <definedName name="파이1">#REF!</definedName>
    <definedName name="파이2" localSheetId="7">#REF!</definedName>
    <definedName name="파이2">#REF!</definedName>
    <definedName name="파일" localSheetId="7" hidden="1">#REF!</definedName>
    <definedName name="파일" hidden="1">#REF!</definedName>
    <definedName name="파일1간격">0.6</definedName>
    <definedName name="파일간격">1.3</definedName>
    <definedName name="판넬" localSheetId="7">#REF!</definedName>
    <definedName name="판넬">#REF!</definedName>
    <definedName name="판넬자재" localSheetId="7">#REF!</definedName>
    <definedName name="판넬자재">#REF!</definedName>
    <definedName name="판넬조립공" localSheetId="7">#REF!</definedName>
    <definedName name="판넬조립공">#REF!</definedName>
    <definedName name="판넬조립공012" localSheetId="7">#REF!</definedName>
    <definedName name="판넬조립공012">#REF!</definedName>
    <definedName name="판석노" localSheetId="7">#REF!</definedName>
    <definedName name="판석노">#REF!</definedName>
    <definedName name="판석재" localSheetId="7">#REF!</definedName>
    <definedName name="판석재">#REF!</definedName>
    <definedName name="팔" localSheetId="7" hidden="1">#REF!</definedName>
    <definedName name="팔" hidden="1">#REF!</definedName>
    <definedName name="팥배나무H3.0" localSheetId="7">#REF!</definedName>
    <definedName name="팥배나무H3.0">#REF!</definedName>
    <definedName name="팽나무H4.0" localSheetId="7">#REF!</definedName>
    <definedName name="팽나무H4.0">#REF!</definedName>
    <definedName name="페인트" localSheetId="7">#REF!</definedName>
    <definedName name="페인트">#REF!</definedName>
    <definedName name="평가대기질" localSheetId="7">#REF!</definedName>
    <definedName name="평가대기질">#REF!</definedName>
    <definedName name="평가소음진동" localSheetId="7">#REF!</definedName>
    <definedName name="평가소음진동">#REF!</definedName>
    <definedName name="평가항목" localSheetId="7">#REF!</definedName>
    <definedName name="평가항목">#REF!</definedName>
    <definedName name="평균N치" localSheetId="7">#REF!</definedName>
    <definedName name="평균N치">#REF!</definedName>
    <definedName name="평의자노" localSheetId="7">#REF!</definedName>
    <definedName name="평의자노">#REF!</definedName>
    <definedName name="평의자재" localSheetId="7">#REF!</definedName>
    <definedName name="평의자재">#REF!</definedName>
    <definedName name="폐기물" localSheetId="7">#REF!</definedName>
    <definedName name="폐기물">#REF!</definedName>
    <definedName name="폐기물갑지">#N/A</definedName>
    <definedName name="폐기물수량산출서" localSheetId="7" hidden="1">#REF!</definedName>
    <definedName name="폐기물수량산출서" hidden="1">#REF!</definedName>
    <definedName name="폐기물처리비" localSheetId="7">#REF!</definedName>
    <definedName name="폐기물처리비">#REF!</definedName>
    <definedName name="폐추니아" localSheetId="7">#REF!</definedName>
    <definedName name="폐추니아">#REF!</definedName>
    <definedName name="포" localSheetId="7">#REF!</definedName>
    <definedName name="포">#REF!</definedName>
    <definedName name="포___설___공" localSheetId="7">#REF!</definedName>
    <definedName name="포___설___공">#REF!</definedName>
    <definedName name="포___장___공" localSheetId="7">#REF!</definedName>
    <definedName name="포___장___공">#REF!</definedName>
    <definedName name="포설" localSheetId="7">#REF!</definedName>
    <definedName name="포설">#REF!</definedName>
    <definedName name="포설공" localSheetId="7">#REF!</definedName>
    <definedName name="포설공">#REF!</definedName>
    <definedName name="포설공012" localSheetId="7">#REF!</definedName>
    <definedName name="포설공012">#REF!</definedName>
    <definedName name="포장" localSheetId="7">#REF!</definedName>
    <definedName name="포장">#REF!</definedName>
    <definedName name="포장공" localSheetId="7">#REF!</definedName>
    <definedName name="포장공">#REF!</definedName>
    <definedName name="포장공012" localSheetId="7">#REF!</definedName>
    <definedName name="포장공012">#REF!</definedName>
    <definedName name="포장면적" localSheetId="7">#REF!</definedName>
    <definedName name="포장면적">#REF!</definedName>
    <definedName name="포장수량" localSheetId="7">#REF!</definedName>
    <definedName name="포장수량">#REF!</definedName>
    <definedName name="포장집계2" localSheetId="7">#REF!</definedName>
    <definedName name="포장집계2">#REF!</definedName>
    <definedName name="포화" localSheetId="7">#REF!</definedName>
    <definedName name="포화">#REF!</definedName>
    <definedName name="폭" localSheetId="7">#REF!</definedName>
    <definedName name="폭">#REF!</definedName>
    <definedName name="폭원" localSheetId="7">#REF!</definedName>
    <definedName name="폭원">#REF!</definedName>
    <definedName name="표" localSheetId="7">#REF!</definedName>
    <definedName name="표">#REF!</definedName>
    <definedName name="표경" localSheetId="7">#REF!</definedName>
    <definedName name="표경">#REF!</definedName>
    <definedName name="표노" localSheetId="7">#REF!</definedName>
    <definedName name="표노">#REF!</definedName>
    <definedName name="표면보호경비" localSheetId="7">#REF!</definedName>
    <definedName name="표면보호경비">#REF!</definedName>
    <definedName name="표면보호노무비" localSheetId="7">#REF!</definedName>
    <definedName name="표면보호노무비">#REF!</definedName>
    <definedName name="표면보호재료비" localSheetId="7">#REF!</definedName>
    <definedName name="표면보호재료비">#REF!</definedName>
    <definedName name="표재" localSheetId="7">#REF!</definedName>
    <definedName name="표재">#REF!</definedName>
    <definedName name="표지001">#N/A</definedName>
    <definedName name="표지01">#N/A</definedName>
    <definedName name="표지3" localSheetId="7">#REF!</definedName>
    <definedName name="표지3">#REF!</definedName>
    <definedName name="표층기계경비" localSheetId="7">#REF!</definedName>
    <definedName name="표층기계경비">#REF!</definedName>
    <definedName name="표층기계계" localSheetId="7">#REF!</definedName>
    <definedName name="표층기계계">#REF!</definedName>
    <definedName name="표층기계노무비" localSheetId="7">#REF!</definedName>
    <definedName name="표층기계노무비">#REF!</definedName>
    <definedName name="표층기계살수경비" localSheetId="7">#REF!</definedName>
    <definedName name="표층기계살수경비">#REF!</definedName>
    <definedName name="표층기계살수계" localSheetId="7">#REF!</definedName>
    <definedName name="표층기계살수계">#REF!</definedName>
    <definedName name="표층기계살수노무비" localSheetId="7">#REF!</definedName>
    <definedName name="표층기계살수노무비">#REF!</definedName>
    <definedName name="표층기계살수재료비" localSheetId="7">#REF!</definedName>
    <definedName name="표층기계살수재료비">#REF!</definedName>
    <definedName name="표층기계인건비경비" localSheetId="7">#REF!</definedName>
    <definedName name="표층기계인건비경비">#REF!</definedName>
    <definedName name="표층기계인건비계" localSheetId="7">#REF!</definedName>
    <definedName name="표층기계인건비계">#REF!</definedName>
    <definedName name="표층기계인건비노무비" localSheetId="7">#REF!</definedName>
    <definedName name="표층기계인건비노무비">#REF!</definedName>
    <definedName name="표층기계인건비재료비" localSheetId="7">#REF!</definedName>
    <definedName name="표층기계인건비재료비">#REF!</definedName>
    <definedName name="표층기계재료비" localSheetId="7">#REF!</definedName>
    <definedName name="표층기계재료비">#REF!</definedName>
    <definedName name="표층기계전압단뎀경비" localSheetId="7">#REF!</definedName>
    <definedName name="표층기계전압단뎀경비">#REF!</definedName>
    <definedName name="표층기계전압단뎀계" localSheetId="7">#REF!</definedName>
    <definedName name="표층기계전압단뎀계">#REF!</definedName>
    <definedName name="표층기계전압단뎀노무비" localSheetId="7">#REF!</definedName>
    <definedName name="표층기계전압단뎀노무비">#REF!</definedName>
    <definedName name="표층기계전압단뎀재료비" localSheetId="7">#REF!</definedName>
    <definedName name="표층기계전압단뎀재료비">#REF!</definedName>
    <definedName name="표층기계전압마카담경비" localSheetId="7">#REF!</definedName>
    <definedName name="표층기계전압마카담경비">#REF!</definedName>
    <definedName name="표층기계전압마카담계" localSheetId="7">#REF!</definedName>
    <definedName name="표층기계전압마카담계">#REF!</definedName>
    <definedName name="표층기계전압마카담노무비" localSheetId="7">#REF!</definedName>
    <definedName name="표층기계전압마카담노무비">#REF!</definedName>
    <definedName name="표층기계전압마카담재료비" localSheetId="7">#REF!</definedName>
    <definedName name="표층기계전압마카담재료비">#REF!</definedName>
    <definedName name="표층기계전압타이어경비" localSheetId="7">#REF!</definedName>
    <definedName name="표층기계전압타이어경비">#REF!</definedName>
    <definedName name="표층기계전압타이어계" localSheetId="7">#REF!</definedName>
    <definedName name="표층기계전압타이어계">#REF!</definedName>
    <definedName name="표층기계전압타이어노무비" localSheetId="7">#REF!</definedName>
    <definedName name="표층기계전압타이어노무비">#REF!</definedName>
    <definedName name="표층기계전압타이어재료비" localSheetId="7">#REF!</definedName>
    <definedName name="표층기계전압타이어재료비">#REF!</definedName>
    <definedName name="표층기계포설경비" localSheetId="7">#REF!</definedName>
    <definedName name="표층기계포설경비">#REF!</definedName>
    <definedName name="표층기계포설계" localSheetId="7">#REF!</definedName>
    <definedName name="표층기계포설계">#REF!</definedName>
    <definedName name="표층기계포설노무비" localSheetId="7">#REF!</definedName>
    <definedName name="표층기계포설노무비">#REF!</definedName>
    <definedName name="표층기계포설재료비" localSheetId="7">#REF!</definedName>
    <definedName name="표층기계포설재료비">#REF!</definedName>
    <definedName name="표층소규모경비" localSheetId="7">#REF!</definedName>
    <definedName name="표층소규모경비">#REF!</definedName>
    <definedName name="표층소규모계" localSheetId="7">#REF!</definedName>
    <definedName name="표층소규모계">#REF!</definedName>
    <definedName name="표층소규모노무비" localSheetId="7">#REF!</definedName>
    <definedName name="표층소규모노무비">#REF!</definedName>
    <definedName name="표층소규모재료비" localSheetId="7">#REF!</definedName>
    <definedName name="표층소규모재료비">#REF!</definedName>
    <definedName name="표층소규모전압단뎀경비" localSheetId="7">#REF!</definedName>
    <definedName name="표층소규모전압단뎀경비">#REF!</definedName>
    <definedName name="표층소규모전압단뎀계" localSheetId="7">#REF!</definedName>
    <definedName name="표층소규모전압단뎀계">#REF!</definedName>
    <definedName name="표층소규모전압단뎀노무비" localSheetId="7">#REF!</definedName>
    <definedName name="표층소규모전압단뎀노무비">#REF!</definedName>
    <definedName name="표층소규모전압단뎀재료비" localSheetId="7">#REF!</definedName>
    <definedName name="표층소규모전압단뎀재료비">#REF!</definedName>
    <definedName name="표층소규모포설경비" localSheetId="7">#REF!</definedName>
    <definedName name="표층소규모포설경비">#REF!</definedName>
    <definedName name="표층소규모포설계" localSheetId="7">#REF!</definedName>
    <definedName name="표층소규모포설계">#REF!</definedName>
    <definedName name="표층소규모포설노무비" localSheetId="7">#REF!</definedName>
    <definedName name="표층소규모포설노무비">#REF!</definedName>
    <definedName name="표층소규모포설재료비" localSheetId="7">#REF!</definedName>
    <definedName name="표층소규모포설재료비">#REF!</definedName>
    <definedName name="표층인력경비" localSheetId="7">#REF!</definedName>
    <definedName name="표층인력경비">#REF!</definedName>
    <definedName name="표층인력계" localSheetId="7">#REF!</definedName>
    <definedName name="표층인력계">#REF!</definedName>
    <definedName name="표층인력노무비" localSheetId="7">#REF!</definedName>
    <definedName name="표층인력노무비">#REF!</definedName>
    <definedName name="표층인력살수경비" localSheetId="7">#REF!</definedName>
    <definedName name="표층인력살수경비">#REF!</definedName>
    <definedName name="표층인력살수계" localSheetId="7">#REF!</definedName>
    <definedName name="표층인력살수계">#REF!</definedName>
    <definedName name="표층인력살수노무비" localSheetId="7">#REF!</definedName>
    <definedName name="표층인력살수노무비">#REF!</definedName>
    <definedName name="표층인력살수재료비" localSheetId="7">#REF!</definedName>
    <definedName name="표층인력살수재료비">#REF!</definedName>
    <definedName name="표층인력재료비" localSheetId="7">#REF!</definedName>
    <definedName name="표층인력재료비">#REF!</definedName>
    <definedName name="표층인력전압단뎀경비" localSheetId="7">#REF!</definedName>
    <definedName name="표층인력전압단뎀경비">#REF!</definedName>
    <definedName name="표층인력전압단뎀계" localSheetId="7">#REF!</definedName>
    <definedName name="표층인력전압단뎀계">#REF!</definedName>
    <definedName name="표층인력전압단뎀노무비" localSheetId="7">#REF!</definedName>
    <definedName name="표층인력전압단뎀노무비">#REF!</definedName>
    <definedName name="표층인력전압단뎀재료비" localSheetId="7">#REF!</definedName>
    <definedName name="표층인력전압단뎀재료비">#REF!</definedName>
    <definedName name="표층인력전압마카담경비" localSheetId="7">#REF!</definedName>
    <definedName name="표층인력전압마카담경비">#REF!</definedName>
    <definedName name="표층인력전압마카담계" localSheetId="7">#REF!</definedName>
    <definedName name="표층인력전압마카담계">#REF!</definedName>
    <definedName name="표층인력전압마카담노무비" localSheetId="7">#REF!</definedName>
    <definedName name="표층인력전압마카담노무비">#REF!</definedName>
    <definedName name="표층인력전압마카담재료비" localSheetId="7">#REF!</definedName>
    <definedName name="표층인력전압마카담재료비">#REF!</definedName>
    <definedName name="표층인력전압타이어경비" localSheetId="7">#REF!</definedName>
    <definedName name="표층인력전압타이어경비">#REF!</definedName>
    <definedName name="표층인력전압타이어계" localSheetId="7">#REF!</definedName>
    <definedName name="표층인력전압타이어계">#REF!</definedName>
    <definedName name="표층인력전압타이어노무비" localSheetId="7">#REF!</definedName>
    <definedName name="표층인력전압타이어노무비">#REF!</definedName>
    <definedName name="표층인력전압타이어재료비" localSheetId="7">#REF!</definedName>
    <definedName name="표층인력전압타이어재료비">#REF!</definedName>
    <definedName name="표층인력포설경비" localSheetId="7">#REF!</definedName>
    <definedName name="표층인력포설경비">#REF!</definedName>
    <definedName name="표층인력포설계" localSheetId="7">#REF!</definedName>
    <definedName name="표층인력포설계">#REF!</definedName>
    <definedName name="표층인력포설노무비" localSheetId="7">#REF!</definedName>
    <definedName name="표층인력포설노무비">#REF!</definedName>
    <definedName name="표층인력포설재료비" localSheetId="7">#REF!</definedName>
    <definedName name="표층인력포설재료비">#REF!</definedName>
    <definedName name="품명" localSheetId="7">#REF!</definedName>
    <definedName name="품명">#REF!</definedName>
    <definedName name="품셈총괄표" localSheetId="7">#REF!</definedName>
    <definedName name="품셈총괄표">#REF!</definedName>
    <definedName name="품위내역서" localSheetId="7">BlankMacro1</definedName>
    <definedName name="품위내역서">BlankMacro1</definedName>
    <definedName name="풍전2" hidden="1">{#N/A,#N/A,TRUE,"손익보고"}</definedName>
    <definedName name="퓱ㅅㄹㄷㅈ" localSheetId="7">[0]!BlankMacro1</definedName>
    <definedName name="퓱ㅅㄹㄷㅈ">[0]!BlankMacro1</definedName>
    <definedName name="픁ㅋㄽ" localSheetId="7">[0]!BlankMacro1</definedName>
    <definedName name="픁ㅋㄽ">[0]!BlankMacro1</definedName>
    <definedName name="프라임코팅75디스트리뷰우터3000경비" localSheetId="7">#REF!</definedName>
    <definedName name="프라임코팅75디스트리뷰우터3000경비">#REF!</definedName>
    <definedName name="프라임코팅75디스트리뷰우터3000계" localSheetId="7">#REF!</definedName>
    <definedName name="프라임코팅75디스트리뷰우터3000계">#REF!</definedName>
    <definedName name="프라임코팅75디스트리뷰우터3000노무비" localSheetId="7">#REF!</definedName>
    <definedName name="프라임코팅75디스트리뷰우터3000노무비">#REF!</definedName>
    <definedName name="프라임코팅75디스트리뷰우터3000살포경비" localSheetId="7">#REF!</definedName>
    <definedName name="프라임코팅75디스트리뷰우터3000살포경비">#REF!</definedName>
    <definedName name="프라임코팅75디스트리뷰우터3000살포계" localSheetId="7">#REF!</definedName>
    <definedName name="프라임코팅75디스트리뷰우터3000살포계">#REF!</definedName>
    <definedName name="프라임코팅75디스트리뷰우터3000살포노무비" localSheetId="7">#REF!</definedName>
    <definedName name="프라임코팅75디스트리뷰우터3000살포노무비">#REF!</definedName>
    <definedName name="프라임코팅75디스트리뷰우터3000살포재료비" localSheetId="7">#REF!</definedName>
    <definedName name="프라임코팅75디스트리뷰우터3000살포재료비">#REF!</definedName>
    <definedName name="프라임코팅75디스트리뷰우터3000용해비경비" localSheetId="7">#REF!</definedName>
    <definedName name="프라임코팅75디스트리뷰우터3000용해비경비">#REF!</definedName>
    <definedName name="프라임코팅75디스트리뷰우터3000용해비계" localSheetId="7">#REF!</definedName>
    <definedName name="프라임코팅75디스트리뷰우터3000용해비계">#REF!</definedName>
    <definedName name="프라임코팅75디스트리뷰우터3000용해비노무비" localSheetId="7">#REF!</definedName>
    <definedName name="프라임코팅75디스트리뷰우터3000용해비노무비">#REF!</definedName>
    <definedName name="프라임코팅75디스트리뷰우터3000용해비재료비" localSheetId="7">#REF!</definedName>
    <definedName name="프라임코팅75디스트리뷰우터3000용해비재료비">#REF!</definedName>
    <definedName name="프라임코팅75디스트리뷰우터3000인건비경비" localSheetId="7">#REF!</definedName>
    <definedName name="프라임코팅75디스트리뷰우터3000인건비경비">#REF!</definedName>
    <definedName name="프라임코팅75디스트리뷰우터3000인건비계" localSheetId="7">#REF!</definedName>
    <definedName name="프라임코팅75디스트리뷰우터3000인건비계">#REF!</definedName>
    <definedName name="프라임코팅75디스트리뷰우터3000인건비노무비" localSheetId="7">#REF!</definedName>
    <definedName name="프라임코팅75디스트리뷰우터3000인건비노무비">#REF!</definedName>
    <definedName name="프라임코팅75디스트리뷰우터3000인건비재료비" localSheetId="7">#REF!</definedName>
    <definedName name="프라임코팅75디스트리뷰우터3000인건비재료비">#REF!</definedName>
    <definedName name="프라임코팅75디스트리뷰우터3000재료비" localSheetId="7">#REF!</definedName>
    <definedName name="프라임코팅75디스트리뷰우터3000재료비">#REF!</definedName>
    <definedName name="프라임코팅75디스트리뷰우터3000청소비경비" localSheetId="7">#REF!</definedName>
    <definedName name="프라임코팅75디스트리뷰우터3000청소비경비">#REF!</definedName>
    <definedName name="프라임코팅75디스트리뷰우터3000청소비계" localSheetId="7">#REF!</definedName>
    <definedName name="프라임코팅75디스트리뷰우터3000청소비계">#REF!</definedName>
    <definedName name="프라임코팅75디스트리뷰우터3000청소비노무비" localSheetId="7">#REF!</definedName>
    <definedName name="프라임코팅75디스트리뷰우터3000청소비노무비">#REF!</definedName>
    <definedName name="프라임코팅75디스트리뷰우터3000청소비재료비" localSheetId="7">#REF!</definedName>
    <definedName name="프라임코팅75디스트리뷰우터3000청소비재료비">#REF!</definedName>
    <definedName name="프라임코팅75아스팔트스프레이어300경비" localSheetId="7">#REF!</definedName>
    <definedName name="프라임코팅75아스팔트스프레이어300경비">#REF!</definedName>
    <definedName name="프라임코팅75아스팔트스프레이어300계" localSheetId="7">#REF!</definedName>
    <definedName name="프라임코팅75아스팔트스프레이어300계">#REF!</definedName>
    <definedName name="프라임코팅75아스팔트스프레이어300노무비" localSheetId="7">#REF!</definedName>
    <definedName name="프라임코팅75아스팔트스프레이어300노무비">#REF!</definedName>
    <definedName name="프라임코팅75아스팔트스프레이어300살포경비" localSheetId="7">#REF!</definedName>
    <definedName name="프라임코팅75아스팔트스프레이어300살포경비">#REF!</definedName>
    <definedName name="프라임코팅75아스팔트스프레이어300살포계" localSheetId="7">#REF!</definedName>
    <definedName name="프라임코팅75아스팔트스프레이어300살포계">#REF!</definedName>
    <definedName name="프라임코팅75아스팔트스프레이어300살포노무비" localSheetId="7">#REF!</definedName>
    <definedName name="프라임코팅75아스팔트스프레이어300살포노무비">#REF!</definedName>
    <definedName name="프라임코팅75아스팔트스프레이어300살포재료비" localSheetId="7">#REF!</definedName>
    <definedName name="프라임코팅75아스팔트스프레이어300살포재료비">#REF!</definedName>
    <definedName name="프라임코팅75아스팔트스프레이어300용해비경비" localSheetId="7">#REF!</definedName>
    <definedName name="프라임코팅75아스팔트스프레이어300용해비경비">#REF!</definedName>
    <definedName name="프라임코팅75아스팔트스프레이어300용해비계" localSheetId="7">#REF!</definedName>
    <definedName name="프라임코팅75아스팔트스프레이어300용해비계">#REF!</definedName>
    <definedName name="프라임코팅75아스팔트스프레이어300용해비노무비" localSheetId="7">#REF!</definedName>
    <definedName name="프라임코팅75아스팔트스프레이어300용해비노무비">#REF!</definedName>
    <definedName name="프라임코팅75아스팔트스프레이어300용해비재료비" localSheetId="7">#REF!</definedName>
    <definedName name="프라임코팅75아스팔트스프레이어300용해비재료비">#REF!</definedName>
    <definedName name="프라임코팅75아스팔트스프레이어300인건비경비" localSheetId="7">#REF!</definedName>
    <definedName name="프라임코팅75아스팔트스프레이어300인건비경비">#REF!</definedName>
    <definedName name="프라임코팅75아스팔트스프레이어300인건비계" localSheetId="7">#REF!</definedName>
    <definedName name="프라임코팅75아스팔트스프레이어300인건비계">#REF!</definedName>
    <definedName name="프라임코팅75아스팔트스프레이어300인건비노무비" localSheetId="7">#REF!</definedName>
    <definedName name="프라임코팅75아스팔트스프레이어300인건비노무비">#REF!</definedName>
    <definedName name="프라임코팅75아스팔트스프레이어300인건비재료비" localSheetId="7">#REF!</definedName>
    <definedName name="프라임코팅75아스팔트스프레이어300인건비재료비">#REF!</definedName>
    <definedName name="프라임코팅75아스팔트스프레이어300재료비" localSheetId="7">#REF!</definedName>
    <definedName name="프라임코팅75아스팔트스프레이어300재료비">#REF!</definedName>
    <definedName name="프라임코팅75아스팔트스프레이어300청소비경비" localSheetId="7">#REF!</definedName>
    <definedName name="프라임코팅75아스팔트스프레이어300청소비경비">#REF!</definedName>
    <definedName name="프라임코팅75아스팔트스프레이어300청소비계" localSheetId="7">#REF!</definedName>
    <definedName name="프라임코팅75아스팔트스프레이어300청소비계">#REF!</definedName>
    <definedName name="프라임코팅75아스팔트스프레이어300청소비노무비" localSheetId="7">#REF!</definedName>
    <definedName name="프라임코팅75아스팔트스프레이어300청소비노무비">#REF!</definedName>
    <definedName name="프라임코팅75아스팔트스프레이어300청소비재료비" localSheetId="7">#REF!</definedName>
    <definedName name="프라임코팅75아스팔트스프레이어300청소비재료비">#REF!</definedName>
    <definedName name="플랜지폭" localSheetId="7">#REF!</definedName>
    <definedName name="플랜지폭">#REF!</definedName>
    <definedName name="플랜트기계설치공" localSheetId="7">#REF!</definedName>
    <definedName name="플랜트기계설치공">#REF!</definedName>
    <definedName name="플랜트기계설치공012" localSheetId="7">#REF!</definedName>
    <definedName name="플랜트기계설치공012">#REF!</definedName>
    <definedName name="플랜트배관공" localSheetId="7">#REF!</definedName>
    <definedName name="플랜트배관공">#REF!</definedName>
    <definedName name="플랜트배관공012" localSheetId="7">#REF!</definedName>
    <definedName name="플랜트배관공012">#REF!</definedName>
    <definedName name="플랜트용접공" localSheetId="7">#REF!</definedName>
    <definedName name="플랜트용접공">#REF!</definedName>
    <definedName name="플랜트용접공012" localSheetId="7">#REF!</definedName>
    <definedName name="플랜트용접공012">#REF!</definedName>
    <definedName name="플랜트전공" localSheetId="7">#REF!</definedName>
    <definedName name="플랜트전공">#REF!</definedName>
    <definedName name="플랜트전공012" localSheetId="7">#REF!</definedName>
    <definedName name="플랜트전공012">#REF!</definedName>
    <definedName name="플랜트제관공" localSheetId="7">#REF!</definedName>
    <definedName name="플랜트제관공">#REF!</definedName>
    <definedName name="플랜트제관공012" localSheetId="7">#REF!</definedName>
    <definedName name="플랜트제관공012">#REF!</definedName>
    <definedName name="플랜트특수용접공" localSheetId="7">#REF!</definedName>
    <definedName name="플랜트특수용접공">#REF!</definedName>
    <definedName name="플랜트특수용접공012" localSheetId="7">#REF!</definedName>
    <definedName name="플랜트특수용접공012">#REF!</definedName>
    <definedName name="플레이트콤펙터경비" localSheetId="7">#REF!</definedName>
    <definedName name="플레이트콤펙터경비">#REF!</definedName>
    <definedName name="플레이트콤펙터계" localSheetId="7">#REF!</definedName>
    <definedName name="플레이트콤펙터계">#REF!</definedName>
    <definedName name="플레이트콤펙터노무비" localSheetId="7">#REF!</definedName>
    <definedName name="플레이트콤펙터노무비">#REF!</definedName>
    <definedName name="플레이트콤펙터재료비" localSheetId="7">#REF!</definedName>
    <definedName name="플레이트콤펙터재료비">#REF!</definedName>
    <definedName name="플렌지폭" localSheetId="7">#REF!</definedName>
    <definedName name="플렌지폭">#REF!</definedName>
    <definedName name="피라칸사스H1.5" localSheetId="7">#REF!</definedName>
    <definedName name="피라칸사스H1.5">#REF!</definedName>
    <definedName name="ㅎ" localSheetId="7">#REF!</definedName>
    <definedName name="ㅎ">#REF!</definedName>
    <definedName name="ㅎ314" localSheetId="7">#REF!</definedName>
    <definedName name="ㅎ314">#REF!</definedName>
    <definedName name="ㅎ32" localSheetId="7">#REF!</definedName>
    <definedName name="ㅎ32">#REF!</definedName>
    <definedName name="ㅎ384" localSheetId="7">#REF!</definedName>
    <definedName name="ㅎ384">#REF!</definedName>
    <definedName name="ㅎㄱ" localSheetId="7">[0]!BlankMacro1</definedName>
    <definedName name="ㅎㄱ">[0]!BlankMacro1</definedName>
    <definedName name="ㅎㄴ">[0]!REUIHGURI</definedName>
    <definedName name="ㅎㄹ" localSheetId="7">#REF!</definedName>
    <definedName name="ㅎㄹ">#REF!</definedName>
    <definedName name="ㅎㄹㅇㅀ" hidden="1">{#N/A,#N/A,FALSE,"부대1"}</definedName>
    <definedName name="ㅎ로ㅓ" hidden="1">{#N/A,#N/A,FALSE,"운반시간"}</definedName>
    <definedName name="ㅎ류">[0]!SDRFE</definedName>
    <definedName name="ㅎㅀ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ㅁㄷㄱㅎ" localSheetId="7">[0]!BlankMacro1</definedName>
    <definedName name="ㅎㅁㄷㄱㅎ">[0]!BlankMacro1</definedName>
    <definedName name="ㅎㅅㅎ" localSheetId="7">BlankMacro1</definedName>
    <definedName name="ㅎㅅㅎ">BlankMacro1</definedName>
    <definedName name="ㅎㅇㅀㅇㅀㅇㅎ" hidden="1">{#N/A,#N/A,FALSE,"표지목차"}</definedName>
    <definedName name="ㅎㅇㅇㅀㅎㄹ" hidden="1">{#N/A,#N/A,FALSE,"속도"}</definedName>
    <definedName name="ㅎ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ㅎㅎㅎㅎㅎㅎ" localSheetId="7">BlankMacro1</definedName>
    <definedName name="ㅎㅎㅎㅎㅎㅎㅎ">BlankMacro1</definedName>
    <definedName name="ㅎ휴" localSheetId="7">BlankMacro1</definedName>
    <definedName name="ㅎ휴">BlankMacro1</definedName>
    <definedName name="하5" localSheetId="7">#REF!</definedName>
    <definedName name="하5">#REF!</definedName>
    <definedName name="하6" localSheetId="7">#REF!</definedName>
    <definedName name="하6">#REF!</definedName>
    <definedName name="하7" localSheetId="7">#REF!</definedName>
    <definedName name="하7">#REF!</definedName>
    <definedName name="하8" localSheetId="7">#REF!</definedName>
    <definedName name="하8">#REF!</definedName>
    <definedName name="하도" hidden="1">{#N/A,#N/A,FALSE,"이정표"}</definedName>
    <definedName name="하도관리" localSheetId="7">#REF!</definedName>
    <definedName name="하도관리">#REF!</definedName>
    <definedName name="하도급1" localSheetId="7">#REF!</definedName>
    <definedName name="하도급1">#REF!</definedName>
    <definedName name="하도급2" localSheetId="7">#REF!</definedName>
    <definedName name="하도급2">#REF!</definedName>
    <definedName name="하도급3" localSheetId="7">#REF!</definedName>
    <definedName name="하도급3">#REF!</definedName>
    <definedName name="하도급4" localSheetId="7">#REF!</definedName>
    <definedName name="하도급4">#REF!</definedName>
    <definedName name="하도급5" localSheetId="7">#REF!</definedName>
    <definedName name="하도급5">#REF!</definedName>
    <definedName name="하도급6" localSheetId="7">#REF!</definedName>
    <definedName name="하도급6">#REF!</definedName>
    <definedName name="하도급ㄴ역" localSheetId="7">#REF!</definedName>
    <definedName name="하도급ㄴ역">#REF!</definedName>
    <definedName name="하도급내역" localSheetId="7">#REF!</definedName>
    <definedName name="하도급내역">#REF!</definedName>
    <definedName name="하도급사항" localSheetId="7">#REF!</definedName>
    <definedName name="하도급사항">#REF!</definedName>
    <definedName name="하도급원가1" localSheetId="7">#REF!</definedName>
    <definedName name="하도급원가1">#REF!</definedName>
    <definedName name="하도급원가2" localSheetId="7">#REF!</definedName>
    <definedName name="하도급원가2">#REF!</definedName>
    <definedName name="하도내역" localSheetId="7">#REF!</definedName>
    <definedName name="하도내역">#REF!</definedName>
    <definedName name="하부" localSheetId="7">#REF!</definedName>
    <definedName name="하부">#REF!</definedName>
    <definedName name="하부플랜지두께" localSheetId="7">#REF!</definedName>
    <definedName name="하부플랜지두께">#REF!</definedName>
    <definedName name="하이" localSheetId="7">[0]!BlankMacro1</definedName>
    <definedName name="하이">[0]!BlankMacro1</definedName>
    <definedName name="하중" localSheetId="7">#REF!</definedName>
    <definedName name="하중">#REF!</definedName>
    <definedName name="하한선" hidden="1">{#N/A,#N/A,FALSE,"배수2"}</definedName>
    <definedName name="한" localSheetId="7" hidden="1">#REF!</definedName>
    <definedName name="한" hidden="1">#REF!</definedName>
    <definedName name="한_식__목_공" localSheetId="7">#REF!</definedName>
    <definedName name="한_식__목_공">#REF!</definedName>
    <definedName name="한_식__와_공" localSheetId="7">#REF!</definedName>
    <definedName name="한_식__와_공">#REF!</definedName>
    <definedName name="한국">#N/A</definedName>
    <definedName name="한글노무비" localSheetId="7">#REF!</definedName>
    <definedName name="한글노무비">#REF!</definedName>
    <definedName name="한식__미장공" localSheetId="7">#REF!</definedName>
    <definedName name="한식__미장공">#REF!</definedName>
    <definedName name="한식목공" localSheetId="7">#REF!</definedName>
    <definedName name="한식목공">#REF!</definedName>
    <definedName name="한식목공012" localSheetId="7">#REF!</definedName>
    <definedName name="한식목공012">#REF!</definedName>
    <definedName name="한식목공조공" localSheetId="7">#REF!</definedName>
    <definedName name="한식목공조공">#REF!</definedName>
    <definedName name="한식목공조공012" localSheetId="7">#REF!</definedName>
    <definedName name="한식목공조공012">#REF!</definedName>
    <definedName name="한식미장공" localSheetId="7">#REF!</definedName>
    <definedName name="한식미장공">#REF!</definedName>
    <definedName name="한식미장공012" localSheetId="7">#REF!</definedName>
    <definedName name="한식미장공012">#REF!</definedName>
    <definedName name="한식와공" localSheetId="7">#REF!</definedName>
    <definedName name="한식와공">#REF!</definedName>
    <definedName name="한식와공012" localSheetId="7">#REF!</definedName>
    <definedName name="한식와공012">#REF!</definedName>
    <definedName name="한식와공조공" localSheetId="7">#REF!</definedName>
    <definedName name="한식와공조공">#REF!</definedName>
    <definedName name="한식와공조공012" localSheetId="7">#REF!</definedName>
    <definedName name="한식와공조공012">#REF!</definedName>
    <definedName name="한전가로등" localSheetId="7">#REF!</definedName>
    <definedName name="한전가로등">#REF!</definedName>
    <definedName name="한전수탁공사비2" localSheetId="7">#REF!</definedName>
    <definedName name="한전수탁공사비2">#REF!</definedName>
    <definedName name="한전수탁비" localSheetId="7">#REF!</definedName>
    <definedName name="한전수탁비">#REF!</definedName>
    <definedName name="한전외선공사비1" localSheetId="7">#REF!</definedName>
    <definedName name="한전외선공사비1">#REF!</definedName>
    <definedName name="할" localSheetId="7">#REF!</definedName>
    <definedName name="할">#REF!</definedName>
    <definedName name="할___석___공" localSheetId="7">#REF!</definedName>
    <definedName name="할___석___공">#REF!</definedName>
    <definedName name="할석" localSheetId="7">#REF!</definedName>
    <definedName name="할석">#REF!</definedName>
    <definedName name="할석공" localSheetId="7">#REF!</definedName>
    <definedName name="할석공">#REF!</definedName>
    <definedName name="할석공012" localSheetId="7">#REF!</definedName>
    <definedName name="할석공012">#REF!</definedName>
    <definedName name="할증" localSheetId="7">#REF!</definedName>
    <definedName name="할증">#REF!</definedName>
    <definedName name="할증수량" localSheetId="7">#REF!</definedName>
    <definedName name="할증수량">#REF!</definedName>
    <definedName name="할증율" localSheetId="7">#REF!</definedName>
    <definedName name="할증율">#REF!</definedName>
    <definedName name="함___석___공" localSheetId="7">#REF!</definedName>
    <definedName name="함___석___공">#REF!</definedName>
    <definedName name="함석" localSheetId="7">#REF!</definedName>
    <definedName name="함석">#REF!</definedName>
    <definedName name="함석공" localSheetId="7">#REF!</definedName>
    <definedName name="함석공">#REF!</definedName>
    <definedName name="함석공012" localSheetId="7">#REF!</definedName>
    <definedName name="함석공012">#REF!</definedName>
    <definedName name="합계" localSheetId="7">#REF!</definedName>
    <definedName name="합계">#REF!</definedName>
    <definedName name="합계전류" localSheetId="7">#REF!</definedName>
    <definedName name="합계전류">#REF!</definedName>
    <definedName name="합계전류1" localSheetId="7">#REF!</definedName>
    <definedName name="합계전류1">#REF!</definedName>
    <definedName name="합계전류2" localSheetId="7">#REF!</definedName>
    <definedName name="합계전류2">#REF!</definedName>
    <definedName name="합계전류3" localSheetId="7">#REF!</definedName>
    <definedName name="합계전류3">#REF!</definedName>
    <definedName name="합계전류4" localSheetId="7">#REF!</definedName>
    <definedName name="합계전류4">#REF!</definedName>
    <definedName name="합계전류5" localSheetId="7">#REF!</definedName>
    <definedName name="합계전류5">#REF!</definedName>
    <definedName name="합계전류6" localSheetId="7">#REF!</definedName>
    <definedName name="합계전류6">#REF!</definedName>
    <definedName name="합계전류7" localSheetId="7">#REF!</definedName>
    <definedName name="합계전류7">#REF!</definedName>
    <definedName name="합계전류A" localSheetId="7">#REF!</definedName>
    <definedName name="합계전류A">#REF!</definedName>
    <definedName name="합성을력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합판노" localSheetId="7">#REF!</definedName>
    <definedName name="합판노">#REF!</definedName>
    <definedName name="합판재" localSheetId="7">#REF!</definedName>
    <definedName name="합판재">#REF!</definedName>
    <definedName name="항목별평가" localSheetId="7">#REF!</definedName>
    <definedName name="항목별평가">#REF!</definedName>
    <definedName name="해당화" localSheetId="7">#REF!</definedName>
    <definedName name="해당화">#REF!</definedName>
    <definedName name="해머계수" localSheetId="7">#REF!</definedName>
    <definedName name="해머계수">#REF!</definedName>
    <definedName name="해송H3.0xW1.2xR10" localSheetId="7">#REF!</definedName>
    <definedName name="해송H3.0xW1.2xR10">#REF!</definedName>
    <definedName name="해송H3.5xW1.5xR12" localSheetId="7">#REF!</definedName>
    <definedName name="해송H3.5xW1.5xR12">#REF!</definedName>
    <definedName name="해창철콘">#N/A</definedName>
    <definedName name="행선안내게시기설비" localSheetId="7">#REF!</definedName>
    <definedName name="행선안내게시기설비">#REF!</definedName>
    <definedName name="행창토건">#N/A</definedName>
    <definedName name="허" localSheetId="7">[0]!BlankMacro1</definedName>
    <definedName name="허">[0]!BlankMacro1</definedName>
    <definedName name="허용전류" localSheetId="7">#REF!</definedName>
    <definedName name="허용전류">#REF!</definedName>
    <definedName name="허용지반반력">70</definedName>
    <definedName name="허팡">[0]!dgh</definedName>
    <definedName name="헌치" localSheetId="7">#REF!</definedName>
    <definedName name="헌치">#REF!</definedName>
    <definedName name="헌치1" localSheetId="7">#REF!</definedName>
    <definedName name="헌치1">#REF!</definedName>
    <definedName name="헌치2" localSheetId="7">#REF!</definedName>
    <definedName name="헌치2">#REF!</definedName>
    <definedName name="헌치총길이" localSheetId="7">#REF!</definedName>
    <definedName name="헌치총길이">#REF!</definedName>
    <definedName name="현도사" localSheetId="7">#REF!</definedName>
    <definedName name="현도사">#REF!</definedName>
    <definedName name="현도사012" localSheetId="7">#REF!</definedName>
    <definedName name="현도사012">#REF!</definedName>
    <definedName name="현리간" hidden="1">{"'광피스표'!$A$3:$N$54"}</definedName>
    <definedName name="현장대리인" localSheetId="7">#REF!</definedName>
    <definedName name="현장대리인">#REF!</definedName>
    <definedName name="현천기자재비" localSheetId="7">#REF!</definedName>
    <definedName name="현천기자재비">#REF!</definedName>
    <definedName name="협" hidden="1">{#N/A,#N/A,FALSE,"배수2"}</definedName>
    <definedName name="협력" hidden="1">{#N/A,#N/A,FALSE,"포장2"}</definedName>
    <definedName name="협력업체" hidden="1">{#N/A,#N/A,FALSE,"포장2"}</definedName>
    <definedName name="협철" hidden="1">{#N/A,#N/A,FALSE,"포장2"}</definedName>
    <definedName name="협토" hidden="1">{#N/A,#N/A,FALSE,"포장1";#N/A,#N/A,FALSE,"포장1"}</definedName>
    <definedName name="협토1" hidden="1">{#N/A,#N/A,FALSE,"포장2"}</definedName>
    <definedName name="협토자재" hidden="1">{#N/A,#N/A,FALSE,"포장2"}</definedName>
    <definedName name="형">[0]!NNG</definedName>
    <definedName name="형제" hidden="1">{#N/A,#N/A,FALSE,"포장2"}</definedName>
    <definedName name="형특" localSheetId="7">#REF!</definedName>
    <definedName name="형특">#REF!</definedName>
    <definedName name="형틀" localSheetId="7">#REF!</definedName>
    <definedName name="형틀">#REF!</definedName>
    <definedName name="형틀목공012" localSheetId="7">#REF!</definedName>
    <definedName name="형틀목공012">#REF!</definedName>
    <definedName name="호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남">[0]!bvvc</definedName>
    <definedName name="호박" localSheetId="7">#REF!</definedName>
    <definedName name="호박">#REF!</definedName>
    <definedName name="호박노" localSheetId="7">#REF!</definedName>
    <definedName name="호박노">#REF!</definedName>
    <definedName name="호박재" localSheetId="7">#REF!</definedName>
    <definedName name="호박재">#REF!</definedName>
    <definedName name="호서">#N/A</definedName>
    <definedName name="호진">[0]!BNH</definedName>
    <definedName name="호표" localSheetId="7">#REF!</definedName>
    <definedName name="호표">#REF!</definedName>
    <definedName name="호표목록" localSheetId="7">BlankMacro1</definedName>
    <definedName name="호표목록">BlankMacro1</definedName>
    <definedName name="호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하" localSheetId="7">#REF!</definedName>
    <definedName name="호하">#REF!</definedName>
    <definedName name="호호" hidden="1">{#N/A,#N/A,FALSE,"부대1"}</definedName>
    <definedName name="호ㅓㅗ" hidden="1">{#N/A,#N/A,FALSE,"포장1";#N/A,#N/A,FALSE,"포장1"}</definedName>
    <definedName name="홁ㅎ">#N/A</definedName>
    <definedName name="홍단풍H3.5xR12" localSheetId="7">#REF!</definedName>
    <definedName name="홍단풍H3.5xR12">#REF!</definedName>
    <definedName name="홍탁">#N/A</definedName>
    <definedName name="화강석두껍돌">15992</definedName>
    <definedName name="화강석두껍돌100">29319</definedName>
    <definedName name="화강석판석30">53306</definedName>
    <definedName name="화공" localSheetId="7">#REF!</definedName>
    <definedName name="화공">#REF!</definedName>
    <definedName name="화공012" localSheetId="7">#REF!</definedName>
    <definedName name="화공012">#REF!</definedName>
    <definedName name="화약취급공" localSheetId="7">#REF!</definedName>
    <definedName name="화약취급공">#REF!</definedName>
    <definedName name="화약취급공012" localSheetId="7">#REF!</definedName>
    <definedName name="화약취급공012">#REF!</definedName>
    <definedName name="확" localSheetId="7">#REF!</definedName>
    <definedName name="확">#REF!</definedName>
    <definedName name="확약서" localSheetId="7">#REF!</definedName>
    <definedName name="확약서">#REF!</definedName>
    <definedName name="확인" localSheetId="7">BlankMacro1</definedName>
    <definedName name="확인">BlankMacro1</definedName>
    <definedName name="환" localSheetId="7">#REF!</definedName>
    <definedName name="환">#REF!</definedName>
    <definedName name="환경보전비요율" localSheetId="7">#REF!</definedName>
    <definedName name="환경보전비요율">#REF!</definedName>
    <definedName name="활하중" localSheetId="7">#REF!</definedName>
    <definedName name="활하중">#REF!</definedName>
    <definedName name="활하중1" localSheetId="7">#REF!</definedName>
    <definedName name="활하중1">#REF!</definedName>
    <definedName name="활하중2" localSheetId="7">#REF!</definedName>
    <definedName name="활하중2">#REF!</definedName>
    <definedName name="활하중계수" localSheetId="7">#REF!</definedName>
    <definedName name="활하중계수">#REF!</definedName>
    <definedName name="황">#N/A</definedName>
    <definedName name="회양목H0.3" localSheetId="7">#REF!</definedName>
    <definedName name="회양목H0.3">#REF!</definedName>
    <definedName name="횟수" localSheetId="7">#REF!</definedName>
    <definedName name="횟수">#REF!</definedName>
    <definedName name="횡배" localSheetId="7">#REF!</definedName>
    <definedName name="횡배">#REF!</definedName>
    <definedName name="횡배수관">#N/A</definedName>
    <definedName name="효" localSheetId="7">#REF!</definedName>
    <definedName name="효">#REF!</definedName>
    <definedName name="후박나무H4.0" localSheetId="7">#REF!</definedName>
    <definedName name="후박나무H4.0">#REF!</definedName>
    <definedName name="후사모멘트" localSheetId="7">#REF!</definedName>
    <definedName name="후사모멘트">#REF!</definedName>
    <definedName name="후피향나무H1.8" localSheetId="7">#REF!</definedName>
    <definedName name="후피향나무H1.8">#REF!</definedName>
    <definedName name="후활모멘트" localSheetId="7">#REF!</definedName>
    <definedName name="후활모멘트">#REF!</definedName>
    <definedName name="후활전단력" localSheetId="7">#REF!</definedName>
    <definedName name="후활전단력">#REF!</definedName>
    <definedName name="휀스" localSheetId="7">#REF!</definedName>
    <definedName name="휀스">#REF!</definedName>
    <definedName name="흄">#N/A</definedName>
    <definedName name="흄관운반">#N/A</definedName>
    <definedName name="희정">[0]!sfd</definedName>
    <definedName name="히리리" localSheetId="7">#REF!</definedName>
    <definedName name="히리리">#REF!</definedName>
    <definedName name="히말라야시다6노무" localSheetId="7">#REF!</definedName>
    <definedName name="히말라야시다6노무">#REF!</definedName>
    <definedName name="히말라야시다6재료" localSheetId="7">#REF!</definedName>
    <definedName name="히말라야시다6재료">#REF!</definedName>
    <definedName name="히말라야시다8노무" localSheetId="7">#REF!</definedName>
    <definedName name="히말라야시다8노무">#REF!</definedName>
    <definedName name="히말라야시다8재료" localSheetId="7">#REF!</definedName>
    <definedName name="히말라야시다8재료">#REF!</definedName>
    <definedName name="히ㅏㅓㅣㅏㅓㅚㅏ" hidden="1">{#N/A,#N/A,FALSE,"구조1"}</definedName>
    <definedName name="ㅏ" localSheetId="7">#REF!</definedName>
    <definedName name="ㅏ">#REF!</definedName>
    <definedName name="ㅏㅏ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ㅏㅏㅏ" hidden="1">{#N/A,#N/A,FALSE,"명세표"}</definedName>
    <definedName name="ㅏㅐ" localSheetId="7">#REF!</definedName>
    <definedName name="ㅏㅐ">#REF!</definedName>
    <definedName name="ㅏㅓㅓㅎㅎ">#N/A</definedName>
    <definedName name="ㅏㅓㅣㅏㅓㅣ" hidden="1">{#N/A,#N/A,FALSE,"부대2"}</definedName>
    <definedName name="ㅐ1" localSheetId="7">#REF!</definedName>
    <definedName name="ㅐ1">#REF!</definedName>
    <definedName name="ㅐ55" localSheetId="7">#REF!</definedName>
    <definedName name="ㅐ55">#REF!</definedName>
    <definedName name="ㅐㅐ" localSheetId="7">#REF!</definedName>
    <definedName name="ㅐㅐ">#REF!</definedName>
    <definedName name="ㅑㅑ" localSheetId="7">#REF!</definedName>
    <definedName name="ㅑㅑ">#REF!</definedName>
    <definedName name="ㅓ" localSheetId="7">#REF!</definedName>
    <definedName name="ㅓ">#REF!</definedName>
    <definedName name="ㅓ16" localSheetId="7">#REF!</definedName>
    <definedName name="ㅓ16">#REF!</definedName>
    <definedName name="ㅓ192" localSheetId="7">#REF!</definedName>
    <definedName name="ㅓ192">#REF!</definedName>
    <definedName name="ㅓ8" localSheetId="7">#REF!</definedName>
    <definedName name="ㅓ8">#REF!</definedName>
    <definedName name="ㅓㅏㅓ">#N/A</definedName>
    <definedName name="ㅓㅏㅣㅓㅣㅓ" hidden="1">{#N/A,#N/A,FALSE,"혼합골재"}</definedName>
    <definedName name="ㅓㅓ" localSheetId="7">BlankMacro1</definedName>
    <definedName name="ㅓㅓ">BlankMacro1</definedName>
    <definedName name="ㅓㅓㅓ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ㅓㅕ" localSheetId="7">#REF!</definedName>
    <definedName name="ㅓㅕ">#REF!</definedName>
    <definedName name="ㅓㅗㅅㄹ" hidden="1">{#N/A,#N/A,FALSE,"조골재"}</definedName>
    <definedName name="ㅓㅗㅡ">[0]!DGRT</definedName>
    <definedName name="ㅔ" localSheetId="7">#REF!</definedName>
    <definedName name="ㅔ">#REF!</definedName>
    <definedName name="ㅔ3" hidden="1">{#N/A,#N/A,FALSE,"배수1"}</definedName>
    <definedName name="ㅔㅔ" hidden="1">{#N/A,#N/A,FALSE,"명세표"}</definedName>
    <definedName name="ㅔㅔㅔ" localSheetId="7">#REF!</definedName>
    <definedName name="ㅔㅔㅔ">#REF!</definedName>
    <definedName name="ㅕ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ㅕㅕㅕ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ㅕㅛ" localSheetId="7">BlankMacro1</definedName>
    <definedName name="ㅕㅛ">BlankMacro1</definedName>
    <definedName name="ㅗ1" localSheetId="7">#REF!</definedName>
    <definedName name="ㅗ1">#REF!</definedName>
    <definedName name="ㅗ1019" localSheetId="7">#REF!</definedName>
    <definedName name="ㅗ1019">#REF!</definedName>
    <definedName name="ㅗ2" localSheetId="7">#REF!</definedName>
    <definedName name="ㅗ2">#REF!</definedName>
    <definedName name="ㅗ3" localSheetId="7">#REF!</definedName>
    <definedName name="ㅗ3">#REF!</definedName>
    <definedName name="ㅗ415" localSheetId="7">#REF!</definedName>
    <definedName name="ㅗ415">#REF!</definedName>
    <definedName name="ㅗ461" localSheetId="7">#REF!</definedName>
    <definedName name="ㅗ461">#REF!</definedName>
    <definedName name="ㅗ7254" localSheetId="7">#REF!</definedName>
    <definedName name="ㅗ7254">#REF!</definedName>
    <definedName name="ㅗ뉴">[0]!HGG</definedName>
    <definedName name="ㅗㄹ호" hidden="1">{#N/A,#N/A,FALSE,"운반시간"}</definedName>
    <definedName name="ㅗㅅ20" localSheetId="7">#REF!</definedName>
    <definedName name="ㅗㅅ20">#REF!</definedName>
    <definedName name="ㅗㅅㄱ" hidden="1">{#N/A,#N/A,TRUE,"토적및재료집계";#N/A,#N/A,TRUE,"토적및재료집계";#N/A,#N/A,TRUE,"단위량"}</definedName>
    <definedName name="ㅗㅑㅐㅗ" localSheetId="7">#REF!</definedName>
    <definedName name="ㅗㅑㅐㅗ">#REF!</definedName>
    <definedName name="ㅗㅓ" localSheetId="7">#REF!</definedName>
    <definedName name="ㅗㅓ">#REF!</definedName>
    <definedName name="ㅗㅕㄱty" localSheetId="7">BlankMacro1</definedName>
    <definedName name="ㅗㅕㄱty">BlankMacro1</definedName>
    <definedName name="ㅗㅗ" hidden="1">{#N/A,#N/A,FALSE,"명세표"}</definedName>
    <definedName name="ㅗㅠㅎㄹ">#N/A</definedName>
    <definedName name="ㅛ" hidden="1">{#N/A,#N/A,TRUE,"토적및재료집계";#N/A,#N/A,TRUE,"토적및재료집계";#N/A,#N/A,TRUE,"단위량"}</definedName>
    <definedName name="ㅛㅕㅛㅇ" localSheetId="7">[0]!BlankMacro1</definedName>
    <definedName name="ㅛㅕㅛㅇ">[0]!BlankMacro1</definedName>
    <definedName name="ㅛㅕㅜ됴셔" localSheetId="7">[0]!BlankMacro1</definedName>
    <definedName name="ㅛㅕㅜ됴셔">[0]!BlankMacro1</definedName>
    <definedName name="ㅛㅕㅠ교" localSheetId="7">[0]!BlankMacro1</definedName>
    <definedName name="ㅛㅕㅠ교">[0]!BlankMacro1</definedName>
    <definedName name="ㅛㅛㅛ" localSheetId="7">BlankMacro1</definedName>
    <definedName name="ㅛㅛㅛ">BlankMacro1</definedName>
    <definedName name="ㅛㅜㅛ셔" localSheetId="7">[0]!BlankMacro1</definedName>
    <definedName name="ㅛㅜㅛ셔">[0]!BlankMacro1</definedName>
    <definedName name="ㅜ" localSheetId="7">#REF!</definedName>
    <definedName name="ㅜ">#REF!</definedName>
    <definedName name="ㅜ1" localSheetId="7">#REF!</definedName>
    <definedName name="ㅜ1">#REF!</definedName>
    <definedName name="ㅜㅜㅎ" localSheetId="7">[0]!BlankMacro1</definedName>
    <definedName name="ㅜㅜㅎ">[0]!BlankMacro1</definedName>
    <definedName name="ㅜㅠ호ㅓ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ㅝㅗ허">#N/A</definedName>
    <definedName name="ㅠ" localSheetId="7">#REF!</definedName>
    <definedName name="ㅠ">#REF!</definedName>
    <definedName name="ㅠ1" localSheetId="7">#REF!</definedName>
    <definedName name="ㅠ1">#REF!</definedName>
    <definedName name="ㅠ121" localSheetId="7">#REF!</definedName>
    <definedName name="ㅠ121">#REF!</definedName>
    <definedName name="ㅠ2" localSheetId="7">#REF!</definedName>
    <definedName name="ㅠ2">#REF!</definedName>
    <definedName name="ㅠ9" localSheetId="7">#REF!</definedName>
    <definedName name="ㅠ9">#REF!</definedName>
    <definedName name="ㅠㄱㄷㅅㅎㄱ" localSheetId="7">[0]!BlankMacro1</definedName>
    <definedName name="ㅠㄱㄷㅅㅎㄱ">[0]!BlankMacro1</definedName>
    <definedName name="ㅠ뮤ㅐ" localSheetId="7" hidden="1">#REF!</definedName>
    <definedName name="ㅠ뮤ㅐ" hidden="1">#REF!</definedName>
    <definedName name="ㅠㅅ고" localSheetId="7">[0]!BlankMacro1</definedName>
    <definedName name="ㅠㅅ고">[0]!BlankMacro1</definedName>
    <definedName name="ㅠ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ㅠㅜㅎ">#N/A</definedName>
    <definedName name="ㅡ" localSheetId="7">#REF!</definedName>
    <definedName name="ㅡ">#REF!</definedName>
    <definedName name="ㅡㅡ" hidden="1">{#N/A,#N/A,FALSE,"명세표"}</definedName>
    <definedName name="ㅣ" localSheetId="7">#REF!</definedName>
    <definedName name="ㅣ">#REF!</definedName>
    <definedName name="ㅣ16" localSheetId="7">#REF!</definedName>
    <definedName name="ㅣ16">#REF!</definedName>
    <definedName name="ㅣ35" localSheetId="7">#REF!</definedName>
    <definedName name="ㅣ35">#REF!</definedName>
    <definedName name="ㅣㅎㄹㅇㅇ" hidden="1">{#N/A,#N/A,FALSE,"토공2"}</definedName>
    <definedName name="ㅣㅏ" localSheetId="7">BlankMacro1</definedName>
    <definedName name="ㅣㅏ">BlankMacro1</definedName>
    <definedName name="ㅣㅏㅓㅁㄴ얌ㄴㅇ" localSheetId="7">#REF!</definedName>
    <definedName name="ㅣㅏㅓㅁㄴ얌ㄴㅇ">#REF!</definedName>
    <definedName name="ㅣㅏㅓㅏㅓ">#N/A</definedName>
    <definedName name="ㅣㅏㅓㅣㅏㅓㅣ" hidden="1">{#N/A,#N/A,FALSE,"속도"}</definedName>
    <definedName name="ㅣㅑㅣㅣ" hidden="1">{#N/A,#N/A,FALSE,"혼합골재"}</definedName>
  </definedNames>
  <calcPr calcId="125725"/>
</workbook>
</file>

<file path=xl/calcChain.xml><?xml version="1.0" encoding="utf-8"?>
<calcChain xmlns="http://schemas.openxmlformats.org/spreadsheetml/2006/main">
  <c r="H60" i="30"/>
  <c r="H59"/>
  <c r="G60"/>
  <c r="G59"/>
  <c r="H58"/>
  <c r="H57"/>
  <c r="G58"/>
  <c r="G57"/>
  <c r="H56"/>
  <c r="H55"/>
  <c r="G56"/>
  <c r="G55"/>
  <c r="H54"/>
  <c r="H53"/>
  <c r="G54"/>
  <c r="G53"/>
  <c r="H52"/>
  <c r="H51"/>
  <c r="G52"/>
  <c r="G51"/>
  <c r="H50"/>
  <c r="H49"/>
  <c r="G50"/>
  <c r="G49"/>
  <c r="H48"/>
  <c r="H47"/>
  <c r="G48"/>
  <c r="G47"/>
  <c r="E60"/>
  <c r="E59"/>
  <c r="E58"/>
  <c r="E57"/>
  <c r="E56"/>
  <c r="E55"/>
  <c r="E54"/>
  <c r="E53"/>
  <c r="E52"/>
  <c r="E51"/>
  <c r="E50"/>
  <c r="E49"/>
  <c r="F47"/>
  <c r="E48"/>
  <c r="E47"/>
  <c r="D60"/>
  <c r="D56"/>
  <c r="D54"/>
  <c r="D52"/>
  <c r="D50"/>
  <c r="D48"/>
  <c r="AL1223" i="33"/>
  <c r="AJ21" i="28"/>
  <c r="AJ14"/>
  <c r="AF21"/>
  <c r="AX11"/>
  <c r="AX10"/>
  <c r="BD10" s="1"/>
  <c r="AE56"/>
  <c r="AY56" s="1"/>
  <c r="AR6"/>
  <c r="AF28" s="1"/>
  <c r="AJ10"/>
  <c r="V11"/>
  <c r="C87" i="30"/>
  <c r="C86"/>
  <c r="H73"/>
  <c r="C78" i="17"/>
  <c r="H78" s="1"/>
  <c r="K78"/>
  <c r="K77"/>
  <c r="J77"/>
  <c r="H77"/>
  <c r="F77"/>
  <c r="S43" i="22"/>
  <c r="T43" s="1"/>
  <c r="AC133" i="34"/>
  <c r="AL132"/>
  <c r="W133" s="1"/>
  <c r="AL133" s="1"/>
  <c r="AL134" s="1"/>
  <c r="W132"/>
  <c r="AL131"/>
  <c r="S131"/>
  <c r="I59" i="30" l="1"/>
  <c r="I57"/>
  <c r="I53"/>
  <c r="I49"/>
  <c r="F59"/>
  <c r="F57"/>
  <c r="F55"/>
  <c r="F53"/>
  <c r="F51"/>
  <c r="F49"/>
  <c r="I47"/>
  <c r="I55"/>
  <c r="I51"/>
  <c r="AF32" i="28"/>
  <c r="AF30"/>
  <c r="J78" i="17"/>
  <c r="F78"/>
  <c r="L77"/>
  <c r="AL135" i="33"/>
  <c r="U136" s="1"/>
  <c r="S89" i="17"/>
  <c r="AL124" i="34"/>
  <c r="W250" i="33"/>
  <c r="W245"/>
  <c r="AE77" i="34"/>
  <c r="P54" i="17"/>
  <c r="Z132" i="33"/>
  <c r="L78" i="17" l="1"/>
  <c r="M77" s="1"/>
  <c r="C56" i="28"/>
  <c r="W58"/>
  <c r="V28"/>
  <c r="AB28"/>
  <c r="G48"/>
  <c r="W48"/>
  <c r="W54"/>
  <c r="BD11"/>
  <c r="BD12" s="1"/>
  <c r="S48" i="22" l="1"/>
  <c r="Z141" i="34"/>
  <c r="T128"/>
  <c r="S44" i="22"/>
  <c r="C82" i="17" s="1"/>
  <c r="U57" i="34" l="1"/>
  <c r="S20" i="22"/>
  <c r="AD102" i="34"/>
  <c r="AD101"/>
  <c r="AD100"/>
  <c r="AD98"/>
  <c r="AD97"/>
  <c r="V102"/>
  <c r="V108" s="1"/>
  <c r="V101"/>
  <c r="V107" s="1"/>
  <c r="V100"/>
  <c r="V106" s="1"/>
  <c r="V98"/>
  <c r="V97"/>
  <c r="V96"/>
  <c r="AE89" l="1"/>
  <c r="AE88"/>
  <c r="AE87"/>
  <c r="AE84"/>
  <c r="AE83"/>
  <c r="AE82"/>
  <c r="AE79"/>
  <c r="AE78"/>
  <c r="AL177"/>
  <c r="AL176"/>
  <c r="AL175"/>
  <c r="AL174"/>
  <c r="AL173"/>
  <c r="AL172"/>
  <c r="AL171"/>
  <c r="AL169"/>
  <c r="AL168"/>
  <c r="AL167"/>
  <c r="AL166"/>
  <c r="AL164"/>
  <c r="AL163"/>
  <c r="AL162"/>
  <c r="AL161"/>
  <c r="AL159"/>
  <c r="AL158"/>
  <c r="AL157"/>
  <c r="AL156"/>
  <c r="AL154"/>
  <c r="W153"/>
  <c r="AL153" s="1"/>
  <c r="AL152"/>
  <c r="AL151"/>
  <c r="AG63"/>
  <c r="Y62"/>
  <c r="AL62" s="1"/>
  <c r="Y61"/>
  <c r="AL61" s="1"/>
  <c r="Y60"/>
  <c r="AL60" s="1"/>
  <c r="AF9"/>
  <c r="AC9"/>
  <c r="Z9"/>
  <c r="W9"/>
  <c r="AF8"/>
  <c r="T28" s="1"/>
  <c r="S12" i="22" s="1"/>
  <c r="AC8" i="34"/>
  <c r="T26" s="1"/>
  <c r="S11" i="22" s="1"/>
  <c r="Z8" i="34"/>
  <c r="T24" s="1"/>
  <c r="S10" i="22" s="1"/>
  <c r="W8" i="34"/>
  <c r="AF7"/>
  <c r="AC7"/>
  <c r="Z7"/>
  <c r="W7"/>
  <c r="AF6"/>
  <c r="AC6"/>
  <c r="Z6"/>
  <c r="Z66" s="1"/>
  <c r="Z72" s="1"/>
  <c r="AA82" s="1"/>
  <c r="W6"/>
  <c r="W145"/>
  <c r="AL145" s="1"/>
  <c r="AD143"/>
  <c r="AL142"/>
  <c r="AL140"/>
  <c r="X137"/>
  <c r="AL141"/>
  <c r="S41" i="22" s="1"/>
  <c r="AC126" i="34"/>
  <c r="AI123"/>
  <c r="AD123"/>
  <c r="AI122"/>
  <c r="AD122"/>
  <c r="AI121"/>
  <c r="AD121"/>
  <c r="AA119"/>
  <c r="Z120" s="1"/>
  <c r="AC52"/>
  <c r="AC48"/>
  <c r="AC44"/>
  <c r="AC41"/>
  <c r="BM17"/>
  <c r="U17"/>
  <c r="BG15"/>
  <c r="BD15"/>
  <c r="BA15"/>
  <c r="AX15"/>
  <c r="AU15"/>
  <c r="U16"/>
  <c r="U15"/>
  <c r="U14"/>
  <c r="BG11"/>
  <c r="BD11"/>
  <c r="BA11"/>
  <c r="AX11"/>
  <c r="AU11"/>
  <c r="U10" s="1"/>
  <c r="T35" s="1"/>
  <c r="S16" i="22" s="1"/>
  <c r="BG9" i="34"/>
  <c r="BD9"/>
  <c r="BA9"/>
  <c r="AX9"/>
  <c r="AU9"/>
  <c r="BG6"/>
  <c r="BD6"/>
  <c r="BA6"/>
  <c r="AX6"/>
  <c r="AU6"/>
  <c r="W1411" i="33"/>
  <c r="AD1407"/>
  <c r="X1407"/>
  <c r="R1407"/>
  <c r="AD1406"/>
  <c r="X1406"/>
  <c r="R1406"/>
  <c r="AL1406" s="1"/>
  <c r="AD1405"/>
  <c r="X1405"/>
  <c r="R1405"/>
  <c r="AD1404"/>
  <c r="X1404"/>
  <c r="R1404"/>
  <c r="W1402"/>
  <c r="AD1398"/>
  <c r="X1398"/>
  <c r="R1398"/>
  <c r="AD1397"/>
  <c r="X1397"/>
  <c r="R1397"/>
  <c r="AL1397" s="1"/>
  <c r="AD1396"/>
  <c r="X1396"/>
  <c r="R1396"/>
  <c r="AD1395"/>
  <c r="X1395"/>
  <c r="R1395"/>
  <c r="AL1395" s="1"/>
  <c r="AD1389"/>
  <c r="X1389"/>
  <c r="R1389"/>
  <c r="AD1388"/>
  <c r="X1388"/>
  <c r="R1388"/>
  <c r="AD1387"/>
  <c r="X1387"/>
  <c r="R1387"/>
  <c r="AD1386"/>
  <c r="X1386"/>
  <c r="R1386"/>
  <c r="AL1384"/>
  <c r="R1408" s="1"/>
  <c r="AL1408" s="1"/>
  <c r="AL1382"/>
  <c r="R1399" s="1"/>
  <c r="AL1399" s="1"/>
  <c r="AL1380"/>
  <c r="R1390" s="1"/>
  <c r="AL1390" s="1"/>
  <c r="AL1378"/>
  <c r="AL1377"/>
  <c r="AL1376"/>
  <c r="AL1375"/>
  <c r="AL1374"/>
  <c r="AL1373"/>
  <c r="AL1371"/>
  <c r="AL1370"/>
  <c r="AL1369"/>
  <c r="AL1368"/>
  <c r="AL1367"/>
  <c r="AL1366"/>
  <c r="AF1364"/>
  <c r="AL1364" s="1"/>
  <c r="AF1363"/>
  <c r="AL1363" s="1"/>
  <c r="AF1362"/>
  <c r="AL1362" s="1"/>
  <c r="AF1361"/>
  <c r="AL1361" s="1"/>
  <c r="AF1358"/>
  <c r="AF1357"/>
  <c r="AF1359" s="1"/>
  <c r="AL1359" s="1"/>
  <c r="AF1354"/>
  <c r="AF1353"/>
  <c r="AF1352"/>
  <c r="AF1351"/>
  <c r="AF1350"/>
  <c r="AF1348"/>
  <c r="AF1347"/>
  <c r="AF1346"/>
  <c r="AF1345"/>
  <c r="AF1344"/>
  <c r="V1340"/>
  <c r="AF1340" s="1"/>
  <c r="V1339"/>
  <c r="AF1339" s="1"/>
  <c r="AC1337"/>
  <c r="W1336"/>
  <c r="AL1336" s="1"/>
  <c r="W1337" s="1"/>
  <c r="AL1337" s="1"/>
  <c r="AF1333"/>
  <c r="AF1332"/>
  <c r="AF1329"/>
  <c r="V1328"/>
  <c r="AF1328" s="1"/>
  <c r="AF1330" s="1"/>
  <c r="AL1330" s="1"/>
  <c r="AC1326"/>
  <c r="AL1323"/>
  <c r="W1325" s="1"/>
  <c r="AL1321"/>
  <c r="AL1320"/>
  <c r="AL1319"/>
  <c r="AL1318"/>
  <c r="AL1317"/>
  <c r="AF1315"/>
  <c r="AF1314"/>
  <c r="AF1313"/>
  <c r="AF1312"/>
  <c r="AL1309"/>
  <c r="AL1308"/>
  <c r="AL1307"/>
  <c r="AL1306"/>
  <c r="AL1304"/>
  <c r="AL1303"/>
  <c r="AL1302"/>
  <c r="AL1301"/>
  <c r="AL1299"/>
  <c r="AL1298"/>
  <c r="AL1297"/>
  <c r="AL1296"/>
  <c r="AL1294"/>
  <c r="AL1293"/>
  <c r="AL1292"/>
  <c r="AL1291"/>
  <c r="AL1289"/>
  <c r="AL1288"/>
  <c r="AL1287"/>
  <c r="AL1286"/>
  <c r="AL1290" s="1"/>
  <c r="AL1284"/>
  <c r="AL1283"/>
  <c r="AL1282"/>
  <c r="AL1281"/>
  <c r="AL1279"/>
  <c r="AL1278"/>
  <c r="AL1277"/>
  <c r="AL1276"/>
  <c r="AL1274"/>
  <c r="AL1273"/>
  <c r="AL1272"/>
  <c r="AL1271"/>
  <c r="AL1275" s="1"/>
  <c r="AL1268"/>
  <c r="AL1267"/>
  <c r="AL1266"/>
  <c r="AL1265"/>
  <c r="AL1269" s="1"/>
  <c r="AL1263"/>
  <c r="AL1262"/>
  <c r="AL1261"/>
  <c r="AL1260"/>
  <c r="AL1258"/>
  <c r="AL1257"/>
  <c r="AL1256"/>
  <c r="AL1255"/>
  <c r="AL1259" s="1"/>
  <c r="AL1253"/>
  <c r="AL1252"/>
  <c r="AL1251"/>
  <c r="AL1250"/>
  <c r="AL1249"/>
  <c r="AL1248"/>
  <c r="AL1247"/>
  <c r="AL1246"/>
  <c r="AL1244"/>
  <c r="AL1243"/>
  <c r="AL1242"/>
  <c r="AL1241"/>
  <c r="AL1245" s="1"/>
  <c r="AL1239"/>
  <c r="AL1238"/>
  <c r="AL1237"/>
  <c r="AL1236"/>
  <c r="AL1240" s="1"/>
  <c r="AL1234"/>
  <c r="AL1233"/>
  <c r="AL1232"/>
  <c r="AL1231"/>
  <c r="AL1235" s="1"/>
  <c r="AL1229"/>
  <c r="AL1228"/>
  <c r="AL1227"/>
  <c r="AL1226"/>
  <c r="W1226"/>
  <c r="W1225"/>
  <c r="AL1225" s="1"/>
  <c r="AL1230" s="1"/>
  <c r="AL1224"/>
  <c r="AE1219"/>
  <c r="AA1219"/>
  <c r="AL1218"/>
  <c r="W1217"/>
  <c r="AL1217" s="1"/>
  <c r="W1215"/>
  <c r="AL1215" s="1"/>
  <c r="W1214"/>
  <c r="AL1214" s="1"/>
  <c r="W1213"/>
  <c r="AL1213" s="1"/>
  <c r="W1212"/>
  <c r="AL1212" s="1"/>
  <c r="AA1209"/>
  <c r="AL1209" s="1"/>
  <c r="AL1208"/>
  <c r="AL1207"/>
  <c r="W1206"/>
  <c r="AL1206" s="1"/>
  <c r="AA1205"/>
  <c r="AE1205" s="1"/>
  <c r="AL1205" s="1"/>
  <c r="AA1204"/>
  <c r="AE1204" s="1"/>
  <c r="AL1204" s="1"/>
  <c r="AA1203"/>
  <c r="AE1203" s="1"/>
  <c r="AL1203" s="1"/>
  <c r="AA1202"/>
  <c r="AE1202" s="1"/>
  <c r="AL1202" s="1"/>
  <c r="Y1199"/>
  <c r="Y1198"/>
  <c r="AE1194"/>
  <c r="AL1194" s="1"/>
  <c r="AA1194"/>
  <c r="AL1193"/>
  <c r="AL1192"/>
  <c r="AL1191"/>
  <c r="AL1190"/>
  <c r="AL1189"/>
  <c r="AL1188"/>
  <c r="AL1187"/>
  <c r="AL1183"/>
  <c r="AL1182"/>
  <c r="AL1184" s="1"/>
  <c r="AL1179"/>
  <c r="AL1178"/>
  <c r="AL1177"/>
  <c r="AL1176"/>
  <c r="AL1175"/>
  <c r="AL1180" s="1"/>
  <c r="AL1172"/>
  <c r="AL1171"/>
  <c r="AL1170"/>
  <c r="AL1169"/>
  <c r="AL1168"/>
  <c r="AL1165"/>
  <c r="AL1164"/>
  <c r="AL1163"/>
  <c r="AL1162"/>
  <c r="AL1161"/>
  <c r="AL1166" s="1"/>
  <c r="AL1158"/>
  <c r="AL1157"/>
  <c r="AL1156"/>
  <c r="AL1155"/>
  <c r="AL1154"/>
  <c r="AL1148"/>
  <c r="AL1147"/>
  <c r="AL1146"/>
  <c r="AL1150" s="1"/>
  <c r="AL1145"/>
  <c r="AL1144"/>
  <c r="AL1141"/>
  <c r="AL1140"/>
  <c r="AL1139"/>
  <c r="AL1138"/>
  <c r="AL1137"/>
  <c r="AL1143" s="1"/>
  <c r="AL1134"/>
  <c r="AL1133"/>
  <c r="AL1132"/>
  <c r="AL1131"/>
  <c r="AL1130"/>
  <c r="W1128"/>
  <c r="AL1128" s="1"/>
  <c r="AA1129" s="1"/>
  <c r="AL1129" s="1"/>
  <c r="AL1136" s="1"/>
  <c r="AL1126"/>
  <c r="AL1125"/>
  <c r="AE1124"/>
  <c r="AL1124" s="1"/>
  <c r="AL1123"/>
  <c r="AL1122"/>
  <c r="AL1120"/>
  <c r="AL1121" s="1"/>
  <c r="AL1116"/>
  <c r="AA1114"/>
  <c r="AL1114" s="1"/>
  <c r="AA1112"/>
  <c r="AL1112" s="1"/>
  <c r="AC1109"/>
  <c r="V1108"/>
  <c r="AL1108" s="1"/>
  <c r="W1109" s="1"/>
  <c r="AL1109" s="1"/>
  <c r="AL1107"/>
  <c r="Z1108" s="1"/>
  <c r="AL1101"/>
  <c r="AL1100"/>
  <c r="AL1098"/>
  <c r="AL1097"/>
  <c r="AL1095"/>
  <c r="AL1094"/>
  <c r="AL1090"/>
  <c r="AL1089"/>
  <c r="AL1088"/>
  <c r="AL1087"/>
  <c r="AL1085"/>
  <c r="AL1084"/>
  <c r="AL1083"/>
  <c r="AL1082"/>
  <c r="AL1080"/>
  <c r="AL1079"/>
  <c r="AL1078"/>
  <c r="AL1077"/>
  <c r="AL1073"/>
  <c r="AL1072"/>
  <c r="AL1071"/>
  <c r="AL1070"/>
  <c r="AL1068"/>
  <c r="AL1067"/>
  <c r="AL1066"/>
  <c r="AL1065"/>
  <c r="AL1063"/>
  <c r="AL1062"/>
  <c r="AL1061"/>
  <c r="AL1060"/>
  <c r="AC1058"/>
  <c r="AD1055"/>
  <c r="X1055"/>
  <c r="AL1055" s="1"/>
  <c r="AD1054"/>
  <c r="X1054"/>
  <c r="AL1051"/>
  <c r="AL1050"/>
  <c r="AC1047"/>
  <c r="AD1044"/>
  <c r="X1044"/>
  <c r="AD1043"/>
  <c r="AL1043" s="1"/>
  <c r="X1043"/>
  <c r="AD1042"/>
  <c r="X1042"/>
  <c r="AL1042" s="1"/>
  <c r="AD1041"/>
  <c r="X1041"/>
  <c r="AL1041" s="1"/>
  <c r="AD1040"/>
  <c r="X1040"/>
  <c r="AL1037"/>
  <c r="AL1036"/>
  <c r="AL1035"/>
  <c r="AL1034"/>
  <c r="AL1033"/>
  <c r="AC1030"/>
  <c r="AL1023"/>
  <c r="X1027" s="1"/>
  <c r="AL1027" s="1"/>
  <c r="AL1022"/>
  <c r="X1026" s="1"/>
  <c r="AL1026" s="1"/>
  <c r="AC1019"/>
  <c r="AG1016"/>
  <c r="AD1016"/>
  <c r="Z1016"/>
  <c r="AG1015"/>
  <c r="AD1015"/>
  <c r="Z1015"/>
  <c r="AG1014"/>
  <c r="AD1014"/>
  <c r="Z1014"/>
  <c r="AL1014" s="1"/>
  <c r="AG1013"/>
  <c r="AD1013"/>
  <c r="Z1013"/>
  <c r="AL1013" s="1"/>
  <c r="AG1012"/>
  <c r="AD1012"/>
  <c r="AL1009"/>
  <c r="AL1008"/>
  <c r="AL1007"/>
  <c r="AC1007"/>
  <c r="AL1006"/>
  <c r="AC1005"/>
  <c r="Z1012" s="1"/>
  <c r="AC1002"/>
  <c r="AG999"/>
  <c r="AL999" s="1"/>
  <c r="AD999"/>
  <c r="Z999"/>
  <c r="AG998"/>
  <c r="AD998"/>
  <c r="Z998"/>
  <c r="AG997"/>
  <c r="AD997"/>
  <c r="Z997"/>
  <c r="AG996"/>
  <c r="AD996"/>
  <c r="Z996"/>
  <c r="AG995"/>
  <c r="AD995"/>
  <c r="Z995"/>
  <c r="AL995" s="1"/>
  <c r="AL992"/>
  <c r="AL991"/>
  <c r="AL990"/>
  <c r="AL989"/>
  <c r="AL988"/>
  <c r="AL984"/>
  <c r="AL983"/>
  <c r="AL982"/>
  <c r="AL981"/>
  <c r="AL978"/>
  <c r="AL977"/>
  <c r="AL976"/>
  <c r="AL975"/>
  <c r="AL974"/>
  <c r="AL973"/>
  <c r="AL970"/>
  <c r="AL969"/>
  <c r="AL968"/>
  <c r="AL967"/>
  <c r="AL966"/>
  <c r="AL965"/>
  <c r="AC963"/>
  <c r="AL960"/>
  <c r="AL959"/>
  <c r="AL958"/>
  <c r="AL957"/>
  <c r="AL956"/>
  <c r="AL955"/>
  <c r="AL954"/>
  <c r="AL953"/>
  <c r="AL952"/>
  <c r="AL951"/>
  <c r="AL950"/>
  <c r="AL949"/>
  <c r="AB945"/>
  <c r="AB944"/>
  <c r="Y944"/>
  <c r="AL944" s="1"/>
  <c r="AB943"/>
  <c r="Y943"/>
  <c r="AL943" s="1"/>
  <c r="AB942"/>
  <c r="Y942"/>
  <c r="AB941"/>
  <c r="Y941"/>
  <c r="AL940"/>
  <c r="AL939"/>
  <c r="Y935"/>
  <c r="Y945" s="1"/>
  <c r="AL934"/>
  <c r="AL933"/>
  <c r="AL932"/>
  <c r="AL931"/>
  <c r="AL930"/>
  <c r="AL929"/>
  <c r="AC928"/>
  <c r="AL928" s="1"/>
  <c r="AL924"/>
  <c r="AL923"/>
  <c r="AL922"/>
  <c r="AL921"/>
  <c r="AL920"/>
  <c r="AL919"/>
  <c r="AL918"/>
  <c r="AG917"/>
  <c r="AL917" s="1"/>
  <c r="AC914"/>
  <c r="AL910"/>
  <c r="AL909"/>
  <c r="AL908"/>
  <c r="AL907"/>
  <c r="AL906"/>
  <c r="AL905"/>
  <c r="AL904"/>
  <c r="AL903"/>
  <c r="AL902"/>
  <c r="AL901"/>
  <c r="AL900"/>
  <c r="AL899"/>
  <c r="AL894"/>
  <c r="AB894"/>
  <c r="AL892"/>
  <c r="AB892"/>
  <c r="AB893" s="1"/>
  <c r="AL893" s="1"/>
  <c r="AL891"/>
  <c r="AL890"/>
  <c r="AL889"/>
  <c r="AL888"/>
  <c r="AL887"/>
  <c r="AB886"/>
  <c r="AL886" s="1"/>
  <c r="AL882"/>
  <c r="AL881"/>
  <c r="AL880"/>
  <c r="AL879"/>
  <c r="AL878"/>
  <c r="AL875"/>
  <c r="AL874"/>
  <c r="AL873"/>
  <c r="AL869"/>
  <c r="AL870" s="1"/>
  <c r="AL868"/>
  <c r="AL864"/>
  <c r="AL863"/>
  <c r="AL865" s="1"/>
  <c r="AL860"/>
  <c r="AL859"/>
  <c r="AL858"/>
  <c r="AL857"/>
  <c r="AL853"/>
  <c r="AL852"/>
  <c r="AL851"/>
  <c r="AL850"/>
  <c r="AL846"/>
  <c r="R844"/>
  <c r="AL844" s="1"/>
  <c r="AL842"/>
  <c r="AL839"/>
  <c r="R834"/>
  <c r="AL834" s="1"/>
  <c r="R829"/>
  <c r="AL829" s="1"/>
  <c r="AL827"/>
  <c r="AL822"/>
  <c r="AL820"/>
  <c r="AL813"/>
  <c r="AL812"/>
  <c r="AL811"/>
  <c r="AL810"/>
  <c r="AL809"/>
  <c r="AL808"/>
  <c r="AL805"/>
  <c r="AL804"/>
  <c r="AL803"/>
  <c r="AL802"/>
  <c r="AL801"/>
  <c r="AL800"/>
  <c r="AL797"/>
  <c r="AL796"/>
  <c r="AL795"/>
  <c r="AL794"/>
  <c r="AL793"/>
  <c r="AL792"/>
  <c r="AL789"/>
  <c r="AL788"/>
  <c r="AL787"/>
  <c r="AL786"/>
  <c r="AL785"/>
  <c r="AL784"/>
  <c r="AL780"/>
  <c r="AL779"/>
  <c r="AL778"/>
  <c r="AL777"/>
  <c r="AL776"/>
  <c r="AL775"/>
  <c r="AL771"/>
  <c r="AL770"/>
  <c r="AL769"/>
  <c r="AL768"/>
  <c r="AL767"/>
  <c r="AL766"/>
  <c r="AL765"/>
  <c r="AL764"/>
  <c r="AL763"/>
  <c r="AL762"/>
  <c r="AL761"/>
  <c r="AL760"/>
  <c r="AL759"/>
  <c r="AF751"/>
  <c r="AC751"/>
  <c r="Z751"/>
  <c r="AL751" s="1"/>
  <c r="AF750"/>
  <c r="AC750"/>
  <c r="Z750"/>
  <c r="AF749"/>
  <c r="AC749"/>
  <c r="Z749"/>
  <c r="AF748"/>
  <c r="AC748"/>
  <c r="Z748"/>
  <c r="AL748" s="1"/>
  <c r="AF747"/>
  <c r="AC747"/>
  <c r="Z747"/>
  <c r="AF746"/>
  <c r="AC746"/>
  <c r="Z746"/>
  <c r="AF745"/>
  <c r="AC745"/>
  <c r="Z745"/>
  <c r="AF744"/>
  <c r="AC744"/>
  <c r="Z744"/>
  <c r="AF735"/>
  <c r="AC735"/>
  <c r="Z735"/>
  <c r="AF734"/>
  <c r="AC734"/>
  <c r="Z734"/>
  <c r="AF733"/>
  <c r="AC733"/>
  <c r="Z733"/>
  <c r="AF732"/>
  <c r="AC732"/>
  <c r="Z732"/>
  <c r="AF731"/>
  <c r="AC731"/>
  <c r="Z731"/>
  <c r="AF730"/>
  <c r="AC730"/>
  <c r="Z730"/>
  <c r="AF729"/>
  <c r="AC729"/>
  <c r="Z729"/>
  <c r="AF728"/>
  <c r="AC728"/>
  <c r="Z728"/>
  <c r="AF727"/>
  <c r="AC727"/>
  <c r="Z727"/>
  <c r="AF726"/>
  <c r="AC726"/>
  <c r="Z726"/>
  <c r="AF717"/>
  <c r="AC717"/>
  <c r="Z717"/>
  <c r="AF716"/>
  <c r="AC716"/>
  <c r="Z716"/>
  <c r="AL716" s="1"/>
  <c r="AF715"/>
  <c r="AC715"/>
  <c r="Z715"/>
  <c r="AL715" s="1"/>
  <c r="AF714"/>
  <c r="AC714"/>
  <c r="Z714"/>
  <c r="AF713"/>
  <c r="AC713"/>
  <c r="Z713"/>
  <c r="AF712"/>
  <c r="AC712"/>
  <c r="Z712"/>
  <c r="AF711"/>
  <c r="AC711"/>
  <c r="Z711"/>
  <c r="AF710"/>
  <c r="AC710"/>
  <c r="Z710"/>
  <c r="AF709"/>
  <c r="AC709"/>
  <c r="Z709"/>
  <c r="AF708"/>
  <c r="AC708"/>
  <c r="Z708"/>
  <c r="AL708" s="1"/>
  <c r="AF707"/>
  <c r="AC707"/>
  <c r="Z707"/>
  <c r="AF706"/>
  <c r="AC706"/>
  <c r="Z706"/>
  <c r="AF705"/>
  <c r="AC705"/>
  <c r="Z705"/>
  <c r="AF704"/>
  <c r="AC704"/>
  <c r="Z704"/>
  <c r="AF703"/>
  <c r="AC703"/>
  <c r="Z703"/>
  <c r="AL703" s="1"/>
  <c r="AL699"/>
  <c r="AL698"/>
  <c r="AL695"/>
  <c r="AL694"/>
  <c r="AL693"/>
  <c r="AL690"/>
  <c r="AL689"/>
  <c r="AL691" s="1"/>
  <c r="AL686"/>
  <c r="AL685"/>
  <c r="AL683"/>
  <c r="AL682"/>
  <c r="AL680"/>
  <c r="AL679"/>
  <c r="AL677"/>
  <c r="AL676"/>
  <c r="AL678" s="1"/>
  <c r="AL674"/>
  <c r="AL673"/>
  <c r="AL671"/>
  <c r="AL670"/>
  <c r="AL672" s="1"/>
  <c r="X668"/>
  <c r="X666"/>
  <c r="X664"/>
  <c r="AC662"/>
  <c r="AL659"/>
  <c r="AL658"/>
  <c r="AL657"/>
  <c r="AL656"/>
  <c r="AL655"/>
  <c r="AL654"/>
  <c r="AL653"/>
  <c r="AL652"/>
  <c r="AC649"/>
  <c r="AL646"/>
  <c r="AL645"/>
  <c r="AL644"/>
  <c r="AL643"/>
  <c r="AL642"/>
  <c r="AL641"/>
  <c r="AL640"/>
  <c r="AL639"/>
  <c r="AL638"/>
  <c r="AL637"/>
  <c r="AC634"/>
  <c r="AL630"/>
  <c r="AL629"/>
  <c r="AL628"/>
  <c r="AL627"/>
  <c r="AL626"/>
  <c r="AL625"/>
  <c r="AL624"/>
  <c r="AL623"/>
  <c r="AL622"/>
  <c r="AL621"/>
  <c r="AL620"/>
  <c r="AL619"/>
  <c r="AL618"/>
  <c r="AL617"/>
  <c r="AL616"/>
  <c r="AL612"/>
  <c r="AG612"/>
  <c r="AC612"/>
  <c r="AG611"/>
  <c r="AC611"/>
  <c r="AL611" s="1"/>
  <c r="AG610"/>
  <c r="AC610"/>
  <c r="AL610" s="1"/>
  <c r="AH604"/>
  <c r="AL604" s="1"/>
  <c r="AH603"/>
  <c r="AL603" s="1"/>
  <c r="AH602"/>
  <c r="AL602" s="1"/>
  <c r="AH601"/>
  <c r="AL601" s="1"/>
  <c r="AH600"/>
  <c r="AL600" s="1"/>
  <c r="AH599"/>
  <c r="AC599"/>
  <c r="Y599"/>
  <c r="AH598"/>
  <c r="AC598"/>
  <c r="Y598"/>
  <c r="AH597"/>
  <c r="AC597"/>
  <c r="Y597"/>
  <c r="AC594"/>
  <c r="AI589"/>
  <c r="AD589"/>
  <c r="AI588"/>
  <c r="AD588"/>
  <c r="AI587"/>
  <c r="AD587"/>
  <c r="AI586"/>
  <c r="AD586"/>
  <c r="AI584"/>
  <c r="AD584"/>
  <c r="Z584"/>
  <c r="AL583"/>
  <c r="AI583"/>
  <c r="AD583"/>
  <c r="Z583"/>
  <c r="AI582"/>
  <c r="AD582"/>
  <c r="Z582"/>
  <c r="AI581"/>
  <c r="Z581"/>
  <c r="AI580"/>
  <c r="Z580"/>
  <c r="AI578"/>
  <c r="AD578"/>
  <c r="AI577"/>
  <c r="AD577"/>
  <c r="AI576"/>
  <c r="AL576" s="1"/>
  <c r="AI575"/>
  <c r="AL575" s="1"/>
  <c r="AD575"/>
  <c r="AI574"/>
  <c r="AL574" s="1"/>
  <c r="AI573"/>
  <c r="AI572"/>
  <c r="AD572"/>
  <c r="AL572" s="1"/>
  <c r="AI571"/>
  <c r="AD571"/>
  <c r="AL571" s="1"/>
  <c r="AI570"/>
  <c r="AD570"/>
  <c r="AL569"/>
  <c r="AI568"/>
  <c r="Z568"/>
  <c r="AI567"/>
  <c r="Z567"/>
  <c r="AI565"/>
  <c r="AD565"/>
  <c r="AI564"/>
  <c r="AD564"/>
  <c r="AI563"/>
  <c r="Z563"/>
  <c r="AI562"/>
  <c r="Z562"/>
  <c r="AL560"/>
  <c r="AL559"/>
  <c r="AI558"/>
  <c r="AD558"/>
  <c r="Z558"/>
  <c r="AI557"/>
  <c r="AD557"/>
  <c r="Z557"/>
  <c r="AH550"/>
  <c r="AH551" s="1"/>
  <c r="AH547"/>
  <c r="AH546"/>
  <c r="W538"/>
  <c r="W537"/>
  <c r="W536"/>
  <c r="AL532"/>
  <c r="AD530"/>
  <c r="AD531" s="1"/>
  <c r="AD532" s="1"/>
  <c r="AD529"/>
  <c r="AD524"/>
  <c r="AD525" s="1"/>
  <c r="AD526" s="1"/>
  <c r="AC518"/>
  <c r="V516"/>
  <c r="I516"/>
  <c r="I522" s="1"/>
  <c r="V515"/>
  <c r="I515"/>
  <c r="I521" s="1"/>
  <c r="I514"/>
  <c r="I520" s="1"/>
  <c r="AL512"/>
  <c r="AL511"/>
  <c r="AL510"/>
  <c r="AL509"/>
  <c r="AL507"/>
  <c r="AL506"/>
  <c r="AL505"/>
  <c r="AL504"/>
  <c r="AL502"/>
  <c r="AL501"/>
  <c r="AL500"/>
  <c r="AL499"/>
  <c r="AL496"/>
  <c r="AL495"/>
  <c r="AL494"/>
  <c r="AL493"/>
  <c r="AL491"/>
  <c r="AL490"/>
  <c r="AL489"/>
  <c r="AL488"/>
  <c r="AL486"/>
  <c r="AL485"/>
  <c r="AL484"/>
  <c r="AL483"/>
  <c r="X480"/>
  <c r="X478"/>
  <c r="X476"/>
  <c r="X474"/>
  <c r="AC472"/>
  <c r="AL469"/>
  <c r="AL468"/>
  <c r="AL467"/>
  <c r="AL466"/>
  <c r="AC464"/>
  <c r="AL461"/>
  <c r="AL460"/>
  <c r="AL459"/>
  <c r="AL458"/>
  <c r="AC456"/>
  <c r="AL452"/>
  <c r="AL451"/>
  <c r="AL450"/>
  <c r="AL449"/>
  <c r="AC447"/>
  <c r="AL444"/>
  <c r="AL443"/>
  <c r="AL442"/>
  <c r="AL441"/>
  <c r="AG439"/>
  <c r="AC430"/>
  <c r="AL428"/>
  <c r="W429" s="1"/>
  <c r="AL429" s="1"/>
  <c r="W430" s="1"/>
  <c r="AL430" s="1"/>
  <c r="AC425"/>
  <c r="AL422"/>
  <c r="S423" s="1"/>
  <c r="AL423" s="1"/>
  <c r="W424" s="1"/>
  <c r="AL424" s="1"/>
  <c r="W425" s="1"/>
  <c r="AL425" s="1"/>
  <c r="AL420"/>
  <c r="U418"/>
  <c r="AL418" s="1"/>
  <c r="AC416"/>
  <c r="W415"/>
  <c r="AL415" s="1"/>
  <c r="W416" s="1"/>
  <c r="AL414"/>
  <c r="AL413"/>
  <c r="AL412"/>
  <c r="AL411"/>
  <c r="AC404"/>
  <c r="W403"/>
  <c r="AL403" s="1"/>
  <c r="W404" s="1"/>
  <c r="AL404" s="1"/>
  <c r="AL402"/>
  <c r="S436" s="1"/>
  <c r="AL436" s="1"/>
  <c r="X401"/>
  <c r="AL401" s="1"/>
  <c r="S435" s="1"/>
  <c r="AL435" s="1"/>
  <c r="X400"/>
  <c r="AL400" s="1"/>
  <c r="S434" s="1"/>
  <c r="AL434" s="1"/>
  <c r="X399"/>
  <c r="AL399" s="1"/>
  <c r="S433" s="1"/>
  <c r="AL433" s="1"/>
  <c r="AC390"/>
  <c r="AC388"/>
  <c r="AL385"/>
  <c r="AL384"/>
  <c r="Y384"/>
  <c r="AD384" s="1"/>
  <c r="AL383"/>
  <c r="AC382"/>
  <c r="AC380"/>
  <c r="AL377"/>
  <c r="W381" s="1"/>
  <c r="AL381" s="1"/>
  <c r="W382" s="1"/>
  <c r="AL382" s="1"/>
  <c r="AC376"/>
  <c r="AC375"/>
  <c r="AL374"/>
  <c r="W375" s="1"/>
  <c r="AL375" s="1"/>
  <c r="W376" s="1"/>
  <c r="AL376" s="1"/>
  <c r="Y368"/>
  <c r="AL368" s="1"/>
  <c r="AC360"/>
  <c r="AL358"/>
  <c r="W359" s="1"/>
  <c r="AL359" s="1"/>
  <c r="W360" s="1"/>
  <c r="AL360" s="1"/>
  <c r="AC355"/>
  <c r="AL353"/>
  <c r="W354" s="1"/>
  <c r="AL354" s="1"/>
  <c r="W355" s="1"/>
  <c r="AL355" s="1"/>
  <c r="AD350"/>
  <c r="Z350"/>
  <c r="AL349"/>
  <c r="AL347"/>
  <c r="X344"/>
  <c r="U342"/>
  <c r="AH350" s="1"/>
  <c r="Y338"/>
  <c r="V337"/>
  <c r="AC337" s="1"/>
  <c r="T339" s="1"/>
  <c r="AD334"/>
  <c r="AI333"/>
  <c r="AD333"/>
  <c r="AI332"/>
  <c r="AD332"/>
  <c r="AI331"/>
  <c r="AD331"/>
  <c r="AA329"/>
  <c r="AG305"/>
  <c r="V298"/>
  <c r="W292"/>
  <c r="W287"/>
  <c r="W279"/>
  <c r="W274"/>
  <c r="AA266"/>
  <c r="AA279" s="1"/>
  <c r="W266"/>
  <c r="AF253"/>
  <c r="AA253"/>
  <c r="W253"/>
  <c r="W248"/>
  <c r="S243"/>
  <c r="W243" s="1"/>
  <c r="U241"/>
  <c r="W239"/>
  <c r="Y233"/>
  <c r="Y232"/>
  <c r="Y231"/>
  <c r="Y230"/>
  <c r="Y228"/>
  <c r="AL228" s="1"/>
  <c r="U228"/>
  <c r="Y227"/>
  <c r="Y226"/>
  <c r="Y225"/>
  <c r="U219"/>
  <c r="U216"/>
  <c r="U211"/>
  <c r="U210"/>
  <c r="U209"/>
  <c r="AC196"/>
  <c r="AC192"/>
  <c r="AC187"/>
  <c r="AC183"/>
  <c r="AC177"/>
  <c r="AC173"/>
  <c r="AD170"/>
  <c r="V151"/>
  <c r="V148"/>
  <c r="V145"/>
  <c r="Z134"/>
  <c r="AL134" s="1"/>
  <c r="Z133"/>
  <c r="AL133" s="1"/>
  <c r="U131"/>
  <c r="U122"/>
  <c r="AL122" s="1"/>
  <c r="AG111"/>
  <c r="AC106"/>
  <c r="AC105"/>
  <c r="AC104"/>
  <c r="AI91"/>
  <c r="AD91"/>
  <c r="V91"/>
  <c r="AI90"/>
  <c r="AD90"/>
  <c r="V90"/>
  <c r="AI89"/>
  <c r="AD89"/>
  <c r="V89"/>
  <c r="V78"/>
  <c r="R78"/>
  <c r="V77"/>
  <c r="AL77" s="1"/>
  <c r="R77"/>
  <c r="V76"/>
  <c r="R76"/>
  <c r="V68"/>
  <c r="AL64"/>
  <c r="V64"/>
  <c r="R64"/>
  <c r="V63"/>
  <c r="R63"/>
  <c r="V62"/>
  <c r="R62"/>
  <c r="AL62" s="1"/>
  <c r="V53"/>
  <c r="V50"/>
  <c r="R50"/>
  <c r="AL50" s="1"/>
  <c r="V49"/>
  <c r="R49"/>
  <c r="AL49" s="1"/>
  <c r="V48"/>
  <c r="R48"/>
  <c r="AL48" s="1"/>
  <c r="W40"/>
  <c r="AB36"/>
  <c r="S36"/>
  <c r="AB35"/>
  <c r="S35"/>
  <c r="AB34"/>
  <c r="S34"/>
  <c r="AB33"/>
  <c r="W31"/>
  <c r="U29"/>
  <c r="AC101" s="1"/>
  <c r="U101" s="1"/>
  <c r="AB99" s="1"/>
  <c r="AI25"/>
  <c r="Y216" s="1"/>
  <c r="AF24"/>
  <c r="W291" s="1"/>
  <c r="W24"/>
  <c r="W252" s="1"/>
  <c r="U24"/>
  <c r="R24"/>
  <c r="U23"/>
  <c r="AF251" s="1"/>
  <c r="AA264" s="1"/>
  <c r="AA277" s="1"/>
  <c r="AA290" s="1"/>
  <c r="R23"/>
  <c r="U22"/>
  <c r="W22" s="1"/>
  <c r="R22"/>
  <c r="BM18"/>
  <c r="BG18"/>
  <c r="BD18"/>
  <c r="BA18"/>
  <c r="AX18"/>
  <c r="AU18"/>
  <c r="U17"/>
  <c r="V55" s="1"/>
  <c r="BJ16"/>
  <c r="U16"/>
  <c r="U232" s="1"/>
  <c r="U15"/>
  <c r="U125" s="1"/>
  <c r="AL125" s="1"/>
  <c r="U14"/>
  <c r="U218" s="1"/>
  <c r="BJ12"/>
  <c r="BJ10"/>
  <c r="AI9"/>
  <c r="Y211" s="1"/>
  <c r="AI8"/>
  <c r="BJ7"/>
  <c r="AI7"/>
  <c r="V143" s="1"/>
  <c r="W6"/>
  <c r="V88" s="1"/>
  <c r="U6"/>
  <c r="U10" s="1"/>
  <c r="AH168" s="1"/>
  <c r="R6"/>
  <c r="AL1040" l="1"/>
  <c r="AL1044"/>
  <c r="AL1069"/>
  <c r="AL1081"/>
  <c r="X1103" s="1"/>
  <c r="AL1091"/>
  <c r="X1105" s="1"/>
  <c r="AL1054"/>
  <c r="AL1086"/>
  <c r="X1104" s="1"/>
  <c r="AL1099"/>
  <c r="AB1104" s="1"/>
  <c r="AL1038"/>
  <c r="AL1052"/>
  <c r="AL508"/>
  <c r="R521" s="1"/>
  <c r="AL521" s="1"/>
  <c r="AL700"/>
  <c r="AL705"/>
  <c r="AL713"/>
  <c r="AL729"/>
  <c r="AL731"/>
  <c r="AL745"/>
  <c r="AL684"/>
  <c r="AL710"/>
  <c r="AL747"/>
  <c r="AL462"/>
  <c r="AL570"/>
  <c r="AL712"/>
  <c r="AL945"/>
  <c r="AL503"/>
  <c r="AL513"/>
  <c r="AL558"/>
  <c r="AL597"/>
  <c r="AL782"/>
  <c r="AL814"/>
  <c r="AL1012"/>
  <c r="AL1015"/>
  <c r="AL675"/>
  <c r="AL727"/>
  <c r="AL735"/>
  <c r="AL1117"/>
  <c r="AL1300"/>
  <c r="AL1305"/>
  <c r="AL1386"/>
  <c r="AL1388"/>
  <c r="AF1355"/>
  <c r="AL1355" s="1"/>
  <c r="AI8" i="34"/>
  <c r="S31" s="1"/>
  <c r="T22"/>
  <c r="S9" i="22" s="1"/>
  <c r="AA292" i="33"/>
  <c r="AL292" s="1"/>
  <c r="AL279"/>
  <c r="AL726"/>
  <c r="AL728"/>
  <c r="AL806"/>
  <c r="AL854"/>
  <c r="AL1102"/>
  <c r="AB1105" s="1"/>
  <c r="AL1219"/>
  <c r="AL1254"/>
  <c r="AF1342"/>
  <c r="AL1342" s="1"/>
  <c r="AL232"/>
  <c r="V47"/>
  <c r="AL584"/>
  <c r="AL681"/>
  <c r="AL696"/>
  <c r="AL707"/>
  <c r="AL744"/>
  <c r="AL749"/>
  <c r="AL979"/>
  <c r="AL998"/>
  <c r="AL1016"/>
  <c r="AL1387"/>
  <c r="AL145"/>
  <c r="V199" s="1"/>
  <c r="AL199" s="1"/>
  <c r="W41"/>
  <c r="AL78"/>
  <c r="V158"/>
  <c r="W236"/>
  <c r="AL236" s="1"/>
  <c r="Z348"/>
  <c r="AL348" s="1"/>
  <c r="AL497"/>
  <c r="AL598"/>
  <c r="AL704"/>
  <c r="AL1104"/>
  <c r="AL1407"/>
  <c r="AL557"/>
  <c r="AL587"/>
  <c r="AL660"/>
  <c r="AL709"/>
  <c r="AL717"/>
  <c r="AL733"/>
  <c r="AL746"/>
  <c r="AL861"/>
  <c r="AL883"/>
  <c r="AL942"/>
  <c r="AL985"/>
  <c r="AL1389"/>
  <c r="AL1396"/>
  <c r="AL1404"/>
  <c r="W38"/>
  <c r="AL63"/>
  <c r="W379"/>
  <c r="AL379" s="1"/>
  <c r="W380" s="1"/>
  <c r="AL380" s="1"/>
  <c r="AL706"/>
  <c r="AL714"/>
  <c r="AL730"/>
  <c r="AL790"/>
  <c r="AL912"/>
  <c r="W913" s="1"/>
  <c r="AL913" s="1"/>
  <c r="W914" s="1"/>
  <c r="AL914" s="1"/>
  <c r="AL961"/>
  <c r="AL997"/>
  <c r="AL1056"/>
  <c r="W1057" s="1"/>
  <c r="AL1057" s="1"/>
  <c r="W1058" s="1"/>
  <c r="AL1058" s="1"/>
  <c r="AL1173"/>
  <c r="W1216"/>
  <c r="AL1216" s="1"/>
  <c r="AF1316"/>
  <c r="AL1316" s="1"/>
  <c r="W1324" s="1"/>
  <c r="AL1325" s="1"/>
  <c r="W1326" s="1"/>
  <c r="AL1326" s="1"/>
  <c r="AL487"/>
  <c r="AL599"/>
  <c r="AL605" s="1"/>
  <c r="AL687"/>
  <c r="AL711"/>
  <c r="AL750"/>
  <c r="AL941"/>
  <c r="AL996"/>
  <c r="AL1096"/>
  <c r="AB1103" s="1"/>
  <c r="AL1285"/>
  <c r="AL1295"/>
  <c r="AL1310"/>
  <c r="AC22"/>
  <c r="AL350"/>
  <c r="AL76"/>
  <c r="AL578"/>
  <c r="AL732"/>
  <c r="AL734"/>
  <c r="AL798"/>
  <c r="AL876"/>
  <c r="AL896"/>
  <c r="AL1064"/>
  <c r="AL1074"/>
  <c r="AL1159"/>
  <c r="AL1264"/>
  <c r="AL1280"/>
  <c r="AF1349"/>
  <c r="AL1349" s="1"/>
  <c r="AL1405"/>
  <c r="Z131"/>
  <c r="AL131" s="1"/>
  <c r="U26"/>
  <c r="AH170" s="1"/>
  <c r="AL492"/>
  <c r="AL582"/>
  <c r="AL589"/>
  <c r="AL632"/>
  <c r="AL647"/>
  <c r="S668" s="1"/>
  <c r="AL668" s="1"/>
  <c r="AL773"/>
  <c r="AL925"/>
  <c r="V947" s="1"/>
  <c r="AL971"/>
  <c r="AL993"/>
  <c r="AL1195"/>
  <c r="R1196" s="1"/>
  <c r="AL1196" s="1"/>
  <c r="AF1335"/>
  <c r="AL1335" s="1"/>
  <c r="AL1398"/>
  <c r="AA146" i="34"/>
  <c r="AL146" s="1"/>
  <c r="S23" i="22"/>
  <c r="V82" i="34"/>
  <c r="AL82" s="1"/>
  <c r="AF66"/>
  <c r="Z68"/>
  <c r="AC66"/>
  <c r="W66"/>
  <c r="W68"/>
  <c r="AF68"/>
  <c r="AF67"/>
  <c r="AC68"/>
  <c r="AC67"/>
  <c r="W67"/>
  <c r="Z67"/>
  <c r="AL170"/>
  <c r="AL178"/>
  <c r="AL165"/>
  <c r="AL63"/>
  <c r="S25" i="22" s="1"/>
  <c r="Y63" i="34"/>
  <c r="AL160"/>
  <c r="AL155"/>
  <c r="AF31"/>
  <c r="AL57"/>
  <c r="V55"/>
  <c r="S18" i="22" s="1"/>
  <c r="AL577" i="33"/>
  <c r="AL586"/>
  <c r="AL564"/>
  <c r="Z10" i="34"/>
  <c r="AF10"/>
  <c r="AI6"/>
  <c r="AI7"/>
  <c r="AX17"/>
  <c r="AI9"/>
  <c r="AC10"/>
  <c r="BG17"/>
  <c r="BJ11"/>
  <c r="BA17"/>
  <c r="W10"/>
  <c r="AL135"/>
  <c r="S137" s="1"/>
  <c r="S138" s="1"/>
  <c r="AL138" s="1"/>
  <c r="S40" i="22" s="1"/>
  <c r="Z143" i="34"/>
  <c r="AL143" s="1"/>
  <c r="S42" i="22" s="1"/>
  <c r="AF120" i="34"/>
  <c r="Z122" s="1"/>
  <c r="AL122" s="1"/>
  <c r="BJ9"/>
  <c r="BD17"/>
  <c r="AC104"/>
  <c r="U58"/>
  <c r="U18"/>
  <c r="BJ6"/>
  <c r="AU17"/>
  <c r="BJ15"/>
  <c r="AC109" i="33"/>
  <c r="Y104"/>
  <c r="W115"/>
  <c r="AC110"/>
  <c r="AC111"/>
  <c r="Y105"/>
  <c r="AE100"/>
  <c r="Y106"/>
  <c r="Y103"/>
  <c r="W113"/>
  <c r="W114"/>
  <c r="W116"/>
  <c r="AC108"/>
  <c r="U208"/>
  <c r="U225"/>
  <c r="AL225" s="1"/>
  <c r="V142"/>
  <c r="AA198" s="1"/>
  <c r="V61"/>
  <c r="U230"/>
  <c r="AL230" s="1"/>
  <c r="V155"/>
  <c r="AI93"/>
  <c r="U18"/>
  <c r="AH174" s="1"/>
  <c r="U124"/>
  <c r="AL124" s="1"/>
  <c r="AA113"/>
  <c r="V52"/>
  <c r="V80"/>
  <c r="AB38"/>
  <c r="Z23"/>
  <c r="W264" s="1"/>
  <c r="U106"/>
  <c r="AL106" s="1"/>
  <c r="V300"/>
  <c r="BJ18"/>
  <c r="BA19"/>
  <c r="W387"/>
  <c r="AL387" s="1"/>
  <c r="W388" s="1"/>
  <c r="AL388" s="1"/>
  <c r="W389"/>
  <c r="AL389" s="1"/>
  <c r="W390" s="1"/>
  <c r="AL390" s="1"/>
  <c r="BG19"/>
  <c r="Z6"/>
  <c r="V75"/>
  <c r="AC103"/>
  <c r="AA252"/>
  <c r="AA248"/>
  <c r="AA245"/>
  <c r="AA251"/>
  <c r="AA246"/>
  <c r="AA247"/>
  <c r="AA250"/>
  <c r="R832"/>
  <c r="AL832" s="1"/>
  <c r="AL835" s="1"/>
  <c r="W463"/>
  <c r="AL463" s="1"/>
  <c r="W464" s="1"/>
  <c r="AL464" s="1"/>
  <c r="S478"/>
  <c r="AL478" s="1"/>
  <c r="R520"/>
  <c r="AL520" s="1"/>
  <c r="R514"/>
  <c r="AL514" s="1"/>
  <c r="AC6"/>
  <c r="R61" s="1"/>
  <c r="Y210"/>
  <c r="AL210" s="1"/>
  <c r="V146"/>
  <c r="AL148" s="1"/>
  <c r="V200" s="1"/>
  <c r="AL200" s="1"/>
  <c r="W276"/>
  <c r="W271"/>
  <c r="W247"/>
  <c r="V66"/>
  <c r="U119"/>
  <c r="AL119" s="1"/>
  <c r="AL123" s="1"/>
  <c r="V129" s="1"/>
  <c r="AL437"/>
  <c r="U221"/>
  <c r="V69"/>
  <c r="U233"/>
  <c r="AL233" s="1"/>
  <c r="V83"/>
  <c r="U127"/>
  <c r="AL127" s="1"/>
  <c r="AA116"/>
  <c r="AB41"/>
  <c r="W237"/>
  <c r="AL237" s="1"/>
  <c r="U226"/>
  <c r="AL226" s="1"/>
  <c r="AF23"/>
  <c r="AC23"/>
  <c r="U214"/>
  <c r="W23"/>
  <c r="AF6"/>
  <c r="R75" s="1"/>
  <c r="U104"/>
  <c r="AL104" s="1"/>
  <c r="Y209"/>
  <c r="AL209" s="1"/>
  <c r="S33"/>
  <c r="AI88"/>
  <c r="AI96"/>
  <c r="U105"/>
  <c r="AL105" s="1"/>
  <c r="AG109"/>
  <c r="U120"/>
  <c r="AL120" s="1"/>
  <c r="V149"/>
  <c r="AL151" s="1"/>
  <c r="V201" s="1"/>
  <c r="AL201" s="1"/>
  <c r="V164"/>
  <c r="Z22"/>
  <c r="W263" s="1"/>
  <c r="U215"/>
  <c r="U227"/>
  <c r="AL227" s="1"/>
  <c r="W238"/>
  <c r="AL238" s="1"/>
  <c r="W33"/>
  <c r="W36"/>
  <c r="AL36" s="1"/>
  <c r="V82"/>
  <c r="AG108"/>
  <c r="U111"/>
  <c r="AA114"/>
  <c r="U126"/>
  <c r="AL126" s="1"/>
  <c r="U231"/>
  <c r="AL231" s="1"/>
  <c r="W286"/>
  <c r="AD567"/>
  <c r="AL567" s="1"/>
  <c r="AH548"/>
  <c r="AD580" s="1"/>
  <c r="AL580" s="1"/>
  <c r="AF22"/>
  <c r="Z24"/>
  <c r="W35"/>
  <c r="AL35" s="1"/>
  <c r="AB40"/>
  <c r="V54"/>
  <c r="AI95"/>
  <c r="U220"/>
  <c r="AL266"/>
  <c r="W261"/>
  <c r="AC24"/>
  <c r="W39"/>
  <c r="V81"/>
  <c r="U86"/>
  <c r="AI94"/>
  <c r="U121"/>
  <c r="AL121" s="1"/>
  <c r="AL211"/>
  <c r="AL216"/>
  <c r="AF252"/>
  <c r="AA265" s="1"/>
  <c r="AA278" s="1"/>
  <c r="AA291" s="1"/>
  <c r="AL291" s="1"/>
  <c r="Z305"/>
  <c r="AC305" s="1"/>
  <c r="Z298"/>
  <c r="Z330"/>
  <c r="AF330" s="1"/>
  <c r="AD527"/>
  <c r="AL527" s="1"/>
  <c r="U213"/>
  <c r="AF250"/>
  <c r="AA263" s="1"/>
  <c r="AA276" s="1"/>
  <c r="AA289" s="1"/>
  <c r="W34"/>
  <c r="AL34" s="1"/>
  <c r="AB39"/>
  <c r="V67"/>
  <c r="AG110"/>
  <c r="AA115"/>
  <c r="V161"/>
  <c r="AF248"/>
  <c r="AL239"/>
  <c r="V303" s="1"/>
  <c r="AL253"/>
  <c r="S432"/>
  <c r="AL432" s="1"/>
  <c r="U438" s="1"/>
  <c r="AL438" s="1"/>
  <c r="AC439" s="1"/>
  <c r="AL439" s="1"/>
  <c r="AL416"/>
  <c r="W446"/>
  <c r="AL446" s="1"/>
  <c r="W447" s="1"/>
  <c r="AL447" s="1"/>
  <c r="AL445"/>
  <c r="AL470"/>
  <c r="R522"/>
  <c r="AL522" s="1"/>
  <c r="R516"/>
  <c r="AL516" s="1"/>
  <c r="AL525"/>
  <c r="AD562"/>
  <c r="AL562" s="1"/>
  <c r="AL566" s="1"/>
  <c r="Y592" s="1"/>
  <c r="AD563"/>
  <c r="AL563" s="1"/>
  <c r="AL588"/>
  <c r="AL1017"/>
  <c r="W1018" s="1"/>
  <c r="AL1018" s="1"/>
  <c r="W1019" s="1"/>
  <c r="AL1019" s="1"/>
  <c r="AL1045"/>
  <c r="W1046" s="1"/>
  <c r="AL1046" s="1"/>
  <c r="W1047" s="1"/>
  <c r="AL1047" s="1"/>
  <c r="AL1220"/>
  <c r="AL454"/>
  <c r="W661"/>
  <c r="AL661" s="1"/>
  <c r="W662" s="1"/>
  <c r="AL662" s="1"/>
  <c r="S664"/>
  <c r="AL664" s="1"/>
  <c r="AL1105"/>
  <c r="U1199"/>
  <c r="AL1199" s="1"/>
  <c r="U1198"/>
  <c r="AL1198" s="1"/>
  <c r="AL1210"/>
  <c r="AL1391"/>
  <c r="R1392" s="1"/>
  <c r="AL1392" s="1"/>
  <c r="R1393" s="1"/>
  <c r="AL1393" s="1"/>
  <c r="AD573"/>
  <c r="AL573" s="1"/>
  <c r="AH552"/>
  <c r="AD581" s="1"/>
  <c r="AL581" s="1"/>
  <c r="AD568"/>
  <c r="AL568" s="1"/>
  <c r="AL1000"/>
  <c r="W1001" s="1"/>
  <c r="AL1001" s="1"/>
  <c r="W1002" s="1"/>
  <c r="AL1002" s="1"/>
  <c r="AL1103"/>
  <c r="AL1127"/>
  <c r="AL1151" s="1"/>
  <c r="AL1185"/>
  <c r="AL1400"/>
  <c r="R1401" s="1"/>
  <c r="AL1401" s="1"/>
  <c r="R1402" s="1"/>
  <c r="AL1402" s="1"/>
  <c r="AL342"/>
  <c r="S344" s="1"/>
  <c r="AL530"/>
  <c r="AL533" s="1"/>
  <c r="AL565"/>
  <c r="AL613"/>
  <c r="AB608" s="1"/>
  <c r="S666"/>
  <c r="AL666" s="1"/>
  <c r="W633"/>
  <c r="AL633" s="1"/>
  <c r="W634" s="1"/>
  <c r="AL634" s="1"/>
  <c r="AL847"/>
  <c r="AL1028"/>
  <c r="W1029" s="1"/>
  <c r="AL1029" s="1"/>
  <c r="W1030" s="1"/>
  <c r="AL1030" s="1"/>
  <c r="AL1024"/>
  <c r="AL935"/>
  <c r="AL936" s="1"/>
  <c r="AA947" s="1"/>
  <c r="AL947" s="1"/>
  <c r="W962" s="1"/>
  <c r="AL962" s="1"/>
  <c r="W963" s="1"/>
  <c r="AL963" s="1"/>
  <c r="AL1005"/>
  <c r="AL1010" s="1"/>
  <c r="AB938"/>
  <c r="AL938" s="1"/>
  <c r="AL946" s="1"/>
  <c r="AF947" s="1"/>
  <c r="AE58" i="28"/>
  <c r="AY58" s="1"/>
  <c r="BD58" s="1"/>
  <c r="C110" i="17" s="1"/>
  <c r="C58" i="28"/>
  <c r="AB58" s="1"/>
  <c r="AN52"/>
  <c r="L52"/>
  <c r="AG51"/>
  <c r="E51"/>
  <c r="AN50"/>
  <c r="L50"/>
  <c r="AG49"/>
  <c r="E49"/>
  <c r="AN48"/>
  <c r="L48"/>
  <c r="AG47"/>
  <c r="E47"/>
  <c r="CA32"/>
  <c r="BY32"/>
  <c r="BX32"/>
  <c r="CA31"/>
  <c r="BY31"/>
  <c r="BX31"/>
  <c r="BY29"/>
  <c r="BY28"/>
  <c r="AF27"/>
  <c r="D27"/>
  <c r="BY26"/>
  <c r="BY25"/>
  <c r="AF25"/>
  <c r="D25"/>
  <c r="AF23"/>
  <c r="D23"/>
  <c r="D21"/>
  <c r="AF18"/>
  <c r="D18"/>
  <c r="CA16"/>
  <c r="BZ16"/>
  <c r="BY16"/>
  <c r="BX16"/>
  <c r="AF16"/>
  <c r="D16"/>
  <c r="CA15"/>
  <c r="BZ15"/>
  <c r="BY15"/>
  <c r="BX15"/>
  <c r="AF14"/>
  <c r="D14"/>
  <c r="CB12"/>
  <c r="BY27" s="1"/>
  <c r="CB11"/>
  <c r="BY24" s="1"/>
  <c r="AB11"/>
  <c r="H10"/>
  <c r="CA6"/>
  <c r="BX29" s="1"/>
  <c r="CB29" s="1"/>
  <c r="BZ32" s="1"/>
  <c r="CB32" s="1"/>
  <c r="W5"/>
  <c r="D28" s="1"/>
  <c r="D30" s="1"/>
  <c r="R515" i="33" l="1"/>
  <c r="AL515" s="1"/>
  <c r="W517" s="1"/>
  <c r="AL517" s="1"/>
  <c r="W518" s="1"/>
  <c r="AL518" s="1"/>
  <c r="AL561"/>
  <c r="V592" s="1"/>
  <c r="AL737"/>
  <c r="AL590"/>
  <c r="AH592" s="1"/>
  <c r="AL719"/>
  <c r="AL1409"/>
  <c r="R1410" s="1"/>
  <c r="AL1410" s="1"/>
  <c r="R1411" s="1"/>
  <c r="AL1411" s="1"/>
  <c r="V77" i="34"/>
  <c r="W72"/>
  <c r="AA77" s="1"/>
  <c r="V79"/>
  <c r="W74"/>
  <c r="AL61" i="33"/>
  <c r="AL65" s="1"/>
  <c r="W71" s="1"/>
  <c r="AL753"/>
  <c r="W648"/>
  <c r="AL648" s="1"/>
  <c r="W649" s="1"/>
  <c r="AL649" s="1"/>
  <c r="AL248"/>
  <c r="AL132"/>
  <c r="AL136" s="1"/>
  <c r="AF179" s="1"/>
  <c r="AL179" s="1"/>
  <c r="AL75"/>
  <c r="AL79" s="1"/>
  <c r="W85" s="1"/>
  <c r="AL58" i="34"/>
  <c r="S19" i="22"/>
  <c r="AL147" i="34"/>
  <c r="AL148" s="1"/>
  <c r="S24" i="22"/>
  <c r="AF74" i="34"/>
  <c r="V94"/>
  <c r="AL94" s="1"/>
  <c r="AF73"/>
  <c r="V93"/>
  <c r="AL93" s="1"/>
  <c r="AF72"/>
  <c r="V92"/>
  <c r="AL92" s="1"/>
  <c r="AC73"/>
  <c r="V88"/>
  <c r="AL88" s="1"/>
  <c r="AC72"/>
  <c r="V87"/>
  <c r="AL87" s="1"/>
  <c r="AC74"/>
  <c r="V89"/>
  <c r="AL89" s="1"/>
  <c r="Z73"/>
  <c r="AA83" s="1"/>
  <c r="V83"/>
  <c r="Z74"/>
  <c r="AA84" s="1"/>
  <c r="V84"/>
  <c r="W73"/>
  <c r="V78"/>
  <c r="AI67"/>
  <c r="AI66"/>
  <c r="AI68"/>
  <c r="AA55"/>
  <c r="S17" i="22" s="1"/>
  <c r="AF32" i="34"/>
  <c r="Z35"/>
  <c r="AH37"/>
  <c r="AL137"/>
  <c r="BJ17"/>
  <c r="BA18" s="1"/>
  <c r="BS15" s="1"/>
  <c r="Z121"/>
  <c r="AL121" s="1"/>
  <c r="Z123"/>
  <c r="AL123" s="1"/>
  <c r="AL59"/>
  <c r="W56" i="28"/>
  <c r="AB56" s="1"/>
  <c r="CB16"/>
  <c r="BX27"/>
  <c r="CB27" s="1"/>
  <c r="CB15"/>
  <c r="CB17" s="1"/>
  <c r="BD56"/>
  <c r="C108" i="17" s="1"/>
  <c r="Z334" i="33"/>
  <c r="AL334" s="1"/>
  <c r="Z331"/>
  <c r="AL331" s="1"/>
  <c r="Z332"/>
  <c r="AL332" s="1"/>
  <c r="Z333"/>
  <c r="AL333" s="1"/>
  <c r="W455"/>
  <c r="AL455" s="1"/>
  <c r="W456" s="1"/>
  <c r="AL456" s="1"/>
  <c r="R825"/>
  <c r="AL825" s="1"/>
  <c r="AL830" s="1"/>
  <c r="S476"/>
  <c r="AL476" s="1"/>
  <c r="AI22"/>
  <c r="AL276"/>
  <c r="Z303"/>
  <c r="AL250"/>
  <c r="AX19"/>
  <c r="BD19"/>
  <c r="W265"/>
  <c r="AI24"/>
  <c r="V301"/>
  <c r="AF246"/>
  <c r="BY16"/>
  <c r="BY13"/>
  <c r="BY17"/>
  <c r="BY11"/>
  <c r="BY9"/>
  <c r="BY12"/>
  <c r="BY10"/>
  <c r="BY6"/>
  <c r="BY14"/>
  <c r="BY7"/>
  <c r="BY8"/>
  <c r="BY15"/>
  <c r="V323"/>
  <c r="AL264"/>
  <c r="W259"/>
  <c r="AL234"/>
  <c r="AA235" s="1"/>
  <c r="S739"/>
  <c r="AL739" s="1"/>
  <c r="S741"/>
  <c r="AL741" s="1"/>
  <c r="AE553"/>
  <c r="R816"/>
  <c r="AL816" s="1"/>
  <c r="S474"/>
  <c r="AL474" s="1"/>
  <c r="V310"/>
  <c r="AA261"/>
  <c r="AA274" s="1"/>
  <c r="W278"/>
  <c r="AL278" s="1"/>
  <c r="W273"/>
  <c r="W284"/>
  <c r="W289"/>
  <c r="AL289" s="1"/>
  <c r="AF247"/>
  <c r="AL247" s="1"/>
  <c r="V302"/>
  <c r="AI23"/>
  <c r="W251"/>
  <c r="AD88"/>
  <c r="R47"/>
  <c r="AL47" s="1"/>
  <c r="AL51" s="1"/>
  <c r="W57" s="1"/>
  <c r="AI6"/>
  <c r="AI10" s="1"/>
  <c r="AL240"/>
  <c r="T338" s="1"/>
  <c r="AH338" s="1"/>
  <c r="X339" s="1"/>
  <c r="AL339" s="1"/>
  <c r="AL341" s="1"/>
  <c r="Z89"/>
  <c r="AL89" s="1"/>
  <c r="Z90"/>
  <c r="AL90" s="1"/>
  <c r="Z93"/>
  <c r="Z91"/>
  <c r="AL91" s="1"/>
  <c r="Z95"/>
  <c r="Z96"/>
  <c r="Z88"/>
  <c r="Z94"/>
  <c r="V326"/>
  <c r="AH303"/>
  <c r="W593"/>
  <c r="AL593" s="1"/>
  <c r="W594" s="1"/>
  <c r="AL594" s="1"/>
  <c r="AL585"/>
  <c r="AE592" s="1"/>
  <c r="AL33"/>
  <c r="AL37" s="1"/>
  <c r="W43" s="1"/>
  <c r="AL252"/>
  <c r="AF245"/>
  <c r="AL128"/>
  <c r="Z129" s="1"/>
  <c r="AL129" s="1"/>
  <c r="W258"/>
  <c r="AL263"/>
  <c r="W285"/>
  <c r="W290"/>
  <c r="AL290" s="1"/>
  <c r="BS15"/>
  <c r="BS12"/>
  <c r="BS16"/>
  <c r="BS17"/>
  <c r="BS10"/>
  <c r="BS8"/>
  <c r="BS14"/>
  <c r="BS13"/>
  <c r="BS11"/>
  <c r="BS9"/>
  <c r="BS6"/>
  <c r="BS7"/>
  <c r="R837"/>
  <c r="AL837" s="1"/>
  <c r="AL840" s="1"/>
  <c r="S480"/>
  <c r="AL480" s="1"/>
  <c r="W471"/>
  <c r="AL471" s="1"/>
  <c r="W472" s="1"/>
  <c r="AL472" s="1"/>
  <c r="S345"/>
  <c r="AL345" s="1"/>
  <c r="AL344"/>
  <c r="S723"/>
  <c r="AL723" s="1"/>
  <c r="S721"/>
  <c r="AL721" s="1"/>
  <c r="AL528"/>
  <c r="AG554"/>
  <c r="AL579"/>
  <c r="AB592" s="1"/>
  <c r="W277"/>
  <c r="AL277" s="1"/>
  <c r="W272"/>
  <c r="AL229"/>
  <c r="V235" s="1"/>
  <c r="H21" i="28"/>
  <c r="H14"/>
  <c r="H16" s="1"/>
  <c r="AJ16"/>
  <c r="AX14"/>
  <c r="BD14" s="1"/>
  <c r="C94" i="17" s="1"/>
  <c r="D32" i="28"/>
  <c r="CB31"/>
  <c r="CB33" s="1"/>
  <c r="BX25"/>
  <c r="CB25" s="1"/>
  <c r="BX24"/>
  <c r="CB24" s="1"/>
  <c r="BX28"/>
  <c r="CB28" s="1"/>
  <c r="BZ31" s="1"/>
  <c r="BX26"/>
  <c r="CB26" s="1"/>
  <c r="K12" i="17"/>
  <c r="J12"/>
  <c r="H12"/>
  <c r="F12"/>
  <c r="K11"/>
  <c r="J11"/>
  <c r="H11"/>
  <c r="F11"/>
  <c r="Z100" i="34" l="1"/>
  <c r="AL77"/>
  <c r="S757" i="33"/>
  <c r="AL757" s="1"/>
  <c r="S755"/>
  <c r="AL755" s="1"/>
  <c r="AL139" i="34"/>
  <c r="S39" i="22"/>
  <c r="AL35" i="34"/>
  <c r="S15" i="22"/>
  <c r="AA78" i="34"/>
  <c r="AL78" s="1"/>
  <c r="Z101"/>
  <c r="AA79"/>
  <c r="AL79" s="1"/>
  <c r="Z102"/>
  <c r="AL95"/>
  <c r="S29" i="22" s="1"/>
  <c r="AL84" i="34"/>
  <c r="AL90"/>
  <c r="S28" i="22" s="1"/>
  <c r="AL83" i="34"/>
  <c r="AI73"/>
  <c r="Z97" s="1"/>
  <c r="AH97" s="1"/>
  <c r="AI74"/>
  <c r="Z98" s="1"/>
  <c r="AH98" s="1"/>
  <c r="AI72"/>
  <c r="Z96" s="1"/>
  <c r="AI10"/>
  <c r="Y39" s="1"/>
  <c r="AL39" s="1"/>
  <c r="AL592" i="33"/>
  <c r="R596" s="1"/>
  <c r="AL596" s="1"/>
  <c r="BS14" i="34"/>
  <c r="BD18"/>
  <c r="BV14" s="1"/>
  <c r="AX18"/>
  <c r="BP11" s="1"/>
  <c r="BS12"/>
  <c r="BS10"/>
  <c r="BS6"/>
  <c r="BS11"/>
  <c r="BS9"/>
  <c r="BS13"/>
  <c r="BG18"/>
  <c r="BY12" s="1"/>
  <c r="BS8"/>
  <c r="BS7"/>
  <c r="BS16"/>
  <c r="BS5"/>
  <c r="S36" i="22"/>
  <c r="T127" i="34"/>
  <c r="AH127" s="1"/>
  <c r="X128" s="1"/>
  <c r="AL128" s="1"/>
  <c r="AL129" s="1"/>
  <c r="S37" i="22" s="1"/>
  <c r="V308" i="33"/>
  <c r="AA259"/>
  <c r="AA272" s="1"/>
  <c r="AA285" s="1"/>
  <c r="BP11"/>
  <c r="BP15"/>
  <c r="BP13"/>
  <c r="BP7"/>
  <c r="BP16"/>
  <c r="BP8"/>
  <c r="BP14"/>
  <c r="BP12"/>
  <c r="BP9"/>
  <c r="BP17"/>
  <c r="BP10"/>
  <c r="BP6"/>
  <c r="AL272"/>
  <c r="Z16"/>
  <c r="W246"/>
  <c r="AL251"/>
  <c r="V324"/>
  <c r="AL245"/>
  <c r="Z300"/>
  <c r="U108"/>
  <c r="AI26"/>
  <c r="Y170" s="1"/>
  <c r="AL170" s="1"/>
  <c r="Y213"/>
  <c r="AL213" s="1"/>
  <c r="T608"/>
  <c r="AL608" s="1"/>
  <c r="X554"/>
  <c r="R818" s="1"/>
  <c r="AL818" s="1"/>
  <c r="AL823" s="1"/>
  <c r="AL254"/>
  <c r="AC255" s="1"/>
  <c r="U109"/>
  <c r="Y214"/>
  <c r="AL214" s="1"/>
  <c r="V325"/>
  <c r="BY18"/>
  <c r="AF14"/>
  <c r="R80" s="1"/>
  <c r="AL80" s="1"/>
  <c r="Y215"/>
  <c r="AL215" s="1"/>
  <c r="U110"/>
  <c r="Z326"/>
  <c r="Z310"/>
  <c r="AH310" s="1"/>
  <c r="Y111"/>
  <c r="AL111" s="1"/>
  <c r="AL335"/>
  <c r="AA258"/>
  <c r="AA271" s="1"/>
  <c r="AL271" s="1"/>
  <c r="V307"/>
  <c r="AL88"/>
  <c r="AL92" s="1"/>
  <c r="V98" s="1"/>
  <c r="AL235"/>
  <c r="AL346"/>
  <c r="BS18"/>
  <c r="Z14"/>
  <c r="Z17"/>
  <c r="AL285"/>
  <c r="Y208"/>
  <c r="AL208" s="1"/>
  <c r="AL217" s="1"/>
  <c r="V223" s="1"/>
  <c r="Y168"/>
  <c r="AL169" s="1"/>
  <c r="V140"/>
  <c r="AL142" s="1"/>
  <c r="U103"/>
  <c r="AL103" s="1"/>
  <c r="AA260"/>
  <c r="AA273" s="1"/>
  <c r="AA286" s="1"/>
  <c r="AL286" s="1"/>
  <c r="V309"/>
  <c r="AA287"/>
  <c r="AL287" s="1"/>
  <c r="AL274"/>
  <c r="AF17"/>
  <c r="R83" s="1"/>
  <c r="AL83" s="1"/>
  <c r="W260"/>
  <c r="AL265"/>
  <c r="AL267" s="1"/>
  <c r="AB268" s="1"/>
  <c r="AL280"/>
  <c r="AB281" s="1"/>
  <c r="AL258"/>
  <c r="Z15"/>
  <c r="AL326"/>
  <c r="AL293"/>
  <c r="AB294" s="1"/>
  <c r="V320"/>
  <c r="AL320" s="1"/>
  <c r="AF15"/>
  <c r="R81" s="1"/>
  <c r="AL81" s="1"/>
  <c r="AF16"/>
  <c r="R82" s="1"/>
  <c r="AL82" s="1"/>
  <c r="BV16"/>
  <c r="BV14"/>
  <c r="BV9"/>
  <c r="BV15"/>
  <c r="BV11"/>
  <c r="BV7"/>
  <c r="BV17"/>
  <c r="BV12"/>
  <c r="BV10"/>
  <c r="BV6"/>
  <c r="BV13"/>
  <c r="BV8"/>
  <c r="AL261"/>
  <c r="L12" i="17"/>
  <c r="L11"/>
  <c r="H18" i="28"/>
  <c r="V18" s="1"/>
  <c r="AB18" s="1"/>
  <c r="V16"/>
  <c r="AB16" s="1"/>
  <c r="AJ23"/>
  <c r="AX21"/>
  <c r="BD21" s="1"/>
  <c r="AJ18"/>
  <c r="AX18" s="1"/>
  <c r="BD18" s="1"/>
  <c r="AX16"/>
  <c r="BD16" s="1"/>
  <c r="C96" i="17" s="1"/>
  <c r="BV34" i="28"/>
  <c r="BX36"/>
  <c r="CB36" s="1"/>
  <c r="BX35"/>
  <c r="CB35" s="1"/>
  <c r="BX19"/>
  <c r="CB19" s="1"/>
  <c r="BV18"/>
  <c r="BX20"/>
  <c r="CB20" s="1"/>
  <c r="H23"/>
  <c r="V21"/>
  <c r="AB21" s="1"/>
  <c r="H28" s="1"/>
  <c r="V14"/>
  <c r="AB14" s="1"/>
  <c r="AL80" i="34" l="1"/>
  <c r="AL259" i="33"/>
  <c r="W15"/>
  <c r="AL171"/>
  <c r="W172" s="1"/>
  <c r="AL172" s="1"/>
  <c r="W173" s="1"/>
  <c r="AL173" s="1"/>
  <c r="AJ28" i="28"/>
  <c r="AX28" s="1"/>
  <c r="BD28" s="1"/>
  <c r="AI48" s="1"/>
  <c r="C98" i="17"/>
  <c r="J98" s="1"/>
  <c r="C102"/>
  <c r="F102" s="1"/>
  <c r="AL85" i="34"/>
  <c r="S27" i="22" s="1"/>
  <c r="S26"/>
  <c r="BV5" i="34"/>
  <c r="W40"/>
  <c r="BP10"/>
  <c r="BV10"/>
  <c r="BV12"/>
  <c r="BV8"/>
  <c r="BV13"/>
  <c r="BV15"/>
  <c r="BV6"/>
  <c r="BV11"/>
  <c r="BY7"/>
  <c r="BY15"/>
  <c r="BY5"/>
  <c r="BY10"/>
  <c r="BY11"/>
  <c r="BY14"/>
  <c r="Z17"/>
  <c r="BV16"/>
  <c r="BV7"/>
  <c r="BP15"/>
  <c r="BY6"/>
  <c r="BP7"/>
  <c r="BY8"/>
  <c r="BY9"/>
  <c r="BY13"/>
  <c r="BP6"/>
  <c r="BP13"/>
  <c r="BY16"/>
  <c r="BP12"/>
  <c r="BV9"/>
  <c r="Z16"/>
  <c r="Z15"/>
  <c r="Z14"/>
  <c r="BP14"/>
  <c r="BP16"/>
  <c r="BP8"/>
  <c r="BP9"/>
  <c r="BP5"/>
  <c r="BS17"/>
  <c r="V115"/>
  <c r="AL115" s="1"/>
  <c r="V116"/>
  <c r="AL116" s="1"/>
  <c r="Z108"/>
  <c r="AH108" s="1"/>
  <c r="AH102"/>
  <c r="AH96"/>
  <c r="AH99" s="1"/>
  <c r="V319" i="33"/>
  <c r="AL319" s="1"/>
  <c r="R54"/>
  <c r="AL54" s="1"/>
  <c r="W16"/>
  <c r="S39"/>
  <c r="AL39" s="1"/>
  <c r="V94"/>
  <c r="V317"/>
  <c r="AL317" s="1"/>
  <c r="R52"/>
  <c r="AL52" s="1"/>
  <c r="AA284"/>
  <c r="AL284" s="1"/>
  <c r="AL288" s="1"/>
  <c r="W294" s="1"/>
  <c r="AL294" s="1"/>
  <c r="AB296" s="1"/>
  <c r="BP18"/>
  <c r="CB18" s="1"/>
  <c r="W14"/>
  <c r="BV18"/>
  <c r="AC14"/>
  <c r="R66" s="1"/>
  <c r="AL66" s="1"/>
  <c r="AL273"/>
  <c r="AC17"/>
  <c r="R69" s="1"/>
  <c r="AL69" s="1"/>
  <c r="R53"/>
  <c r="AL53" s="1"/>
  <c r="V198"/>
  <c r="AL198" s="1"/>
  <c r="AL202" s="1"/>
  <c r="V204" s="1"/>
  <c r="AL204" s="1"/>
  <c r="AL152"/>
  <c r="AL84"/>
  <c r="AB85" s="1"/>
  <c r="AL85" s="1"/>
  <c r="AL108"/>
  <c r="W17"/>
  <c r="V318"/>
  <c r="AL318" s="1"/>
  <c r="AL246"/>
  <c r="AL249" s="1"/>
  <c r="W255" s="1"/>
  <c r="AL255" s="1"/>
  <c r="W295" s="1"/>
  <c r="Z301"/>
  <c r="R55"/>
  <c r="AL55" s="1"/>
  <c r="AD96"/>
  <c r="AC15"/>
  <c r="R67" s="1"/>
  <c r="AL67" s="1"/>
  <c r="AL260"/>
  <c r="AL262" s="1"/>
  <c r="W268" s="1"/>
  <c r="AL268" s="1"/>
  <c r="AB295" s="1"/>
  <c r="Z302"/>
  <c r="AC16"/>
  <c r="R68" s="1"/>
  <c r="AL68" s="1"/>
  <c r="Z307"/>
  <c r="AH307" s="1"/>
  <c r="Y108"/>
  <c r="Z323"/>
  <c r="AL323" s="1"/>
  <c r="AH300"/>
  <c r="M11" i="17"/>
  <c r="AX23" i="28"/>
  <c r="BD23" s="1"/>
  <c r="AJ25"/>
  <c r="AX25" s="1"/>
  <c r="BD25" s="1"/>
  <c r="AJ32" s="1"/>
  <c r="AX32" s="1"/>
  <c r="BD32" s="1"/>
  <c r="AI52" s="1"/>
  <c r="AY52" s="1"/>
  <c r="H25"/>
  <c r="V25" s="1"/>
  <c r="AB25" s="1"/>
  <c r="H32" s="1"/>
  <c r="V32" s="1"/>
  <c r="AB32" s="1"/>
  <c r="G52" s="1"/>
  <c r="W52" s="1"/>
  <c r="V23"/>
  <c r="AB23" s="1"/>
  <c r="H30" s="1"/>
  <c r="V30" s="1"/>
  <c r="AB30" s="1"/>
  <c r="G50" s="1"/>
  <c r="W50" s="1"/>
  <c r="K91" i="17"/>
  <c r="AO93"/>
  <c r="K93"/>
  <c r="J93"/>
  <c r="H93"/>
  <c r="F93"/>
  <c r="AO95"/>
  <c r="K95"/>
  <c r="J95"/>
  <c r="H95"/>
  <c r="F95"/>
  <c r="AO97"/>
  <c r="K97"/>
  <c r="J97"/>
  <c r="H97"/>
  <c r="F97"/>
  <c r="AO99"/>
  <c r="K99"/>
  <c r="J99"/>
  <c r="H99"/>
  <c r="F99"/>
  <c r="AO101"/>
  <c r="K101"/>
  <c r="J101"/>
  <c r="H101"/>
  <c r="F101"/>
  <c r="AO103"/>
  <c r="K103"/>
  <c r="J103"/>
  <c r="H103"/>
  <c r="F103"/>
  <c r="AO105"/>
  <c r="K105"/>
  <c r="J105"/>
  <c r="H105"/>
  <c r="F105"/>
  <c r="AO107"/>
  <c r="K107"/>
  <c r="J107"/>
  <c r="H107"/>
  <c r="F107"/>
  <c r="AO109"/>
  <c r="K109"/>
  <c r="J109"/>
  <c r="H109"/>
  <c r="F109"/>
  <c r="AO83"/>
  <c r="K83"/>
  <c r="J83"/>
  <c r="H83"/>
  <c r="F83"/>
  <c r="AO81"/>
  <c r="K81"/>
  <c r="J81"/>
  <c r="H81"/>
  <c r="F81"/>
  <c r="K79"/>
  <c r="AO110"/>
  <c r="K110"/>
  <c r="J110"/>
  <c r="H110"/>
  <c r="F110"/>
  <c r="AO108"/>
  <c r="K108"/>
  <c r="J108"/>
  <c r="H108"/>
  <c r="F108"/>
  <c r="AO106"/>
  <c r="K106"/>
  <c r="AO104"/>
  <c r="K104"/>
  <c r="AO102"/>
  <c r="K102"/>
  <c r="AO100"/>
  <c r="K100"/>
  <c r="AO98"/>
  <c r="K98"/>
  <c r="AO96"/>
  <c r="K96"/>
  <c r="J96"/>
  <c r="H96"/>
  <c r="F96"/>
  <c r="AO94"/>
  <c r="K94"/>
  <c r="J94"/>
  <c r="H94"/>
  <c r="F94"/>
  <c r="K92"/>
  <c r="AO84"/>
  <c r="K84"/>
  <c r="AO82"/>
  <c r="K82"/>
  <c r="J82"/>
  <c r="H82"/>
  <c r="F82"/>
  <c r="K80"/>
  <c r="H98" l="1"/>
  <c r="AY48" i="28"/>
  <c r="AD93" i="33"/>
  <c r="AD94"/>
  <c r="AL94" s="1"/>
  <c r="Y189"/>
  <c r="F98" i="17"/>
  <c r="AJ30" i="28"/>
  <c r="AX30" s="1"/>
  <c r="BD30" s="1"/>
  <c r="AI50" s="1"/>
  <c r="AY50" s="1"/>
  <c r="C100" i="17"/>
  <c r="C104"/>
  <c r="J102"/>
  <c r="H102"/>
  <c r="W17" i="34"/>
  <c r="AF17"/>
  <c r="AC15"/>
  <c r="AF15"/>
  <c r="AC17"/>
  <c r="AC16"/>
  <c r="AC14"/>
  <c r="AF16"/>
  <c r="BV17"/>
  <c r="W16"/>
  <c r="AF14"/>
  <c r="BY17"/>
  <c r="W15"/>
  <c r="Z18"/>
  <c r="Y24" s="1"/>
  <c r="BP17"/>
  <c r="W14"/>
  <c r="AL40"/>
  <c r="V114"/>
  <c r="AL114" s="1"/>
  <c r="AL117" s="1"/>
  <c r="S35" i="22" s="1"/>
  <c r="Z107" i="34"/>
  <c r="AH107" s="1"/>
  <c r="AH101"/>
  <c r="AB54" i="28"/>
  <c r="AD95" i="33"/>
  <c r="S38"/>
  <c r="AL38" s="1"/>
  <c r="AI14"/>
  <c r="V93"/>
  <c r="AI15"/>
  <c r="V96"/>
  <c r="AL96" s="1"/>
  <c r="S41"/>
  <c r="AL41" s="1"/>
  <c r="AI17"/>
  <c r="Z309"/>
  <c r="AH309" s="1"/>
  <c r="Y110"/>
  <c r="AL110" s="1"/>
  <c r="Z325"/>
  <c r="AL325" s="1"/>
  <c r="AH302"/>
  <c r="AH304" s="1"/>
  <c r="S305" s="1"/>
  <c r="AL305" s="1"/>
  <c r="AL275"/>
  <c r="W281" s="1"/>
  <c r="AL281" s="1"/>
  <c r="W296" s="1"/>
  <c r="AL296" s="1"/>
  <c r="AL321"/>
  <c r="AF180"/>
  <c r="AL180" s="1"/>
  <c r="AL181" s="1"/>
  <c r="V166"/>
  <c r="AL70"/>
  <c r="AB71" s="1"/>
  <c r="AL71" s="1"/>
  <c r="S40"/>
  <c r="AL40" s="1"/>
  <c r="V95"/>
  <c r="AI16"/>
  <c r="Z324"/>
  <c r="AL324" s="1"/>
  <c r="Y109"/>
  <c r="AL109" s="1"/>
  <c r="Z308"/>
  <c r="AH308" s="1"/>
  <c r="AH301"/>
  <c r="AL56"/>
  <c r="AB57" s="1"/>
  <c r="AL57" s="1"/>
  <c r="L95" i="17"/>
  <c r="L110"/>
  <c r="M109" s="1"/>
  <c r="L101"/>
  <c r="L93"/>
  <c r="H79"/>
  <c r="F91"/>
  <c r="J91"/>
  <c r="L97"/>
  <c r="L107"/>
  <c r="L109"/>
  <c r="L96"/>
  <c r="L108"/>
  <c r="L103"/>
  <c r="L99"/>
  <c r="L94"/>
  <c r="L105"/>
  <c r="H91"/>
  <c r="L81"/>
  <c r="L82"/>
  <c r="F79"/>
  <c r="J79"/>
  <c r="L83"/>
  <c r="AL327" i="33" l="1"/>
  <c r="L98" i="17"/>
  <c r="M97" s="1"/>
  <c r="M95"/>
  <c r="AY54" i="28"/>
  <c r="BD54" s="1"/>
  <c r="C106" i="17" s="1"/>
  <c r="H106" s="1"/>
  <c r="AL93" i="33"/>
  <c r="AH311"/>
  <c r="S314" s="1"/>
  <c r="AL314" s="1"/>
  <c r="AL112"/>
  <c r="L102" i="17"/>
  <c r="M101" s="1"/>
  <c r="W41" i="34"/>
  <c r="AL41" s="1"/>
  <c r="S51" i="22" s="1"/>
  <c r="S50"/>
  <c r="F100" i="17"/>
  <c r="H100"/>
  <c r="J100"/>
  <c r="F104"/>
  <c r="H104"/>
  <c r="J104"/>
  <c r="AL24" i="34"/>
  <c r="W29" s="1"/>
  <c r="S6" i="22"/>
  <c r="C30" i="17" s="1"/>
  <c r="AI15" i="34"/>
  <c r="AI17"/>
  <c r="AC18"/>
  <c r="Y26" s="1"/>
  <c r="AI16"/>
  <c r="AF18"/>
  <c r="Y28" s="1"/>
  <c r="W18"/>
  <c r="Y22" s="1"/>
  <c r="CB17"/>
  <c r="AI14"/>
  <c r="Z106"/>
  <c r="AH106" s="1"/>
  <c r="AH109" s="1"/>
  <c r="AH100"/>
  <c r="AH103" s="1"/>
  <c r="S104" s="1"/>
  <c r="AL104" s="1"/>
  <c r="S30" i="22" s="1"/>
  <c r="AL42" i="33"/>
  <c r="AB43" s="1"/>
  <c r="AL43" s="1"/>
  <c r="Y220"/>
  <c r="AL220" s="1"/>
  <c r="V159"/>
  <c r="AL161" s="1"/>
  <c r="S115"/>
  <c r="AL115" s="1"/>
  <c r="Y219"/>
  <c r="AL219" s="1"/>
  <c r="S114"/>
  <c r="AL114" s="1"/>
  <c r="V156"/>
  <c r="AL158" s="1"/>
  <c r="Y218"/>
  <c r="AL218" s="1"/>
  <c r="AI18"/>
  <c r="Y174" s="1"/>
  <c r="AL174" s="1"/>
  <c r="AL175" s="1"/>
  <c r="V153"/>
  <c r="AL155" s="1"/>
  <c r="S113"/>
  <c r="AL113" s="1"/>
  <c r="W182"/>
  <c r="AL182" s="1"/>
  <c r="W183" s="1"/>
  <c r="AL183" s="1"/>
  <c r="AD189"/>
  <c r="AL189" s="1"/>
  <c r="AL190" s="1"/>
  <c r="W191" s="1"/>
  <c r="AL191" s="1"/>
  <c r="W192" s="1"/>
  <c r="AL192" s="1"/>
  <c r="AL95"/>
  <c r="Y221"/>
  <c r="AL221" s="1"/>
  <c r="V162"/>
  <c r="AL164" s="1"/>
  <c r="S116"/>
  <c r="AL116" s="1"/>
  <c r="M93" i="17"/>
  <c r="L91"/>
  <c r="H71" i="30" s="1"/>
  <c r="M81" i="17"/>
  <c r="M107"/>
  <c r="L79"/>
  <c r="H75" i="30" s="1"/>
  <c r="F106" i="17" l="1"/>
  <c r="J106"/>
  <c r="J92" s="1"/>
  <c r="AL117" i="33"/>
  <c r="S313"/>
  <c r="AL313" s="1"/>
  <c r="AL315" s="1"/>
  <c r="S312"/>
  <c r="AL312" s="1"/>
  <c r="AL97"/>
  <c r="AA98" s="1"/>
  <c r="AL98" s="1"/>
  <c r="AL222"/>
  <c r="AA223" s="1"/>
  <c r="AL223" s="1"/>
  <c r="L100" i="17"/>
  <c r="M99" s="1"/>
  <c r="H92"/>
  <c r="L104"/>
  <c r="M103" s="1"/>
  <c r="AL26" i="34"/>
  <c r="AA29" s="1"/>
  <c r="S7" i="22"/>
  <c r="AL22" i="34"/>
  <c r="S29" s="1"/>
  <c r="S5" i="22"/>
  <c r="C28" i="17" s="1"/>
  <c r="AL28" i="34"/>
  <c r="AE29" s="1"/>
  <c r="S8" i="22"/>
  <c r="AI18" i="34"/>
  <c r="AL55"/>
  <c r="S110"/>
  <c r="AL110" s="1"/>
  <c r="S32" i="22" s="1"/>
  <c r="S111" i="34"/>
  <c r="AL111" s="1"/>
  <c r="S34" i="22" s="1"/>
  <c r="W176" i="33"/>
  <c r="AL176" s="1"/>
  <c r="W177" s="1"/>
  <c r="AL177" s="1"/>
  <c r="Y193"/>
  <c r="AL165"/>
  <c r="L106" i="17" l="1"/>
  <c r="M105" s="1"/>
  <c r="AL29" i="34"/>
  <c r="F92" i="17"/>
  <c r="L92" s="1"/>
  <c r="S37" i="34"/>
  <c r="AL37" s="1"/>
  <c r="S32"/>
  <c r="AL32" s="1"/>
  <c r="Y42"/>
  <c r="AL42" s="1"/>
  <c r="Y50" s="1"/>
  <c r="AL31"/>
  <c r="AL112"/>
  <c r="AA166" i="33"/>
  <c r="AL166" s="1"/>
  <c r="AF184"/>
  <c r="AL184" s="1"/>
  <c r="AL185" s="1"/>
  <c r="H72" i="30" l="1"/>
  <c r="I71" s="1"/>
  <c r="M91" i="17"/>
  <c r="S33" i="34"/>
  <c r="S14" i="22"/>
  <c r="Y33" i="34"/>
  <c r="S13" i="22"/>
  <c r="AF46" i="34"/>
  <c r="AL46" s="1"/>
  <c r="AD50" s="1"/>
  <c r="AL50" s="1"/>
  <c r="W51" s="1"/>
  <c r="AL51" s="1"/>
  <c r="S22" i="22"/>
  <c r="AL33" i="34"/>
  <c r="W43"/>
  <c r="AL43" s="1"/>
  <c r="W44" s="1"/>
  <c r="AL44" s="1"/>
  <c r="W186" i="33"/>
  <c r="AL186" s="1"/>
  <c r="W187" s="1"/>
  <c r="AL187" s="1"/>
  <c r="AD193"/>
  <c r="AL193" s="1"/>
  <c r="AL194" s="1"/>
  <c r="W195" s="1"/>
  <c r="AL195" s="1"/>
  <c r="W196" s="1"/>
  <c r="AL196" s="1"/>
  <c r="K62" i="17"/>
  <c r="K64"/>
  <c r="C46" l="1"/>
  <c r="W52" i="34"/>
  <c r="AL52" s="1"/>
  <c r="S53" i="22" s="1"/>
  <c r="C90" i="17" s="1"/>
  <c r="O89" s="1"/>
  <c r="S52" i="22"/>
  <c r="W47" i="34"/>
  <c r="AL47" s="1"/>
  <c r="H38" i="17"/>
  <c r="H36"/>
  <c r="F36"/>
  <c r="F38"/>
  <c r="J38"/>
  <c r="J36"/>
  <c r="K36"/>
  <c r="K38"/>
  <c r="S49" i="22"/>
  <c r="S47"/>
  <c r="T47" s="1"/>
  <c r="S46"/>
  <c r="T46" s="1"/>
  <c r="W48" i="34" l="1"/>
  <c r="AL48" s="1"/>
  <c r="S57" i="22" s="1"/>
  <c r="C88" i="17" s="1"/>
  <c r="O87" s="1"/>
  <c r="O90" s="1"/>
  <c r="S56" i="22"/>
  <c r="T44"/>
  <c r="L36" i="17"/>
  <c r="M35" s="1"/>
  <c r="L38"/>
  <c r="M37" s="1"/>
  <c r="T49" i="22"/>
  <c r="T45"/>
  <c r="J118" i="17"/>
  <c r="J117"/>
  <c r="H118"/>
  <c r="H117"/>
  <c r="E130"/>
  <c r="E128"/>
  <c r="E120"/>
  <c r="E126"/>
  <c r="D20" i="24"/>
  <c r="D19"/>
  <c r="D18"/>
  <c r="D17"/>
  <c r="D16"/>
  <c r="D15"/>
  <c r="R12" i="23"/>
  <c r="R11"/>
  <c r="R10"/>
  <c r="R9"/>
  <c r="R6"/>
  <c r="R5"/>
  <c r="R8"/>
  <c r="R7"/>
  <c r="R3"/>
  <c r="T23" i="22"/>
  <c r="T24"/>
  <c r="R14" i="23" l="1"/>
  <c r="T48" i="22"/>
  <c r="C84" i="17"/>
  <c r="R13" i="23"/>
  <c r="F84" i="17" l="1"/>
  <c r="J84"/>
  <c r="J80" s="1"/>
  <c r="H84"/>
  <c r="H80" s="1"/>
  <c r="C72"/>
  <c r="F72" s="1"/>
  <c r="H38" i="15"/>
  <c r="E4" i="26"/>
  <c r="B4" s="1"/>
  <c r="E5"/>
  <c r="B5" s="1"/>
  <c r="E6"/>
  <c r="E7"/>
  <c r="B7" s="1"/>
  <c r="E8"/>
  <c r="B8" s="1"/>
  <c r="E9"/>
  <c r="B9" s="1"/>
  <c r="E10"/>
  <c r="B10" s="1"/>
  <c r="E11"/>
  <c r="B11" s="1"/>
  <c r="E12"/>
  <c r="B12" s="1"/>
  <c r="E13"/>
  <c r="B13" s="1"/>
  <c r="E14"/>
  <c r="B14" s="1"/>
  <c r="E15"/>
  <c r="B15" s="1"/>
  <c r="E16"/>
  <c r="B16" s="1"/>
  <c r="E17"/>
  <c r="B17" s="1"/>
  <c r="E18"/>
  <c r="B18" s="1"/>
  <c r="E19"/>
  <c r="B19" s="1"/>
  <c r="E20"/>
  <c r="B20" s="1"/>
  <c r="E21"/>
  <c r="B21" s="1"/>
  <c r="E22"/>
  <c r="B22" s="1"/>
  <c r="E23"/>
  <c r="B23" s="1"/>
  <c r="E24"/>
  <c r="B24" s="1"/>
  <c r="E25"/>
  <c r="B25" s="1"/>
  <c r="E26"/>
  <c r="B26" s="1"/>
  <c r="E27"/>
  <c r="B27" s="1"/>
  <c r="C28"/>
  <c r="D28"/>
  <c r="F28"/>
  <c r="G28"/>
  <c r="H28"/>
  <c r="I28"/>
  <c r="E33"/>
  <c r="E34"/>
  <c r="E35"/>
  <c r="E36"/>
  <c r="E37"/>
  <c r="E38"/>
  <c r="E39"/>
  <c r="E40"/>
  <c r="E41"/>
  <c r="E42"/>
  <c r="E43"/>
  <c r="E44"/>
  <c r="E45"/>
  <c r="E46"/>
  <c r="E47"/>
  <c r="E48"/>
  <c r="E49"/>
  <c r="B50"/>
  <c r="C50"/>
  <c r="D50"/>
  <c r="F50"/>
  <c r="G50"/>
  <c r="H50"/>
  <c r="I50"/>
  <c r="E62"/>
  <c r="E63"/>
  <c r="B63" s="1"/>
  <c r="E64"/>
  <c r="B64" s="1"/>
  <c r="E65"/>
  <c r="B65" s="1"/>
  <c r="E66"/>
  <c r="B66" s="1"/>
  <c r="E67"/>
  <c r="B67" s="1"/>
  <c r="E68"/>
  <c r="B68" s="1"/>
  <c r="B69"/>
  <c r="E69"/>
  <c r="E70"/>
  <c r="B70" s="1"/>
  <c r="E71"/>
  <c r="B71" s="1"/>
  <c r="E72"/>
  <c r="B72" s="1"/>
  <c r="E73"/>
  <c r="B73" s="1"/>
  <c r="E74"/>
  <c r="B74" s="1"/>
  <c r="E75"/>
  <c r="B75" s="1"/>
  <c r="E76"/>
  <c r="B76" s="1"/>
  <c r="E77"/>
  <c r="B77" s="1"/>
  <c r="E78"/>
  <c r="B78" s="1"/>
  <c r="E79"/>
  <c r="B79" s="1"/>
  <c r="E80"/>
  <c r="B80" s="1"/>
  <c r="E81"/>
  <c r="B81" s="1"/>
  <c r="E82"/>
  <c r="B82" s="1"/>
  <c r="E83"/>
  <c r="B83" s="1"/>
  <c r="B84"/>
  <c r="E84"/>
  <c r="E85"/>
  <c r="B85" s="1"/>
  <c r="E86"/>
  <c r="B86" s="1"/>
  <c r="E87"/>
  <c r="B87" s="1"/>
  <c r="E88"/>
  <c r="B88" s="1"/>
  <c r="C89"/>
  <c r="D89"/>
  <c r="F89"/>
  <c r="G89"/>
  <c r="H89"/>
  <c r="I89"/>
  <c r="E94"/>
  <c r="B94" s="1"/>
  <c r="E95"/>
  <c r="E96"/>
  <c r="B96" s="1"/>
  <c r="E97"/>
  <c r="B97" s="1"/>
  <c r="E98"/>
  <c r="B98" s="1"/>
  <c r="E99"/>
  <c r="B99" s="1"/>
  <c r="E100"/>
  <c r="B100" s="1"/>
  <c r="E101"/>
  <c r="B101" s="1"/>
  <c r="E102"/>
  <c r="B102" s="1"/>
  <c r="E103"/>
  <c r="B103" s="1"/>
  <c r="E104"/>
  <c r="B104" s="1"/>
  <c r="E105"/>
  <c r="B105" s="1"/>
  <c r="B106"/>
  <c r="E106"/>
  <c r="E107"/>
  <c r="B107" s="1"/>
  <c r="E108"/>
  <c r="B108" s="1"/>
  <c r="E109"/>
  <c r="B109" s="1"/>
  <c r="E110"/>
  <c r="B110" s="1"/>
  <c r="C111"/>
  <c r="D111"/>
  <c r="F111"/>
  <c r="G111"/>
  <c r="H111"/>
  <c r="I111"/>
  <c r="D8" i="24"/>
  <c r="B15"/>
  <c r="S3" i="23"/>
  <c r="K15" i="17"/>
  <c r="K16"/>
  <c r="K21"/>
  <c r="K22"/>
  <c r="F23"/>
  <c r="H23"/>
  <c r="J23"/>
  <c r="K23"/>
  <c r="F24"/>
  <c r="H24"/>
  <c r="J24"/>
  <c r="K24"/>
  <c r="K25"/>
  <c r="K26"/>
  <c r="F27"/>
  <c r="H27"/>
  <c r="J27"/>
  <c r="K27"/>
  <c r="K28"/>
  <c r="F29"/>
  <c r="H29"/>
  <c r="J29"/>
  <c r="K29"/>
  <c r="K30"/>
  <c r="F31"/>
  <c r="H31"/>
  <c r="J31"/>
  <c r="K31"/>
  <c r="K32"/>
  <c r="F33"/>
  <c r="H33"/>
  <c r="J33"/>
  <c r="K33"/>
  <c r="K34"/>
  <c r="K39"/>
  <c r="K40"/>
  <c r="F41"/>
  <c r="H41"/>
  <c r="J41"/>
  <c r="K41"/>
  <c r="K42"/>
  <c r="F43"/>
  <c r="H43"/>
  <c r="J43"/>
  <c r="K43"/>
  <c r="K44"/>
  <c r="F45"/>
  <c r="H45"/>
  <c r="J45"/>
  <c r="K45"/>
  <c r="K46"/>
  <c r="F47"/>
  <c r="H47"/>
  <c r="J47"/>
  <c r="K47"/>
  <c r="K48"/>
  <c r="K49"/>
  <c r="K50"/>
  <c r="K51"/>
  <c r="K52"/>
  <c r="F53"/>
  <c r="H53"/>
  <c r="J53"/>
  <c r="K53"/>
  <c r="K54"/>
  <c r="F55"/>
  <c r="H55"/>
  <c r="J55"/>
  <c r="K55"/>
  <c r="K56"/>
  <c r="F57"/>
  <c r="H57"/>
  <c r="J57"/>
  <c r="K57"/>
  <c r="K58"/>
  <c r="F59"/>
  <c r="H59"/>
  <c r="J59"/>
  <c r="K59"/>
  <c r="K60"/>
  <c r="F65"/>
  <c r="H65"/>
  <c r="J65"/>
  <c r="K65"/>
  <c r="K66"/>
  <c r="F67"/>
  <c r="H67"/>
  <c r="J67"/>
  <c r="K67"/>
  <c r="K68"/>
  <c r="F69"/>
  <c r="H69"/>
  <c r="J69"/>
  <c r="K69"/>
  <c r="K70"/>
  <c r="F71"/>
  <c r="H71"/>
  <c r="J71"/>
  <c r="K71"/>
  <c r="K72"/>
  <c r="F73"/>
  <c r="H73"/>
  <c r="J73"/>
  <c r="K73"/>
  <c r="K74"/>
  <c r="F75"/>
  <c r="H75"/>
  <c r="J75"/>
  <c r="K75"/>
  <c r="F76"/>
  <c r="H76"/>
  <c r="J76"/>
  <c r="K76"/>
  <c r="K85"/>
  <c r="K86"/>
  <c r="F87"/>
  <c r="H87"/>
  <c r="J87"/>
  <c r="K87"/>
  <c r="F89"/>
  <c r="H89"/>
  <c r="J89"/>
  <c r="K89"/>
  <c r="K90"/>
  <c r="K117"/>
  <c r="K118"/>
  <c r="F119"/>
  <c r="K119"/>
  <c r="K120"/>
  <c r="K121"/>
  <c r="K122"/>
  <c r="H123"/>
  <c r="H121" s="1"/>
  <c r="J123"/>
  <c r="J121" s="1"/>
  <c r="K123"/>
  <c r="H124"/>
  <c r="H122" s="1"/>
  <c r="J124"/>
  <c r="J122" s="1"/>
  <c r="K124"/>
  <c r="F125"/>
  <c r="L125" s="1"/>
  <c r="K125"/>
  <c r="K126"/>
  <c r="F127"/>
  <c r="L127" s="1"/>
  <c r="K127"/>
  <c r="K128"/>
  <c r="F129"/>
  <c r="L129" s="1"/>
  <c r="K129"/>
  <c r="K130"/>
  <c r="F131"/>
  <c r="H131"/>
  <c r="F132"/>
  <c r="H132"/>
  <c r="J49" l="1"/>
  <c r="F85"/>
  <c r="F49"/>
  <c r="F51"/>
  <c r="H49"/>
  <c r="L84"/>
  <c r="M83" s="1"/>
  <c r="F80"/>
  <c r="L80" s="1"/>
  <c r="F25"/>
  <c r="F21" s="1"/>
  <c r="J25"/>
  <c r="J21" s="1"/>
  <c r="H25"/>
  <c r="H21" s="1"/>
  <c r="G1" i="26"/>
  <c r="G91"/>
  <c r="H115" i="17"/>
  <c r="H113" s="1"/>
  <c r="L119"/>
  <c r="F117"/>
  <c r="L117" s="1"/>
  <c r="H116"/>
  <c r="H114" s="1"/>
  <c r="H85"/>
  <c r="J85"/>
  <c r="L57"/>
  <c r="L31"/>
  <c r="L75"/>
  <c r="L59"/>
  <c r="L33"/>
  <c r="L47"/>
  <c r="H72"/>
  <c r="J72"/>
  <c r="S38" i="22"/>
  <c r="L71" i="17"/>
  <c r="I112" i="26"/>
  <c r="F39" i="17"/>
  <c r="L73"/>
  <c r="L45"/>
  <c r="L76"/>
  <c r="L29"/>
  <c r="E89" i="26"/>
  <c r="E50"/>
  <c r="T40" i="22"/>
  <c r="T42"/>
  <c r="B95" i="26"/>
  <c r="B111" s="1"/>
  <c r="B112" s="1"/>
  <c r="G30"/>
  <c r="B51" s="1"/>
  <c r="B6"/>
  <c r="B28" s="1"/>
  <c r="E111"/>
  <c r="B62"/>
  <c r="B89" s="1"/>
  <c r="E28"/>
  <c r="G59"/>
  <c r="L65" i="17"/>
  <c r="L69"/>
  <c r="L55"/>
  <c r="J7"/>
  <c r="L89"/>
  <c r="L67"/>
  <c r="F123"/>
  <c r="L87"/>
  <c r="J8"/>
  <c r="L27"/>
  <c r="H8"/>
  <c r="J51"/>
  <c r="L43"/>
  <c r="J39"/>
  <c r="L23"/>
  <c r="H51"/>
  <c r="H39"/>
  <c r="L41"/>
  <c r="L24"/>
  <c r="H7"/>
  <c r="L53"/>
  <c r="F19" l="1"/>
  <c r="J19"/>
  <c r="I9" s="1"/>
  <c r="J9" s="1"/>
  <c r="H19"/>
  <c r="G9" s="1"/>
  <c r="H9" s="1"/>
  <c r="H76" i="30"/>
  <c r="I75" s="1"/>
  <c r="M79" i="17"/>
  <c r="D29" i="26"/>
  <c r="H29"/>
  <c r="F29"/>
  <c r="C112"/>
  <c r="F112"/>
  <c r="D112"/>
  <c r="G29"/>
  <c r="E29"/>
  <c r="E112"/>
  <c r="H112"/>
  <c r="B29"/>
  <c r="I29"/>
  <c r="G112"/>
  <c r="C29"/>
  <c r="C51"/>
  <c r="D90"/>
  <c r="F121" i="17"/>
  <c r="L121" s="1"/>
  <c r="L123"/>
  <c r="M75"/>
  <c r="L72"/>
  <c r="M71" s="1"/>
  <c r="M23"/>
  <c r="J14"/>
  <c r="L39"/>
  <c r="H67" i="30" s="1"/>
  <c r="L21" i="17"/>
  <c r="H65" i="30" s="1"/>
  <c r="C90" i="26"/>
  <c r="H14" i="17"/>
  <c r="T38" i="22"/>
  <c r="T39"/>
  <c r="E51" i="26"/>
  <c r="I90"/>
  <c r="H90"/>
  <c r="F90"/>
  <c r="G90"/>
  <c r="E90"/>
  <c r="G51"/>
  <c r="D51"/>
  <c r="F51"/>
  <c r="T41" i="22"/>
  <c r="H51" i="26"/>
  <c r="I51"/>
  <c r="B90"/>
  <c r="L25" i="17"/>
  <c r="L49"/>
  <c r="H69" i="30" s="1"/>
  <c r="H13" i="17"/>
  <c r="L85"/>
  <c r="L51"/>
  <c r="J13"/>
  <c r="J5" l="1"/>
  <c r="G20" i="15" s="1"/>
  <c r="J15" i="17"/>
  <c r="H5"/>
  <c r="G14" i="15" s="1"/>
  <c r="G33" s="1"/>
  <c r="H15" i="17"/>
  <c r="F115"/>
  <c r="F113" s="1"/>
  <c r="T19" i="22"/>
  <c r="T15"/>
  <c r="L19" i="17"/>
  <c r="K7"/>
  <c r="F7"/>
  <c r="L7" s="1"/>
  <c r="K8"/>
  <c r="F8"/>
  <c r="L8" s="1"/>
  <c r="I131" l="1"/>
  <c r="J131" s="1"/>
  <c r="J115" s="1"/>
  <c r="J113" s="1"/>
  <c r="G16" i="15"/>
  <c r="G12" s="1"/>
  <c r="G24" s="1"/>
  <c r="G32"/>
  <c r="G26"/>
  <c r="G28" s="1"/>
  <c r="G30"/>
  <c r="M7" i="17"/>
  <c r="T36" i="22"/>
  <c r="E9" i="17"/>
  <c r="F9" s="1"/>
  <c r="K14"/>
  <c r="F14"/>
  <c r="K13"/>
  <c r="F13"/>
  <c r="L131" l="1"/>
  <c r="K131"/>
  <c r="G22" i="15"/>
  <c r="F15" i="17"/>
  <c r="L15" s="1"/>
  <c r="F5"/>
  <c r="L9"/>
  <c r="T11" i="22"/>
  <c r="T9"/>
  <c r="T10"/>
  <c r="T12"/>
  <c r="L115" i="17"/>
  <c r="K9"/>
  <c r="L13"/>
  <c r="L14"/>
  <c r="T25" i="22" l="1"/>
  <c r="C74" i="17"/>
  <c r="C48"/>
  <c r="T20" i="22"/>
  <c r="C70" i="17"/>
  <c r="T16" i="22"/>
  <c r="C42" i="17"/>
  <c r="M13"/>
  <c r="T18" i="22" l="1"/>
  <c r="F70" i="17"/>
  <c r="H70"/>
  <c r="J70"/>
  <c r="J74"/>
  <c r="H74"/>
  <c r="F74"/>
  <c r="H48"/>
  <c r="F48"/>
  <c r="J48"/>
  <c r="L113"/>
  <c r="G58" i="15" s="1"/>
  <c r="T8" i="22"/>
  <c r="H42" i="17"/>
  <c r="J42"/>
  <c r="F42"/>
  <c r="T37" i="22"/>
  <c r="T35"/>
  <c r="T21"/>
  <c r="C64" i="17" l="1"/>
  <c r="L48"/>
  <c r="M47" s="1"/>
  <c r="L74"/>
  <c r="M73" s="1"/>
  <c r="L70"/>
  <c r="M69" s="1"/>
  <c r="C56"/>
  <c r="C54"/>
  <c r="C62"/>
  <c r="T7" i="22"/>
  <c r="L42" i="17"/>
  <c r="M41" s="1"/>
  <c r="H34"/>
  <c r="F34"/>
  <c r="J34"/>
  <c r="J32"/>
  <c r="F32"/>
  <c r="H32"/>
  <c r="F62" l="1"/>
  <c r="H62"/>
  <c r="J62"/>
  <c r="F64"/>
  <c r="H64"/>
  <c r="J64"/>
  <c r="T28" i="22"/>
  <c r="T29"/>
  <c r="T27"/>
  <c r="T26"/>
  <c r="H58" i="17"/>
  <c r="J58"/>
  <c r="F58"/>
  <c r="F56"/>
  <c r="H56"/>
  <c r="J56"/>
  <c r="T13" i="22"/>
  <c r="J54" i="17"/>
  <c r="F54"/>
  <c r="H54"/>
  <c r="C66"/>
  <c r="E5" i="24"/>
  <c r="E13"/>
  <c r="E11"/>
  <c r="L32" i="17"/>
  <c r="M31" s="1"/>
  <c r="T14" i="22"/>
  <c r="T6"/>
  <c r="T5"/>
  <c r="L34" i="17"/>
  <c r="M33" s="1"/>
  <c r="T30" i="22"/>
  <c r="L64" i="17" l="1"/>
  <c r="M63" s="1"/>
  <c r="L62"/>
  <c r="M61" s="1"/>
  <c r="H60"/>
  <c r="H52" s="1"/>
  <c r="F60"/>
  <c r="F52" s="1"/>
  <c r="J60"/>
  <c r="J52" s="1"/>
  <c r="L58"/>
  <c r="M57" s="1"/>
  <c r="F66"/>
  <c r="H66"/>
  <c r="J66"/>
  <c r="E17" i="24"/>
  <c r="F17" s="1"/>
  <c r="F11"/>
  <c r="T22" i="22"/>
  <c r="L56" i="17"/>
  <c r="M55" s="1"/>
  <c r="L54"/>
  <c r="M53" s="1"/>
  <c r="E19" i="24"/>
  <c r="F19" s="1"/>
  <c r="F13"/>
  <c r="E6"/>
  <c r="AS141" i="34" s="1"/>
  <c r="F5" i="24"/>
  <c r="F30" i="17"/>
  <c r="J30"/>
  <c r="H30"/>
  <c r="H28"/>
  <c r="J28"/>
  <c r="F28"/>
  <c r="T17" i="22"/>
  <c r="C44" i="17"/>
  <c r="F46"/>
  <c r="H46"/>
  <c r="J46"/>
  <c r="T34" i="22"/>
  <c r="S6" i="23"/>
  <c r="T6" s="1"/>
  <c r="T55" i="22"/>
  <c r="T33"/>
  <c r="S11" i="23"/>
  <c r="T11" s="1"/>
  <c r="T50" i="22"/>
  <c r="T54"/>
  <c r="S5" i="23"/>
  <c r="T5" s="1"/>
  <c r="T51" i="22"/>
  <c r="S12" i="23"/>
  <c r="T12" s="1"/>
  <c r="H26" i="17" l="1"/>
  <c r="H22" s="1"/>
  <c r="F26"/>
  <c r="F22" s="1"/>
  <c r="J26"/>
  <c r="J22" s="1"/>
  <c r="L60"/>
  <c r="M59" s="1"/>
  <c r="J88"/>
  <c r="H88"/>
  <c r="F88"/>
  <c r="F6" i="24"/>
  <c r="C120" i="17"/>
  <c r="F120" s="1"/>
  <c r="E9" i="24"/>
  <c r="S31" i="22"/>
  <c r="F90" i="17"/>
  <c r="H90"/>
  <c r="J90"/>
  <c r="L52"/>
  <c r="M51" s="1"/>
  <c r="L66"/>
  <c r="M65" s="1"/>
  <c r="H46" i="15"/>
  <c r="L30" i="17"/>
  <c r="M29" s="1"/>
  <c r="L46"/>
  <c r="M45" s="1"/>
  <c r="L28"/>
  <c r="M27" s="1"/>
  <c r="F44"/>
  <c r="J44"/>
  <c r="J40" s="1"/>
  <c r="H44"/>
  <c r="H40" s="1"/>
  <c r="T32" i="22"/>
  <c r="E14" i="24"/>
  <c r="E12"/>
  <c r="F86" i="17" l="1"/>
  <c r="L88"/>
  <c r="M87" s="1"/>
  <c r="L90"/>
  <c r="M89" s="1"/>
  <c r="H86"/>
  <c r="E18" i="24"/>
  <c r="F12"/>
  <c r="E20"/>
  <c r="F20" s="1"/>
  <c r="C126" i="17"/>
  <c r="F126" s="1"/>
  <c r="F14" i="24"/>
  <c r="C68" i="17"/>
  <c r="T31" i="22"/>
  <c r="J86" i="17"/>
  <c r="F9" i="24"/>
  <c r="E15"/>
  <c r="F15" s="1"/>
  <c r="L120" i="17"/>
  <c r="M119" s="1"/>
  <c r="F118"/>
  <c r="L26"/>
  <c r="M25" s="1"/>
  <c r="L44"/>
  <c r="M43" s="1"/>
  <c r="F40"/>
  <c r="L40" s="1"/>
  <c r="L22"/>
  <c r="E10" i="24"/>
  <c r="S9" i="23"/>
  <c r="T9" s="1"/>
  <c r="T52" i="22"/>
  <c r="S10" i="23"/>
  <c r="T10" s="1"/>
  <c r="T53" i="22"/>
  <c r="S7" i="23"/>
  <c r="T7" s="1"/>
  <c r="T56" i="22"/>
  <c r="S8" i="23"/>
  <c r="T8" s="1"/>
  <c r="T57" i="22"/>
  <c r="M39" i="17" l="1"/>
  <c r="H68" i="30"/>
  <c r="I67" s="1"/>
  <c r="M21" i="17"/>
  <c r="H66" i="30"/>
  <c r="I65" s="1"/>
  <c r="C128" i="17"/>
  <c r="F128" s="1"/>
  <c r="L128" s="1"/>
  <c r="M127" s="1"/>
  <c r="F18" i="24"/>
  <c r="H68" i="17"/>
  <c r="H50" s="1"/>
  <c r="H20" s="1"/>
  <c r="F68"/>
  <c r="F50" s="1"/>
  <c r="F20" s="1"/>
  <c r="J68"/>
  <c r="J50" s="1"/>
  <c r="J20" s="1"/>
  <c r="E16" i="24"/>
  <c r="F10"/>
  <c r="L126" i="17"/>
  <c r="M125" s="1"/>
  <c r="S13" i="23"/>
  <c r="T13" s="1"/>
  <c r="L118" i="17"/>
  <c r="M117" s="1"/>
  <c r="L86"/>
  <c r="S14" i="23"/>
  <c r="T14" s="1"/>
  <c r="M85" i="17" l="1"/>
  <c r="H74" i="30"/>
  <c r="I73" s="1"/>
  <c r="F16" i="24"/>
  <c r="C130" i="17"/>
  <c r="F130" s="1"/>
  <c r="L68"/>
  <c r="M67" s="1"/>
  <c r="I10" l="1"/>
  <c r="J10" s="1"/>
  <c r="G10"/>
  <c r="H10" s="1"/>
  <c r="L130"/>
  <c r="M129" s="1"/>
  <c r="F124"/>
  <c r="L50"/>
  <c r="L5"/>
  <c r="C81" i="30" s="1"/>
  <c r="G10" i="15"/>
  <c r="M49" i="17" l="1"/>
  <c r="H70" i="30"/>
  <c r="G37" i="15"/>
  <c r="G41"/>
  <c r="G43"/>
  <c r="J16" i="17"/>
  <c r="J6"/>
  <c r="G21" i="15" s="1"/>
  <c r="H20" s="1"/>
  <c r="H6" i="17"/>
  <c r="G15" i="15" s="1"/>
  <c r="H16" i="17"/>
  <c r="F122"/>
  <c r="L124"/>
  <c r="M123" s="1"/>
  <c r="L20"/>
  <c r="M19" s="1"/>
  <c r="E10"/>
  <c r="G36" i="15"/>
  <c r="G8"/>
  <c r="G40"/>
  <c r="G42"/>
  <c r="G34" l="1"/>
  <c r="G35"/>
  <c r="H14"/>
  <c r="G31"/>
  <c r="H30" s="1"/>
  <c r="H32"/>
  <c r="G27"/>
  <c r="G17"/>
  <c r="G13" s="1"/>
  <c r="G25" s="1"/>
  <c r="K10" i="17"/>
  <c r="F10"/>
  <c r="L122"/>
  <c r="M121" s="1"/>
  <c r="F116"/>
  <c r="I132" s="1"/>
  <c r="G44" i="15"/>
  <c r="G18" l="1"/>
  <c r="G6" s="1"/>
  <c r="G48" s="1"/>
  <c r="G50" s="1"/>
  <c r="G29"/>
  <c r="H28" s="1"/>
  <c r="H26"/>
  <c r="H16"/>
  <c r="I69" i="30"/>
  <c r="H12" i="15"/>
  <c r="G23"/>
  <c r="H22" s="1"/>
  <c r="H24"/>
  <c r="F6" i="17"/>
  <c r="F16"/>
  <c r="L16" s="1"/>
  <c r="M15" s="1"/>
  <c r="F114"/>
  <c r="L10"/>
  <c r="M9" s="1"/>
  <c r="G11" i="15" l="1"/>
  <c r="L6" i="17"/>
  <c r="K132"/>
  <c r="J132"/>
  <c r="G52" i="15"/>
  <c r="M5" i="17" l="1"/>
  <c r="F81" i="30"/>
  <c r="I81" s="1"/>
  <c r="G54" i="15"/>
  <c r="C83" i="30"/>
  <c r="C82" s="1"/>
  <c r="H42" i="15"/>
  <c r="H40"/>
  <c r="H36"/>
  <c r="J116" i="17"/>
  <c r="L132"/>
  <c r="M131" s="1"/>
  <c r="G9" i="15"/>
  <c r="H10"/>
  <c r="G56" l="1"/>
  <c r="G60" s="1"/>
  <c r="C84" i="30"/>
  <c r="C85" s="1"/>
  <c r="H8" i="15"/>
  <c r="G45"/>
  <c r="H44" s="1"/>
  <c r="J114" i="17"/>
  <c r="L114" s="1"/>
  <c r="L116"/>
  <c r="M115" s="1"/>
  <c r="M113" l="1"/>
  <c r="G59" i="15"/>
  <c r="F86" i="30" s="1"/>
  <c r="I86" s="1"/>
  <c r="H34" i="15"/>
  <c r="G19"/>
  <c r="H18" l="1"/>
  <c r="G7"/>
  <c r="H6" l="1"/>
  <c r="G49"/>
  <c r="G51" l="1"/>
  <c r="H50" s="1"/>
  <c r="H48"/>
  <c r="G53" l="1"/>
  <c r="F83" i="30" s="1"/>
  <c r="F82" l="1"/>
  <c r="I82" s="1"/>
  <c r="I83"/>
  <c r="H52" i="15"/>
  <c r="G55"/>
  <c r="G57" l="1"/>
  <c r="G61" s="1"/>
  <c r="F87" i="30" s="1"/>
  <c r="I87" s="1"/>
  <c r="H54" i="15"/>
  <c r="F84" i="30"/>
  <c r="H56" i="15" l="1"/>
  <c r="H60"/>
  <c r="H58"/>
  <c r="I84" i="30"/>
  <c r="F85"/>
  <c r="I85" s="1"/>
</calcChain>
</file>

<file path=xl/comments1.xml><?xml version="1.0" encoding="utf-8"?>
<comments xmlns="http://schemas.openxmlformats.org/spreadsheetml/2006/main">
  <authors>
    <author>이종현</author>
  </authors>
  <commentList>
    <comment ref="X330" authorId="0">
      <text>
        <r>
          <rPr>
            <b/>
            <sz val="9"/>
            <color indexed="81"/>
            <rFont val="굴림"/>
            <family val="3"/>
            <charset val="129"/>
          </rPr>
          <t xml:space="preserve">
측벽파일 web길이</t>
        </r>
      </text>
    </comment>
    <comment ref="V514" authorId="0">
      <text>
        <r>
          <rPr>
            <b/>
            <sz val="9"/>
            <color indexed="81"/>
            <rFont val="굴림"/>
            <family val="3"/>
            <charset val="129"/>
          </rPr>
          <t>정거장,환기구:100% 적용
본선           :  50% 적용</t>
        </r>
      </text>
    </comment>
  </commentList>
</comments>
</file>

<file path=xl/comments2.xml><?xml version="1.0" encoding="utf-8"?>
<comments xmlns="http://schemas.openxmlformats.org/spreadsheetml/2006/main">
  <authors>
    <author>이종현</author>
  </authors>
  <commentList>
    <comment ref="X120" authorId="0">
      <text>
        <r>
          <rPr>
            <b/>
            <sz val="9"/>
            <color indexed="81"/>
            <rFont val="굴림"/>
            <family val="3"/>
            <charset val="129"/>
          </rPr>
          <t xml:space="preserve">
측벽파일 web길이</t>
        </r>
      </text>
    </comment>
  </commentList>
</comments>
</file>

<file path=xl/sharedStrings.xml><?xml version="1.0" encoding="utf-8"?>
<sst xmlns="http://schemas.openxmlformats.org/spreadsheetml/2006/main" count="6114" uniqueCount="1101">
  <si>
    <t xml:space="preserve">구         분 </t>
  </si>
  <si>
    <t>산 출 방 법</t>
  </si>
  <si>
    <t>금   액</t>
  </si>
  <si>
    <t>1. 순 공 사 원 가</t>
  </si>
  <si>
    <t>가. 재 료 비</t>
  </si>
  <si>
    <t xml:space="preserve">   가-1. 직접재료비</t>
  </si>
  <si>
    <t xml:space="preserve">   나-1. 직접노무비</t>
  </si>
  <si>
    <t xml:space="preserve">   나-2. 간접노무비</t>
  </si>
  <si>
    <t xml:space="preserve">13.0 %  </t>
  </si>
  <si>
    <t>다. 경     비</t>
  </si>
  <si>
    <t xml:space="preserve">   다-1. 산출경비</t>
  </si>
  <si>
    <t xml:space="preserve">   다-2. 산재보험료</t>
  </si>
  <si>
    <t xml:space="preserve"> [나]의</t>
  </si>
  <si>
    <t xml:space="preserve">3.73 %  </t>
  </si>
  <si>
    <t xml:space="preserve">   다-3. 고용보험료</t>
  </si>
  <si>
    <t xml:space="preserve">0.87 %  </t>
  </si>
  <si>
    <t xml:space="preserve">   다-4. 건강보험료</t>
  </si>
  <si>
    <t xml:space="preserve"> [나1]의</t>
  </si>
  <si>
    <t xml:space="preserve">3.335 %  </t>
  </si>
  <si>
    <t xml:space="preserve">   다-5. 노인장기요양보험</t>
  </si>
  <si>
    <t xml:space="preserve"> [다4]의</t>
  </si>
  <si>
    <t xml:space="preserve">10.25 %  </t>
  </si>
  <si>
    <t xml:space="preserve">   다-6. 연금보험료</t>
  </si>
  <si>
    <t xml:space="preserve">4.5 %  </t>
  </si>
  <si>
    <t xml:space="preserve">   다-7. 퇴직공제부금</t>
  </si>
  <si>
    <t xml:space="preserve">2.3 %  </t>
  </si>
  <si>
    <t xml:space="preserve">   다-8. 산업안전보건관리비</t>
  </si>
  <si>
    <t xml:space="preserve"> [가+나1+다1]의</t>
  </si>
  <si>
    <t xml:space="preserve">0.8 %  </t>
  </si>
  <si>
    <t xml:space="preserve">0.08 %  </t>
  </si>
  <si>
    <t xml:space="preserve">0.4 %  </t>
  </si>
  <si>
    <t xml:space="preserve"> [가+나]의</t>
  </si>
  <si>
    <t xml:space="preserve">   2. 일 반 관 리 비</t>
  </si>
  <si>
    <t xml:space="preserve"> [1]의</t>
  </si>
  <si>
    <t xml:space="preserve">   3. 이              윤</t>
  </si>
  <si>
    <t xml:space="preserve"> [1나+1다+2]의</t>
  </si>
  <si>
    <t>공 종 명</t>
  </si>
  <si>
    <t>규 격</t>
  </si>
  <si>
    <t>수량</t>
  </si>
  <si>
    <t>단위</t>
  </si>
  <si>
    <t>재 료 비</t>
  </si>
  <si>
    <t/>
  </si>
  <si>
    <t>노 무 비</t>
  </si>
  <si>
    <t>경    비</t>
  </si>
  <si>
    <t>합    계</t>
  </si>
  <si>
    <t>단 가</t>
  </si>
  <si>
    <t>금 액</t>
  </si>
  <si>
    <t>토목공사</t>
  </si>
  <si>
    <t xml:space="preserve">   1. 토    공</t>
  </si>
  <si>
    <t>식</t>
  </si>
  <si>
    <t xml:space="preserve">   2. 토류시설공</t>
  </si>
  <si>
    <t xml:space="preserve">   4. 부 대 공</t>
  </si>
  <si>
    <t xml:space="preserve">    직접공사비</t>
  </si>
  <si>
    <t>m3</t>
  </si>
  <si>
    <t>m</t>
  </si>
  <si>
    <t>2. 토류시설공</t>
  </si>
  <si>
    <t xml:space="preserve">   ,.a 장비조립 및 해체</t>
  </si>
  <si>
    <t>말뚝박기용</t>
  </si>
  <si>
    <t>회</t>
  </si>
  <si>
    <t xml:space="preserve">     b 말뚝박기용 천공</t>
  </si>
  <si>
    <t xml:space="preserve">      b-1 말뚝박기용 천공</t>
  </si>
  <si>
    <t>토   사, Ø450㎜</t>
  </si>
  <si>
    <t xml:space="preserve">      b-2 말뚝박기용 천공</t>
  </si>
  <si>
    <t>풍화암, Ø450㎜</t>
  </si>
  <si>
    <t xml:space="preserve">      b-3 말뚝박기용 천공</t>
  </si>
  <si>
    <t>연   암, Ø450㎜</t>
  </si>
  <si>
    <t xml:space="preserve">      b-4 말뚝박기용 천공</t>
  </si>
  <si>
    <t>보통암, Ø450㎜</t>
  </si>
  <si>
    <t>H-300×305×15×15mm</t>
  </si>
  <si>
    <t>본</t>
  </si>
  <si>
    <t>개소</t>
  </si>
  <si>
    <t>ton</t>
  </si>
  <si>
    <t>철근, T=30cm이상</t>
  </si>
  <si>
    <t>25-21-15(Mpa)</t>
  </si>
  <si>
    <t>SD300</t>
  </si>
  <si>
    <t>SD300,D19mm</t>
  </si>
  <si>
    <t>0.54%</t>
  </si>
  <si>
    <t>공 사 원 가 계 산 서</t>
    <phoneticPr fontId="4" type="noConversion"/>
  </si>
  <si>
    <t>요율</t>
    <phoneticPr fontId="4" type="noConversion"/>
  </si>
  <si>
    <t xml:space="preserve">   다-14. 안전관리비</t>
    <phoneticPr fontId="4" type="noConversion"/>
  </si>
  <si>
    <t xml:space="preserve">   5. 부 가 가 치 세</t>
    <phoneticPr fontId="4" type="noConversion"/>
  </si>
  <si>
    <t xml:space="preserve"> [4]의</t>
    <phoneticPr fontId="4" type="noConversion"/>
  </si>
  <si>
    <r>
      <t>증,</t>
    </r>
    <r>
      <rPr>
        <b/>
        <sz val="10"/>
        <color rgb="FFFF0000"/>
        <rFont val="맑은 고딕"/>
        <family val="3"/>
        <charset val="129"/>
        <scheme val="major"/>
      </rPr>
      <t>감</t>
    </r>
    <phoneticPr fontId="4" type="noConversion"/>
  </si>
  <si>
    <t>당초</t>
    <phoneticPr fontId="4" type="noConversion"/>
  </si>
  <si>
    <t>변경</t>
    <phoneticPr fontId="4" type="noConversion"/>
  </si>
  <si>
    <t>당초</t>
    <phoneticPr fontId="4" type="noConversion"/>
  </si>
  <si>
    <t>변경</t>
    <phoneticPr fontId="4" type="noConversion"/>
  </si>
  <si>
    <t>tonf</t>
    <phoneticPr fontId="6" type="noConversion"/>
  </si>
  <si>
    <t>개소</t>
    <phoneticPr fontId="6" type="noConversion"/>
  </si>
  <si>
    <t>공</t>
    <phoneticPr fontId="6" type="noConversion"/>
  </si>
  <si>
    <t>본</t>
    <phoneticPr fontId="6" type="noConversion"/>
  </si>
  <si>
    <t>M</t>
    <phoneticPr fontId="6" type="noConversion"/>
  </si>
  <si>
    <t>보통암</t>
  </si>
  <si>
    <t>연  암</t>
    <phoneticPr fontId="6" type="noConversion"/>
  </si>
  <si>
    <t>D=13 mm</t>
    <phoneticPr fontId="6" type="noConversion"/>
  </si>
  <si>
    <t>D=19 mm</t>
    <phoneticPr fontId="6" type="noConversion"/>
  </si>
  <si>
    <t>합판거푸집(6회)</t>
    <phoneticPr fontId="6" type="noConversion"/>
  </si>
  <si>
    <t>레미콘 타설</t>
    <phoneticPr fontId="6" type="noConversion"/>
  </si>
  <si>
    <t>철근 가공,조립(간단)</t>
    <phoneticPr fontId="6" type="noConversion"/>
  </si>
  <si>
    <t xml:space="preserve">C.I.P CAP BEAM </t>
    <phoneticPr fontId="6" type="noConversion"/>
  </si>
  <si>
    <t>C.I.P  콘크리트깨기</t>
    <phoneticPr fontId="6" type="noConversion"/>
  </si>
  <si>
    <t>CIP 구간</t>
    <phoneticPr fontId="6" type="noConversion"/>
  </si>
  <si>
    <t>C.I.P 면따기</t>
    <phoneticPr fontId="6" type="noConversion"/>
  </si>
  <si>
    <t>철근망 건입</t>
  </si>
  <si>
    <t>D=22 mm</t>
    <phoneticPr fontId="6" type="noConversion"/>
  </si>
  <si>
    <t>간단</t>
    <phoneticPr fontId="6" type="noConversion"/>
  </si>
  <si>
    <t>철근망 가공,조립</t>
    <phoneticPr fontId="6" type="noConversion"/>
  </si>
  <si>
    <t>보통암 천공</t>
  </si>
  <si>
    <t>연암 천공</t>
    <phoneticPr fontId="6" type="noConversion"/>
  </si>
  <si>
    <t>풍화암 천공</t>
    <phoneticPr fontId="6" type="noConversion"/>
  </si>
  <si>
    <t>토사천공</t>
    <phoneticPr fontId="6" type="noConversion"/>
  </si>
  <si>
    <t>CIP천공</t>
    <phoneticPr fontId="6" type="noConversion"/>
  </si>
  <si>
    <t>CIP공</t>
    <phoneticPr fontId="6" type="noConversion"/>
  </si>
  <si>
    <t>측면말뚝</t>
    <phoneticPr fontId="6" type="noConversion"/>
  </si>
  <si>
    <t>매몰구간</t>
    <phoneticPr fontId="6" type="noConversion"/>
  </si>
  <si>
    <t>중간말뚝</t>
    <phoneticPr fontId="6" type="noConversion"/>
  </si>
  <si>
    <t xml:space="preserve">H-PILE 뽑기(H-300)   </t>
    <phoneticPr fontId="6" type="noConversion"/>
  </si>
  <si>
    <t>H-PILE 두부정리 (H-300)</t>
    <phoneticPr fontId="6" type="noConversion"/>
  </si>
  <si>
    <t xml:space="preserve">H-PILE 연결(H-300)   </t>
    <phoneticPr fontId="6" type="noConversion"/>
  </si>
  <si>
    <t>H-PILE 박기(H-300)(천공후 항타)</t>
    <phoneticPr fontId="6" type="noConversion"/>
  </si>
  <si>
    <t>천공홀 되메우기(모래)(H-300)</t>
    <phoneticPr fontId="6" type="noConversion"/>
  </si>
  <si>
    <t>보통암 천 공</t>
  </si>
  <si>
    <t>연 암 천 공</t>
    <phoneticPr fontId="6" type="noConversion"/>
  </si>
  <si>
    <t>풍화암 천 공</t>
    <phoneticPr fontId="6" type="noConversion"/>
  </si>
  <si>
    <t>토  사 천 공</t>
    <phoneticPr fontId="6" type="noConversion"/>
  </si>
  <si>
    <t>H-말뚝 천공     (H-300)</t>
    <phoneticPr fontId="6" type="noConversion"/>
  </si>
  <si>
    <t>단위</t>
    <phoneticPr fontId="6" type="noConversion"/>
  </si>
  <si>
    <t>규      격</t>
    <phoneticPr fontId="6" type="noConversion"/>
  </si>
  <si>
    <t>공      종</t>
    <phoneticPr fontId="6" type="noConversion"/>
  </si>
  <si>
    <t>(H-300x305x15x15)</t>
  </si>
  <si>
    <t>철거구간</t>
    <phoneticPr fontId="6" type="noConversion"/>
  </si>
  <si>
    <t>중간</t>
    <phoneticPr fontId="6" type="noConversion"/>
  </si>
  <si>
    <t>∏</t>
  </si>
  <si>
    <t>보통암층 천공깊이</t>
  </si>
  <si>
    <t>말뚝본수</t>
    <phoneticPr fontId="6" type="noConversion"/>
  </si>
  <si>
    <t>풍화암</t>
    <phoneticPr fontId="6" type="noConversion"/>
  </si>
  <si>
    <t>토  사</t>
    <phoneticPr fontId="6" type="noConversion"/>
  </si>
  <si>
    <t>평균천공길이(m)</t>
    <phoneticPr fontId="6" type="noConversion"/>
  </si>
  <si>
    <t>구    분</t>
    <phoneticPr fontId="6" type="noConversion"/>
  </si>
  <si>
    <t>cip</t>
    <phoneticPr fontId="6" type="noConversion"/>
  </si>
  <si>
    <t>남측</t>
    <phoneticPr fontId="6" type="noConversion"/>
  </si>
  <si>
    <t>북측</t>
    <phoneticPr fontId="6" type="noConversion"/>
  </si>
  <si>
    <t>서측</t>
    <phoneticPr fontId="6" type="noConversion"/>
  </si>
  <si>
    <t>동측</t>
    <phoneticPr fontId="6" type="noConversion"/>
  </si>
  <si>
    <t>보통암</t>
    <phoneticPr fontId="6" type="noConversion"/>
  </si>
  <si>
    <t>연암</t>
    <phoneticPr fontId="6" type="noConversion"/>
  </si>
  <si>
    <t>토사</t>
    <phoneticPr fontId="6" type="noConversion"/>
  </si>
  <si>
    <t>본수</t>
    <phoneticPr fontId="6" type="noConversion"/>
  </si>
  <si>
    <t>측벽</t>
    <phoneticPr fontId="6" type="noConversion"/>
  </si>
  <si>
    <t>종점</t>
    <phoneticPr fontId="6" type="noConversion"/>
  </si>
  <si>
    <t>*측면말뚝(일반구간)</t>
    <phoneticPr fontId="6" type="noConversion"/>
  </si>
  <si>
    <t>천공길이 산정</t>
    <phoneticPr fontId="6" type="noConversion"/>
  </si>
  <si>
    <t>H-말뚝천공</t>
    <phoneticPr fontId="6" type="noConversion"/>
  </si>
  <si>
    <t>L</t>
    <phoneticPr fontId="6" type="noConversion"/>
  </si>
  <si>
    <t>시점</t>
    <phoneticPr fontId="6" type="noConversion"/>
  </si>
  <si>
    <t>수      량</t>
    <phoneticPr fontId="6" type="noConversion"/>
  </si>
  <si>
    <t>산      출      근      거</t>
    <phoneticPr fontId="6" type="noConversion"/>
  </si>
  <si>
    <t>남현소공원</t>
    <phoneticPr fontId="6" type="noConversion"/>
  </si>
  <si>
    <t>평균값</t>
    <phoneticPr fontId="6" type="noConversion"/>
  </si>
  <si>
    <t>합계</t>
    <phoneticPr fontId="6" type="noConversion"/>
  </si>
  <si>
    <t>토사</t>
    <phoneticPr fontId="6" type="noConversion"/>
  </si>
  <si>
    <t>풍화암</t>
    <phoneticPr fontId="6" type="noConversion"/>
  </si>
  <si>
    <t>연암</t>
    <phoneticPr fontId="6" type="noConversion"/>
  </si>
  <si>
    <t>보통암</t>
    <phoneticPr fontId="6" type="noConversion"/>
  </si>
  <si>
    <t>계</t>
    <phoneticPr fontId="6" type="noConversion"/>
  </si>
  <si>
    <t>숏크리트</t>
    <phoneticPr fontId="6" type="noConversion"/>
  </si>
  <si>
    <t>CIP</t>
    <phoneticPr fontId="6" type="noConversion"/>
  </si>
  <si>
    <t>천공</t>
    <phoneticPr fontId="6" type="noConversion"/>
  </si>
  <si>
    <t>흙막이 공법</t>
    <phoneticPr fontId="6" type="noConversion"/>
  </si>
  <si>
    <t>파일길이</t>
    <phoneticPr fontId="6" type="noConversion"/>
  </si>
  <si>
    <t>번호</t>
    <phoneticPr fontId="6" type="noConversion"/>
  </si>
  <si>
    <t>개소</t>
    <phoneticPr fontId="6" type="noConversion"/>
  </si>
  <si>
    <t>수 량 :</t>
    <phoneticPr fontId="6" type="noConversion"/>
  </si>
  <si>
    <t>서 측</t>
    <phoneticPr fontId="6" type="noConversion"/>
  </si>
  <si>
    <t>토 류 판</t>
    <phoneticPr fontId="6" type="noConversion"/>
  </si>
  <si>
    <t>남 측</t>
    <phoneticPr fontId="6" type="noConversion"/>
  </si>
  <si>
    <t>동 측</t>
    <phoneticPr fontId="6" type="noConversion"/>
  </si>
  <si>
    <t>북 측</t>
    <phoneticPr fontId="6" type="noConversion"/>
  </si>
  <si>
    <t>D450 ~ D500</t>
    <phoneticPr fontId="4" type="noConversion"/>
  </si>
  <si>
    <t>C.I.P 콘크리트 깨기</t>
  </si>
  <si>
    <t>㎥</t>
  </si>
  <si>
    <t xml:space="preserve">V  = </t>
  </si>
  <si>
    <t>단면적 x 말뚝깨기 길이</t>
  </si>
  <si>
    <t>A =</t>
  </si>
  <si>
    <t>x</t>
  </si>
  <si>
    <t>/</t>
  </si>
  <si>
    <t>=</t>
  </si>
  <si>
    <t>L =</t>
  </si>
  <si>
    <t>V1 =</t>
  </si>
  <si>
    <t>계</t>
  </si>
  <si>
    <t>:</t>
  </si>
  <si>
    <t>토류판 설치
(t=10.0cm)</t>
    <phoneticPr fontId="6" type="noConversion"/>
  </si>
  <si>
    <t>M²</t>
  </si>
  <si>
    <t>M²</t>
    <phoneticPr fontId="6" type="noConversion"/>
  </si>
  <si>
    <t>ROCK BOLT</t>
    <phoneticPr fontId="6" type="noConversion"/>
  </si>
  <si>
    <t>조</t>
    <phoneticPr fontId="6" type="noConversion"/>
  </si>
  <si>
    <t>L = 4.0m</t>
    <phoneticPr fontId="6" type="noConversion"/>
  </si>
  <si>
    <t>(좌굴방지용)</t>
    <phoneticPr fontId="6" type="noConversion"/>
  </si>
  <si>
    <t>L = 5.0m</t>
    <phoneticPr fontId="6" type="noConversion"/>
  </si>
  <si>
    <t>L = 6.0m</t>
    <phoneticPr fontId="6" type="noConversion"/>
  </si>
  <si>
    <t>L = 8.0m</t>
    <phoneticPr fontId="6" type="noConversion"/>
  </si>
  <si>
    <t xml:space="preserve">      b-5 말뚝박기용 천공</t>
    <phoneticPr fontId="15" type="noConversion"/>
  </si>
  <si>
    <t>연   암, Ø500㎜(저소음,저진동)</t>
  </si>
  <si>
    <t xml:space="preserve">      b-6 말뚝박기용 천공</t>
    <phoneticPr fontId="15" type="noConversion"/>
  </si>
  <si>
    <t>보통암, Ø500㎜(저소음,저진동)</t>
  </si>
  <si>
    <t>연   암,D25mmx4.0m(2공/조)</t>
  </si>
  <si>
    <t>조</t>
  </si>
  <si>
    <t>보통암,D25mmx4.0m(2공/조)</t>
  </si>
  <si>
    <t>토사,2.0 shot</t>
  </si>
  <si>
    <t>풍화암,2.0 shot</t>
  </si>
  <si>
    <t>토사</t>
  </si>
  <si>
    <t>풍화암</t>
  </si>
  <si>
    <t>슈퍼셈-4000＋TPS</t>
  </si>
  <si>
    <t xml:space="preserve">   3. 구 조 물 공</t>
    <phoneticPr fontId="4" type="noConversion"/>
  </si>
  <si>
    <t>공     종</t>
    <phoneticPr fontId="5" type="noConversion"/>
  </si>
  <si>
    <t>당 초</t>
    <phoneticPr fontId="6" type="noConversion"/>
  </si>
  <si>
    <t>변 경</t>
    <phoneticPr fontId="6" type="noConversion"/>
  </si>
  <si>
    <t>산     출     근     거</t>
    <phoneticPr fontId="5" type="noConversion"/>
  </si>
  <si>
    <t>수     량</t>
    <phoneticPr fontId="5" type="noConversion"/>
  </si>
  <si>
    <t>남현소공원 지하주차장 건립사업 중 AGS공법 설계수량 산출</t>
    <phoneticPr fontId="6" type="noConversion"/>
  </si>
  <si>
    <t>▣수량산출</t>
    <phoneticPr fontId="5" type="noConversion"/>
  </si>
  <si>
    <t>1. 공당 평균 주입량</t>
    <phoneticPr fontId="6" type="noConversion"/>
  </si>
  <si>
    <t>1. 시공조건</t>
    <phoneticPr fontId="5" type="noConversion"/>
  </si>
  <si>
    <t>1)</t>
    <phoneticPr fontId="5" type="noConversion"/>
  </si>
  <si>
    <t>시공연장 :</t>
    <phoneticPr fontId="5" type="noConversion"/>
  </si>
  <si>
    <t>m 기준</t>
    <phoneticPr fontId="5" type="noConversion"/>
  </si>
  <si>
    <t>1) 현장 조건</t>
    <phoneticPr fontId="6" type="noConversion"/>
  </si>
  <si>
    <t>2)</t>
    <phoneticPr fontId="5" type="noConversion"/>
  </si>
  <si>
    <t>시공규격 :</t>
    <phoneticPr fontId="5" type="noConversion"/>
  </si>
  <si>
    <t>Ø=</t>
    <phoneticPr fontId="5" type="noConversion"/>
  </si>
  <si>
    <t xml:space="preserve"> C.T.C=</t>
    <phoneticPr fontId="5" type="noConversion"/>
  </si>
  <si>
    <t>A</t>
    <phoneticPr fontId="4" type="noConversion"/>
  </si>
  <si>
    <t>=</t>
    <phoneticPr fontId="4" type="noConversion"/>
  </si>
  <si>
    <t>m2</t>
    <phoneticPr fontId="4" type="noConversion"/>
  </si>
  <si>
    <t>구 분</t>
    <phoneticPr fontId="6" type="noConversion"/>
  </si>
  <si>
    <t>수량</t>
    <phoneticPr fontId="6" type="noConversion"/>
  </si>
  <si>
    <t>단위</t>
    <phoneticPr fontId="6" type="noConversion"/>
  </si>
  <si>
    <t>구 분</t>
    <phoneticPr fontId="6" type="noConversion"/>
  </si>
  <si>
    <t>수 량</t>
    <phoneticPr fontId="6" type="noConversion"/>
  </si>
  <si>
    <t>단 위</t>
    <phoneticPr fontId="6" type="noConversion"/>
  </si>
  <si>
    <t>3)</t>
    <phoneticPr fontId="5" type="noConversion"/>
  </si>
  <si>
    <t>평균 천공 및 주입심도 (도면참고)</t>
    <phoneticPr fontId="5" type="noConversion"/>
  </si>
  <si>
    <t>시공연장</t>
    <phoneticPr fontId="6" type="noConversion"/>
  </si>
  <si>
    <t>m</t>
    <phoneticPr fontId="6" type="noConversion"/>
  </si>
  <si>
    <t>주입공수</t>
    <phoneticPr fontId="6" type="noConversion"/>
  </si>
  <si>
    <t>공</t>
    <phoneticPr fontId="6" type="noConversion"/>
  </si>
  <si>
    <t>①</t>
  </si>
  <si>
    <t>토사</t>
    <phoneticPr fontId="5" type="noConversion"/>
  </si>
  <si>
    <t>m</t>
    <phoneticPr fontId="5" type="noConversion"/>
  </si>
  <si>
    <t>확산폭</t>
    <phoneticPr fontId="6" type="noConversion"/>
  </si>
  <si>
    <t>m</t>
    <phoneticPr fontId="6" type="noConversion"/>
  </si>
  <si>
    <t>②</t>
    <phoneticPr fontId="6" type="noConversion"/>
  </si>
  <si>
    <t>풍화암</t>
    <phoneticPr fontId="5" type="noConversion"/>
  </si>
  <si>
    <t>C.T.C</t>
    <phoneticPr fontId="6" type="noConversion"/>
  </si>
  <si>
    <t>③</t>
    <phoneticPr fontId="6" type="noConversion"/>
  </si>
  <si>
    <t>연암</t>
    <phoneticPr fontId="5" type="noConversion"/>
  </si>
  <si>
    <t>2) 천공 및 주입 심도</t>
    <phoneticPr fontId="6" type="noConversion"/>
  </si>
  <si>
    <t>합   계 :</t>
    <phoneticPr fontId="5" type="noConversion"/>
  </si>
  <si>
    <t>구 분</t>
    <phoneticPr fontId="6" type="noConversion"/>
  </si>
  <si>
    <t>토사층</t>
    <phoneticPr fontId="6" type="noConversion"/>
  </si>
  <si>
    <t>전석층</t>
    <phoneticPr fontId="6" type="noConversion"/>
  </si>
  <si>
    <t>풍화암</t>
    <phoneticPr fontId="6" type="noConversion"/>
  </si>
  <si>
    <t>연암</t>
    <phoneticPr fontId="6" type="noConversion"/>
  </si>
  <si>
    <t>계</t>
    <phoneticPr fontId="6" type="noConversion"/>
  </si>
  <si>
    <t>2. 시공수</t>
    <phoneticPr fontId="5" type="noConversion"/>
  </si>
  <si>
    <t>=</t>
    <phoneticPr fontId="5" type="noConversion"/>
  </si>
  <si>
    <t>공</t>
    <phoneticPr fontId="5" type="noConversion"/>
  </si>
  <si>
    <t>천공심도</t>
    <phoneticPr fontId="6" type="noConversion"/>
  </si>
  <si>
    <t>주입심도</t>
    <phoneticPr fontId="6" type="noConversion"/>
  </si>
  <si>
    <t>3. 천공</t>
    <phoneticPr fontId="5" type="noConversion"/>
  </si>
  <si>
    <t>주입률(λ)</t>
    <phoneticPr fontId="6" type="noConversion"/>
  </si>
  <si>
    <t>X</t>
    <phoneticPr fontId="5" type="noConversion"/>
  </si>
  <si>
    <t>3) 공당 주입량(Q) = 대상체적(V) × 주입율(λ)</t>
    <phoneticPr fontId="6" type="noConversion"/>
  </si>
  <si>
    <t>Q토사층 =</t>
    <phoneticPr fontId="6" type="noConversion"/>
  </si>
  <si>
    <t>Q풍화암 =</t>
    <phoneticPr fontId="6" type="noConversion"/>
  </si>
  <si>
    <t>계 =</t>
    <phoneticPr fontId="6" type="noConversion"/>
  </si>
  <si>
    <t xml:space="preserve"> ≒</t>
    <phoneticPr fontId="6" type="noConversion"/>
  </si>
  <si>
    <t>(1) 슈퍼셈4000 :</t>
    <phoneticPr fontId="6" type="noConversion"/>
  </si>
  <si>
    <t>≒</t>
    <phoneticPr fontId="6" type="noConversion"/>
  </si>
  <si>
    <t>4. 주입</t>
    <phoneticPr fontId="6" type="noConversion"/>
  </si>
  <si>
    <t>(2) 특수규산(TPS) :</t>
    <phoneticPr fontId="6" type="noConversion"/>
  </si>
  <si>
    <t>2. 전체 주입량(설계수량산출서 기준)</t>
    <phoneticPr fontId="6" type="noConversion"/>
  </si>
  <si>
    <t>1) 천공 및 주입심도</t>
    <phoneticPr fontId="6" type="noConversion"/>
  </si>
  <si>
    <t>(1) 천공심도 전체</t>
    <phoneticPr fontId="6" type="noConversion"/>
  </si>
  <si>
    <t>- 토사층 =</t>
    <phoneticPr fontId="6" type="noConversion"/>
  </si>
  <si>
    <t>- 풍화암 =</t>
    <phoneticPr fontId="6" type="noConversion"/>
  </si>
  <si>
    <t>5. 주입대상체적</t>
    <phoneticPr fontId="5" type="noConversion"/>
  </si>
  <si>
    <t>(2) 주입심도 전체</t>
    <phoneticPr fontId="6" type="noConversion"/>
  </si>
  <si>
    <t>㎥</t>
    <phoneticPr fontId="5" type="noConversion"/>
  </si>
  <si>
    <t>2) 주입량(Q) = 대상체적(V) × 주입율(λ)</t>
    <phoneticPr fontId="6" type="noConversion"/>
  </si>
  <si>
    <t>6. 주입량</t>
    <phoneticPr fontId="5" type="noConversion"/>
  </si>
  <si>
    <t>주입량 Q = V X λ</t>
    <phoneticPr fontId="5" type="noConversion"/>
  </si>
  <si>
    <t>주입율 λ = n X α X (1 + β)</t>
    <phoneticPr fontId="5" type="noConversion"/>
  </si>
  <si>
    <t>n : 공극율</t>
    <phoneticPr fontId="5" type="noConversion"/>
  </si>
  <si>
    <t>α : 충진율</t>
    <phoneticPr fontId="5" type="noConversion"/>
  </si>
  <si>
    <t>β : 손실율(10%)</t>
    <phoneticPr fontId="5" type="noConversion"/>
  </si>
  <si>
    <t>지층별 주입율 산출</t>
    <phoneticPr fontId="5" type="noConversion"/>
  </si>
  <si>
    <t>①</t>
    <phoneticPr fontId="5" type="noConversion"/>
  </si>
  <si>
    <t>λ =</t>
    <phoneticPr fontId="5" type="noConversion"/>
  </si>
  <si>
    <t>주입량 산출</t>
    <phoneticPr fontId="5" type="noConversion"/>
  </si>
  <si>
    <t>Q =</t>
    <phoneticPr fontId="5" type="noConversion"/>
  </si>
  <si>
    <t>TOTAL</t>
    <phoneticPr fontId="6" type="noConversion"/>
  </si>
  <si>
    <t>7. 기계기구 설치</t>
    <phoneticPr fontId="5" type="noConversion"/>
  </si>
  <si>
    <t>÷</t>
    <phoneticPr fontId="5" type="noConversion"/>
  </si>
  <si>
    <t>회</t>
    <phoneticPr fontId="5" type="noConversion"/>
  </si>
  <si>
    <t>8. 플랜트 설치</t>
    <phoneticPr fontId="5" type="noConversion"/>
  </si>
  <si>
    <t xml:space="preserve"> 1. 공사현황</t>
    <phoneticPr fontId="6" type="noConversion"/>
  </si>
  <si>
    <t xml:space="preserve"> ◈ 공 사 명 : 남현소공원 지하주차장 건설공사</t>
    <phoneticPr fontId="6" type="noConversion"/>
  </si>
  <si>
    <t xml:space="preserve"> ◈ 공사개요 : 지하3층~지하1층 주차장. 주차면수 97면, 지상층 공원조성</t>
  </si>
  <si>
    <t>공사비</t>
    <phoneticPr fontId="6" type="noConversion"/>
  </si>
  <si>
    <t>증.감</t>
    <phoneticPr fontId="6" type="noConversion"/>
  </si>
  <si>
    <t>당    초</t>
    <phoneticPr fontId="6" type="noConversion"/>
  </si>
  <si>
    <t>공사비계</t>
    <phoneticPr fontId="6" type="noConversion"/>
  </si>
  <si>
    <t>1식</t>
    <phoneticPr fontId="6" type="noConversion"/>
  </si>
  <si>
    <t xml:space="preserve"> 부가가치세</t>
    <phoneticPr fontId="6" type="noConversion"/>
  </si>
  <si>
    <t>1식</t>
  </si>
  <si>
    <t>실 정 보 고 사 유 서</t>
    <phoneticPr fontId="6" type="noConversion"/>
  </si>
  <si>
    <t xml:space="preserve"> ◈ 공사위치 :  관악구 남현동 1063-1</t>
    <phoneticPr fontId="6" type="noConversion"/>
  </si>
  <si>
    <t xml:space="preserve">  가. 현황 및 문제점</t>
    <phoneticPr fontId="6" type="noConversion"/>
  </si>
  <si>
    <t xml:space="preserve"> ◈ 문제점</t>
    <phoneticPr fontId="196" type="noConversion"/>
  </si>
  <si>
    <t xml:space="preserve">  나. 시공사 의견</t>
    <phoneticPr fontId="6" type="noConversion"/>
  </si>
  <si>
    <t>공 종</t>
    <phoneticPr fontId="6" type="noConversion"/>
  </si>
  <si>
    <t>단위</t>
    <phoneticPr fontId="200" type="noConversion"/>
  </si>
  <si>
    <t>구분</t>
    <phoneticPr fontId="200" type="noConversion"/>
  </si>
  <si>
    <t>수  량</t>
    <phoneticPr fontId="200" type="noConversion"/>
  </si>
  <si>
    <t>단가</t>
    <phoneticPr fontId="200" type="noConversion"/>
  </si>
  <si>
    <t>금액</t>
    <phoneticPr fontId="200" type="noConversion"/>
  </si>
  <si>
    <t>당초</t>
    <phoneticPr fontId="200" type="noConversion"/>
  </si>
  <si>
    <t>변경</t>
    <phoneticPr fontId="200" type="noConversion"/>
  </si>
  <si>
    <t xml:space="preserve"> 2) 공사비 증.감 대비표</t>
    <phoneticPr fontId="196" type="noConversion"/>
  </si>
  <si>
    <t>구  분</t>
    <phoneticPr fontId="6" type="noConversion"/>
  </si>
  <si>
    <t>변    경</t>
    <phoneticPr fontId="6" type="noConversion"/>
  </si>
  <si>
    <r>
      <t xml:space="preserve">증 , </t>
    </r>
    <r>
      <rPr>
        <b/>
        <sz val="10"/>
        <color indexed="10"/>
        <rFont val="굴림체"/>
        <family val="3"/>
        <charset val="129"/>
      </rPr>
      <t>감</t>
    </r>
    <phoneticPr fontId="6" type="noConversion"/>
  </si>
  <si>
    <t>금   액</t>
    <phoneticPr fontId="6" type="noConversion"/>
  </si>
  <si>
    <t xml:space="preserve"> 제 경 비</t>
    <phoneticPr fontId="6" type="noConversion"/>
  </si>
  <si>
    <t xml:space="preserve"> 공급가액</t>
    <phoneticPr fontId="6" type="noConversion"/>
  </si>
  <si>
    <t xml:space="preserve"> 도 급 액</t>
    <phoneticPr fontId="6" type="noConversion"/>
  </si>
  <si>
    <t>식</t>
    <phoneticPr fontId="4" type="noConversion"/>
  </si>
  <si>
    <t>차수그라우팅</t>
    <phoneticPr fontId="4" type="noConversion"/>
  </si>
  <si>
    <t>락볼트</t>
    <phoneticPr fontId="4" type="noConversion"/>
  </si>
  <si>
    <t xml:space="preserve"> 2. 제목 : 토류시설공 수량변경</t>
    <phoneticPr fontId="196" type="noConversion"/>
  </si>
  <si>
    <t>연   암, Ø500㎜(저소음,저진동)</t>
    <phoneticPr fontId="15" type="noConversion"/>
  </si>
  <si>
    <t>보통암, Ø500㎜(저소음,저진동)</t>
    <phoneticPr fontId="15" type="noConversion"/>
  </si>
  <si>
    <t xml:space="preserve">     a H-PILE 박기(천공후항타)</t>
    <phoneticPr fontId="15" type="noConversion"/>
  </si>
  <si>
    <t xml:space="preserve">     b H-PILE 연결</t>
    <phoneticPr fontId="15" type="noConversion"/>
  </si>
  <si>
    <t xml:space="preserve">     c 천공홀 되메우기</t>
    <phoneticPr fontId="15" type="noConversion"/>
  </si>
  <si>
    <t xml:space="preserve">     d H-PILE 두부정리</t>
    <phoneticPr fontId="15" type="noConversion"/>
  </si>
  <si>
    <t>H-300×305×15×15mm</t>
    <phoneticPr fontId="15" type="noConversion"/>
  </si>
  <si>
    <t>Ø450㎜</t>
    <phoneticPr fontId="15" type="noConversion"/>
  </si>
  <si>
    <t xml:space="preserve">    2.04 C.I.P공</t>
    <phoneticPr fontId="15" type="noConversion"/>
  </si>
  <si>
    <t xml:space="preserve">     a C.I.P공 천공</t>
    <phoneticPr fontId="15" type="noConversion"/>
  </si>
  <si>
    <t xml:space="preserve">      a-1 C.I.P공 천공</t>
    <phoneticPr fontId="15" type="noConversion"/>
  </si>
  <si>
    <t xml:space="preserve">      a-2 C.I.P공 천공</t>
    <phoneticPr fontId="15" type="noConversion"/>
  </si>
  <si>
    <t xml:space="preserve">      a-3 C.I.P공 천공</t>
    <phoneticPr fontId="15" type="noConversion"/>
  </si>
  <si>
    <t xml:space="preserve">      a-4 C.I.P공 천공</t>
    <phoneticPr fontId="15" type="noConversion"/>
  </si>
  <si>
    <t xml:space="preserve">     b 철근콘크리트 타설</t>
    <phoneticPr fontId="15" type="noConversion"/>
  </si>
  <si>
    <t xml:space="preserve">     c 철근공장가공 및 조립</t>
    <phoneticPr fontId="15" type="noConversion"/>
  </si>
  <si>
    <t>복공턱 덧씌우기</t>
  </si>
  <si>
    <t>버팀보 설치,철거</t>
  </si>
  <si>
    <t>버팀보 연결,해체</t>
  </si>
  <si>
    <t>잭 설치,철거</t>
  </si>
  <si>
    <t>띠장 설치 철거 ( 버팀보용 )</t>
  </si>
  <si>
    <t>H-300</t>
  </si>
  <si>
    <t>2열 띠장 버팀보 단수 x 평면열수 x 2(양측)</t>
  </si>
  <si>
    <t>버팀보 단수</t>
  </si>
  <si>
    <t>S(H-300)+W(H-300)</t>
  </si>
  <si>
    <t>S(H-300)+W(H-440)</t>
  </si>
  <si>
    <t>S(2H-300)+S(H-300)</t>
  </si>
  <si>
    <t>버팀보 보강 L형강</t>
  </si>
  <si>
    <t>평면 횡 버팀보 본수</t>
  </si>
  <si>
    <t>D=19 mm</t>
  </si>
  <si>
    <t>공</t>
  </si>
  <si>
    <t>동측</t>
    <phoneticPr fontId="6" type="noConversion"/>
  </si>
  <si>
    <t>cip</t>
    <phoneticPr fontId="6" type="noConversion"/>
  </si>
  <si>
    <t>서측</t>
    <phoneticPr fontId="6" type="noConversion"/>
  </si>
  <si>
    <t>남측</t>
    <phoneticPr fontId="6" type="noConversion"/>
  </si>
  <si>
    <t>북측</t>
    <phoneticPr fontId="6" type="noConversion"/>
  </si>
  <si>
    <t>남측</t>
  </si>
  <si>
    <t>CIP 천공</t>
  </si>
  <si>
    <t>H-PILE</t>
  </si>
  <si>
    <t>공  사  명  :  남현소공원 지하주차장 건설공사</t>
    <phoneticPr fontId="4" type="noConversion"/>
  </si>
  <si>
    <r>
      <rPr>
        <sz val="9"/>
        <color rgb="FFFF0000"/>
        <rFont val="맑은 고딕"/>
        <family val="3"/>
        <charset val="129"/>
      </rPr>
      <t>상단 : 당초 적색</t>
    </r>
    <r>
      <rPr>
        <sz val="9"/>
        <rFont val="맑은 고딕"/>
        <family val="3"/>
        <charset val="129"/>
      </rPr>
      <t xml:space="preserve"> / 하단 : 변경 흑색</t>
    </r>
    <phoneticPr fontId="4" type="noConversion"/>
  </si>
  <si>
    <t>나. 노 무 비</t>
    <phoneticPr fontId="4" type="noConversion"/>
  </si>
  <si>
    <t xml:space="preserve"> [나1]  의</t>
    <phoneticPr fontId="4" type="noConversion"/>
  </si>
  <si>
    <t xml:space="preserve">   다-9. 환경보전비</t>
    <phoneticPr fontId="4" type="noConversion"/>
  </si>
  <si>
    <t xml:space="preserve">   다-10. 공사이행보증수수료</t>
    <phoneticPr fontId="4" type="noConversion"/>
  </si>
  <si>
    <t xml:space="preserve">   다-11. 하도급대금지급 보증수수료</t>
    <phoneticPr fontId="4" type="noConversion"/>
  </si>
  <si>
    <t xml:space="preserve">   다-12. 건설기계대여대금지급보증</t>
    <phoneticPr fontId="4" type="noConversion"/>
  </si>
  <si>
    <t xml:space="preserve">   다-13. 기타경비</t>
    <phoneticPr fontId="4" type="noConversion"/>
  </si>
  <si>
    <t xml:space="preserve">   4. 소               계</t>
    <phoneticPr fontId="4" type="noConversion"/>
  </si>
  <si>
    <t xml:space="preserve"> [1+2+3]</t>
    <phoneticPr fontId="4" type="noConversion"/>
  </si>
  <si>
    <t xml:space="preserve">   6. 도 급 비</t>
    <phoneticPr fontId="4" type="noConversion"/>
  </si>
  <si>
    <t xml:space="preserve"> [4+5]</t>
    <phoneticPr fontId="4" type="noConversion"/>
  </si>
  <si>
    <t xml:space="preserve">    관급자재비</t>
    <phoneticPr fontId="4" type="noConversion"/>
  </si>
  <si>
    <t xml:space="preserve">   7. 총 공 사 비</t>
    <phoneticPr fontId="4" type="noConversion"/>
  </si>
  <si>
    <t xml:space="preserve">     d C.I.P 철근망 건입</t>
    <phoneticPr fontId="15" type="noConversion"/>
  </si>
  <si>
    <t xml:space="preserve">     e C.I.P 면따기</t>
    <phoneticPr fontId="15" type="noConversion"/>
  </si>
  <si>
    <t xml:space="preserve">     f C.I.P 콘크리트깨기</t>
    <phoneticPr fontId="15" type="noConversion"/>
  </si>
  <si>
    <t xml:space="preserve">     g C.I.P CAP BEAM</t>
    <phoneticPr fontId="15" type="noConversion"/>
  </si>
  <si>
    <t xml:space="preserve">    2.17 락볼트</t>
    <phoneticPr fontId="15" type="noConversion"/>
  </si>
  <si>
    <t xml:space="preserve">     a 락볼트설치(좌굴방지용)</t>
    <phoneticPr fontId="15" type="noConversion"/>
  </si>
  <si>
    <t xml:space="preserve">     b 락볼트설치(좌굴방지용)</t>
    <phoneticPr fontId="15" type="noConversion"/>
  </si>
  <si>
    <t xml:space="preserve">     a 말뚝재(손율50%)</t>
    <phoneticPr fontId="15" type="noConversion"/>
  </si>
  <si>
    <t xml:space="preserve"> </t>
    <phoneticPr fontId="4" type="noConversion"/>
  </si>
  <si>
    <t xml:space="preserve">     j 말뚝재(매몰)</t>
    <phoneticPr fontId="15" type="noConversion"/>
  </si>
  <si>
    <t xml:space="preserve">    2.20 차수그라우팅</t>
    <phoneticPr fontId="15" type="noConversion"/>
  </si>
  <si>
    <t xml:space="preserve">     a 차수보강AGS 천공</t>
    <phoneticPr fontId="15" type="noConversion"/>
  </si>
  <si>
    <t xml:space="preserve">     b 차수보강AGS 천공</t>
    <phoneticPr fontId="15" type="noConversion"/>
  </si>
  <si>
    <t xml:space="preserve">     c 차수보강AGS 주입비</t>
    <phoneticPr fontId="15" type="noConversion"/>
  </si>
  <si>
    <t xml:space="preserve">     d 차수보강AGS 주입비</t>
    <phoneticPr fontId="15" type="noConversion"/>
  </si>
  <si>
    <t xml:space="preserve">     e 차수보강AGS 자동주입관리</t>
    <phoneticPr fontId="15" type="noConversion"/>
  </si>
  <si>
    <t xml:space="preserve">     f 차수보강AGS 자동주입관리</t>
    <phoneticPr fontId="15" type="noConversion"/>
  </si>
  <si>
    <t xml:space="preserve">     g 차수보강AGS 주입재료비</t>
    <phoneticPr fontId="15" type="noConversion"/>
  </si>
  <si>
    <t xml:space="preserve">     h 기계기구 설치 및 해체</t>
    <phoneticPr fontId="15" type="noConversion"/>
  </si>
  <si>
    <t xml:space="preserve">     i 플랜트 설치 및 해체</t>
    <phoneticPr fontId="15" type="noConversion"/>
  </si>
  <si>
    <t>▣ 관급자재비</t>
    <phoneticPr fontId="15" type="noConversion"/>
  </si>
  <si>
    <t>1. 도급자설치 자재</t>
    <phoneticPr fontId="15" type="noConversion"/>
  </si>
  <si>
    <t xml:space="preserve">    1.01 레미콘</t>
    <phoneticPr fontId="15" type="noConversion"/>
  </si>
  <si>
    <t xml:space="preserve">     d 레미콘</t>
    <phoneticPr fontId="15" type="noConversion"/>
  </si>
  <si>
    <t xml:space="preserve">    1.02 철근</t>
    <phoneticPr fontId="15" type="noConversion"/>
  </si>
  <si>
    <t xml:space="preserve">     a 철근</t>
    <phoneticPr fontId="15" type="noConversion"/>
  </si>
  <si>
    <t xml:space="preserve">      a-1 이형철근</t>
    <phoneticPr fontId="15" type="noConversion"/>
  </si>
  <si>
    <t xml:space="preserve">      a-2 이형철근</t>
    <phoneticPr fontId="15" type="noConversion"/>
  </si>
  <si>
    <t xml:space="preserve">      a-3 이형철근</t>
    <phoneticPr fontId="15" type="noConversion"/>
  </si>
  <si>
    <t xml:space="preserve">    1.03 조달수수료</t>
    <phoneticPr fontId="15" type="noConversion"/>
  </si>
  <si>
    <t>재료비의 0.54%</t>
    <phoneticPr fontId="4" type="noConversion"/>
  </si>
  <si>
    <t>변 경 내 역 서</t>
    <phoneticPr fontId="4" type="noConversion"/>
  </si>
  <si>
    <t>남현소공원 지하주차장 건설공사</t>
    <phoneticPr fontId="15" type="noConversion"/>
  </si>
  <si>
    <r>
      <t>증,</t>
    </r>
    <r>
      <rPr>
        <b/>
        <sz val="10"/>
        <color rgb="FFFF0000"/>
        <rFont val="굴림"/>
        <family val="3"/>
        <charset val="129"/>
      </rPr>
      <t>감</t>
    </r>
    <phoneticPr fontId="4" type="noConversion"/>
  </si>
  <si>
    <r>
      <rPr>
        <sz val="10"/>
        <color rgb="FFFF0000"/>
        <rFont val="굴림"/>
        <family val="3"/>
        <charset val="129"/>
      </rPr>
      <t>상단 : 당초 적색</t>
    </r>
    <r>
      <rPr>
        <sz val="10"/>
        <rFont val="굴림"/>
        <family val="3"/>
        <charset val="129"/>
      </rPr>
      <t xml:space="preserve"> / 하단 : 변경 흑색</t>
    </r>
    <phoneticPr fontId="15" type="noConversion"/>
  </si>
  <si>
    <t>천공길이(m)</t>
    <phoneticPr fontId="6" type="noConversion"/>
  </si>
  <si>
    <t>계</t>
    <phoneticPr fontId="6" type="noConversion"/>
  </si>
  <si>
    <t>동측</t>
    <phoneticPr fontId="4" type="noConversion"/>
  </si>
  <si>
    <t>서측</t>
    <phoneticPr fontId="4" type="noConversion"/>
  </si>
  <si>
    <t>북측</t>
    <phoneticPr fontId="4" type="noConversion"/>
  </si>
  <si>
    <t>*중앙말뚝</t>
    <phoneticPr fontId="6" type="noConversion"/>
  </si>
  <si>
    <t>변동사항 없음</t>
    <phoneticPr fontId="4" type="noConversion"/>
  </si>
  <si>
    <t>구    분</t>
    <phoneticPr fontId="6" type="noConversion"/>
  </si>
  <si>
    <t>말뚝본수</t>
    <phoneticPr fontId="6" type="noConversion"/>
  </si>
  <si>
    <t>천공길이(m)</t>
    <phoneticPr fontId="6" type="noConversion"/>
  </si>
  <si>
    <t>토  사</t>
    <phoneticPr fontId="6" type="noConversion"/>
  </si>
  <si>
    <t>풍화암</t>
    <phoneticPr fontId="6" type="noConversion"/>
  </si>
  <si>
    <t>연  암</t>
    <phoneticPr fontId="6" type="noConversion"/>
  </si>
  <si>
    <t>코너부</t>
    <phoneticPr fontId="6" type="noConversion"/>
  </si>
  <si>
    <t>복공부</t>
    <phoneticPr fontId="6" type="noConversion"/>
  </si>
  <si>
    <t>남측</t>
    <phoneticPr fontId="6" type="noConversion"/>
  </si>
  <si>
    <t>좌우측</t>
    <phoneticPr fontId="6" type="noConversion"/>
  </si>
  <si>
    <t>천공</t>
    <phoneticPr fontId="6" type="noConversion"/>
  </si>
  <si>
    <t>M</t>
    <phoneticPr fontId="6" type="noConversion"/>
  </si>
  <si>
    <t>(</t>
    <phoneticPr fontId="4" type="noConversion"/>
  </si>
  <si>
    <t>측면부</t>
    <phoneticPr fontId="4" type="noConversion"/>
  </si>
  <si>
    <t>+</t>
    <phoneticPr fontId="4" type="noConversion"/>
  </si>
  <si>
    <t>중앙부</t>
    <phoneticPr fontId="4" type="noConversion"/>
  </si>
  <si>
    <t>)</t>
    <phoneticPr fontId="4" type="noConversion"/>
  </si>
  <si>
    <t>(CIP제외)</t>
    <phoneticPr fontId="4" type="noConversion"/>
  </si>
  <si>
    <t>토사천공</t>
    <phoneticPr fontId="4" type="noConversion"/>
  </si>
  <si>
    <t>=</t>
    <phoneticPr fontId="4" type="noConversion"/>
  </si>
  <si>
    <t>풍화암천공</t>
    <phoneticPr fontId="4" type="noConversion"/>
  </si>
  <si>
    <t>연암천공</t>
    <phoneticPr fontId="4" type="noConversion"/>
  </si>
  <si>
    <t>보통암천공</t>
    <phoneticPr fontId="4" type="noConversion"/>
  </si>
  <si>
    <t>합   계</t>
    <phoneticPr fontId="4" type="noConversion"/>
  </si>
  <si>
    <t>천공홀 되메우기</t>
    <phoneticPr fontId="6" type="noConversion"/>
  </si>
  <si>
    <t>천공길이</t>
    <phoneticPr fontId="4" type="noConversion"/>
  </si>
  <si>
    <t>-</t>
    <phoneticPr fontId="4" type="noConversion"/>
  </si>
  <si>
    <t>하부슬라임 3.0</t>
    <phoneticPr fontId="4" type="noConversion"/>
  </si>
  <si>
    <t>*</t>
    <phoneticPr fontId="4" type="noConversion"/>
  </si>
  <si>
    <t>말뚝본수</t>
    <phoneticPr fontId="4" type="noConversion"/>
  </si>
  <si>
    <t>(</t>
    <phoneticPr fontId="6" type="noConversion"/>
  </si>
  <si>
    <t>남   측</t>
    <phoneticPr fontId="6" type="noConversion"/>
  </si>
  <si>
    <t>)</t>
    <phoneticPr fontId="6" type="noConversion"/>
  </si>
  <si>
    <t>중  앙</t>
    <phoneticPr fontId="4" type="noConversion"/>
  </si>
  <si>
    <t>H-PILE 박기</t>
    <phoneticPr fontId="6" type="noConversion"/>
  </si>
  <si>
    <t>본</t>
    <phoneticPr fontId="6" type="noConversion"/>
  </si>
  <si>
    <t>측면 말뚝본수</t>
    <phoneticPr fontId="6" type="noConversion"/>
  </si>
  <si>
    <t>+</t>
    <phoneticPr fontId="6" type="noConversion"/>
  </si>
  <si>
    <t>중앙 말뚝본수</t>
    <phoneticPr fontId="6" type="noConversion"/>
  </si>
  <si>
    <t>H-PILE 뽑기</t>
    <phoneticPr fontId="6" type="noConversion"/>
  </si>
  <si>
    <t>중      앙</t>
    <phoneticPr fontId="6" type="noConversion"/>
  </si>
  <si>
    <t>H</t>
    <phoneticPr fontId="6" type="noConversion"/>
  </si>
  <si>
    <t>=</t>
    <phoneticPr fontId="6" type="noConversion"/>
  </si>
  <si>
    <t>총 천공장 - (기초매몰두께 1.0m + 근입장 1.0m ) * 말뚝본수</t>
    <phoneticPr fontId="6" type="noConversion"/>
  </si>
  <si>
    <t xml:space="preserve"> *</t>
    <phoneticPr fontId="4" type="noConversion"/>
  </si>
  <si>
    <t>H-PILE 강재량</t>
    <phoneticPr fontId="6" type="noConversion"/>
  </si>
  <si>
    <t>전체량</t>
    <phoneticPr fontId="6" type="noConversion"/>
  </si>
  <si>
    <t>가시설도 참조</t>
    <phoneticPr fontId="6" type="noConversion"/>
  </si>
  <si>
    <t>측면말뚝</t>
    <phoneticPr fontId="6" type="noConversion"/>
  </si>
  <si>
    <t>측면말뚝(일반구간)</t>
    <phoneticPr fontId="6" type="noConversion"/>
  </si>
  <si>
    <t>NET</t>
    <phoneticPr fontId="6" type="noConversion"/>
  </si>
  <si>
    <t>tonf</t>
    <phoneticPr fontId="6" type="noConversion"/>
  </si>
  <si>
    <t>공당평균천공길이(m)</t>
    <phoneticPr fontId="6" type="noConversion"/>
  </si>
  <si>
    <t>토사 천공</t>
    <phoneticPr fontId="6" type="noConversion"/>
  </si>
  <si>
    <t>H파일 총천공길이 + ( 평균천공길이 * 철근망 공수 )</t>
    <phoneticPr fontId="4" type="noConversion"/>
  </si>
  <si>
    <t>동측 :</t>
    <phoneticPr fontId="4" type="noConversion"/>
  </si>
  <si>
    <t>서측 :</t>
    <phoneticPr fontId="4" type="noConversion"/>
  </si>
  <si>
    <t>북측 :</t>
    <phoneticPr fontId="4" type="noConversion"/>
  </si>
  <si>
    <t>소   계</t>
    <phoneticPr fontId="6" type="noConversion"/>
  </si>
  <si>
    <t>:</t>
    <phoneticPr fontId="6" type="noConversion"/>
  </si>
  <si>
    <t>풍화암 천공</t>
    <phoneticPr fontId="6" type="noConversion"/>
  </si>
  <si>
    <t>C.I.P CAP BEAM</t>
    <phoneticPr fontId="6" type="noConversion"/>
  </si>
  <si>
    <t>L=4m</t>
    <phoneticPr fontId="6" type="noConversion"/>
  </si>
  <si>
    <t>조</t>
    <phoneticPr fontId="6" type="noConversion"/>
  </si>
  <si>
    <t>x</t>
    <phoneticPr fontId="6" type="noConversion"/>
  </si>
  <si>
    <t>NET</t>
    <phoneticPr fontId="6" type="noConversion"/>
  </si>
  <si>
    <t>tonf</t>
    <phoneticPr fontId="6" type="noConversion"/>
  </si>
  <si>
    <t>할증</t>
    <phoneticPr fontId="6" type="noConversion"/>
  </si>
  <si>
    <t>%</t>
    <phoneticPr fontId="6" type="noConversion"/>
  </si>
  <si>
    <t>중앙말뚝</t>
    <phoneticPr fontId="6" type="noConversion"/>
  </si>
  <si>
    <t>뽑기량</t>
    <phoneticPr fontId="6" type="noConversion"/>
  </si>
  <si>
    <t>H-PILE뽑기량 참조</t>
    <phoneticPr fontId="6" type="noConversion"/>
  </si>
  <si>
    <t>매몰량</t>
    <phoneticPr fontId="6" type="noConversion"/>
  </si>
  <si>
    <t>전체량  -  뽑기량</t>
    <phoneticPr fontId="6" type="noConversion"/>
  </si>
  <si>
    <t>-</t>
    <phoneticPr fontId="6" type="noConversion"/>
  </si>
  <si>
    <t>H-PILE 연결</t>
    <phoneticPr fontId="6" type="noConversion"/>
  </si>
  <si>
    <t>측      면</t>
    <phoneticPr fontId="6" type="noConversion"/>
  </si>
  <si>
    <t>개소</t>
    <phoneticPr fontId="6" type="noConversion"/>
  </si>
  <si>
    <t>측면</t>
    <phoneticPr fontId="6" type="noConversion"/>
  </si>
  <si>
    <t>중앙말뚝 본수</t>
    <phoneticPr fontId="6" type="noConversion"/>
  </si>
  <si>
    <t>연결 개소</t>
    <phoneticPr fontId="6" type="noConversion"/>
  </si>
  <si>
    <t>공제량</t>
    <phoneticPr fontId="6" type="noConversion"/>
  </si>
  <si>
    <t>여기서,</t>
    <phoneticPr fontId="6" type="noConversion"/>
  </si>
  <si>
    <t>연결개소</t>
    <phoneticPr fontId="6" type="noConversion"/>
  </si>
  <si>
    <t>m</t>
    <phoneticPr fontId="6" type="noConversion"/>
  </si>
  <si>
    <t>기준</t>
    <phoneticPr fontId="6" type="noConversion"/>
  </si>
  <si>
    <t>총 계</t>
    <phoneticPr fontId="6" type="noConversion"/>
  </si>
  <si>
    <t>H-PILE 두부정리</t>
    <phoneticPr fontId="6" type="noConversion"/>
  </si>
  <si>
    <t>말뚝 본수</t>
    <phoneticPr fontId="6" type="noConversion"/>
  </si>
  <si>
    <t>측벽구간(CIP)</t>
    <phoneticPr fontId="6" type="noConversion"/>
  </si>
  <si>
    <t>중앙복공구간</t>
    <phoneticPr fontId="6" type="noConversion"/>
  </si>
  <si>
    <t>CIP 공</t>
    <phoneticPr fontId="6" type="noConversion"/>
  </si>
  <si>
    <t>공</t>
    <phoneticPr fontId="6" type="noConversion"/>
  </si>
  <si>
    <t>H파일</t>
    <phoneticPr fontId="4" type="noConversion"/>
  </si>
  <si>
    <t>철근망</t>
    <phoneticPr fontId="4" type="noConversion"/>
  </si>
  <si>
    <t>(도면참조)</t>
    <phoneticPr fontId="4" type="noConversion"/>
  </si>
  <si>
    <t>H파일 총천공길이(m)</t>
    <phoneticPr fontId="6" type="noConversion"/>
  </si>
  <si>
    <t>연암 천공</t>
    <phoneticPr fontId="6" type="noConversion"/>
  </si>
  <si>
    <t>H파일 총천공길이 + ( 0.5m * 철근망 공수 )</t>
    <phoneticPr fontId="4" type="noConversion"/>
  </si>
  <si>
    <t>보통암 천공</t>
    <phoneticPr fontId="6" type="noConversion"/>
  </si>
  <si>
    <t>H파일 총천공길이</t>
    <phoneticPr fontId="4" type="noConversion"/>
  </si>
  <si>
    <t>레미콘 타설</t>
    <phoneticPr fontId="6" type="noConversion"/>
  </si>
  <si>
    <t>㎥</t>
    <phoneticPr fontId="6" type="noConversion"/>
  </si>
  <si>
    <t>x (</t>
    <phoneticPr fontId="6" type="noConversion"/>
  </si>
  <si>
    <t>철  근  망</t>
    <phoneticPr fontId="4" type="noConversion"/>
  </si>
  <si>
    <t>/</t>
    <phoneticPr fontId="6" type="noConversion"/>
  </si>
  <si>
    <t>철근망 가공 조립</t>
    <phoneticPr fontId="6" type="noConversion"/>
  </si>
  <si>
    <t>간단</t>
    <phoneticPr fontId="6" type="noConversion"/>
  </si>
  <si>
    <t>CIP 철근망 공수 x CIP 철근망 설치 길이 x CIP m당 중량</t>
    <phoneticPr fontId="6" type="noConversion"/>
  </si>
  <si>
    <t>D=22 mm</t>
    <phoneticPr fontId="6" type="noConversion"/>
  </si>
  <si>
    <t>D=13 mm</t>
    <phoneticPr fontId="6" type="noConversion"/>
  </si>
  <si>
    <t>철근망 건입</t>
    <phoneticPr fontId="6" type="noConversion"/>
  </si>
  <si>
    <t>CIP 철근망 공수</t>
    <phoneticPr fontId="6" type="noConversion"/>
  </si>
  <si>
    <t>C.I.P 깨기</t>
    <phoneticPr fontId="6" type="noConversion"/>
  </si>
  <si>
    <t>C.I.P 면따기</t>
    <phoneticPr fontId="6" type="noConversion"/>
  </si>
  <si>
    <t xml:space="preserve">V  = </t>
    <phoneticPr fontId="6" type="noConversion"/>
  </si>
  <si>
    <t>면따기 단면적</t>
    <phoneticPr fontId="6" type="noConversion"/>
  </si>
  <si>
    <t>보걸이  높이 x 개소</t>
    <phoneticPr fontId="6" type="noConversion"/>
  </si>
  <si>
    <t>(보걸이 부분)</t>
    <phoneticPr fontId="4" type="noConversion"/>
  </si>
  <si>
    <t>여기서, 면따기 면적 =</t>
    <phoneticPr fontId="6" type="noConversion"/>
  </si>
  <si>
    <t>∏</t>
    <phoneticPr fontId="6" type="noConversion"/>
  </si>
  <si>
    <t>- (</t>
    <phoneticPr fontId="6" type="noConversion"/>
  </si>
  <si>
    <t>) =</t>
    <phoneticPr fontId="6" type="noConversion"/>
  </si>
  <si>
    <t>(CIP 캡 부분)</t>
    <phoneticPr fontId="4" type="noConversion"/>
  </si>
  <si>
    <t>-</t>
    <phoneticPr fontId="6" type="noConversion"/>
  </si>
  <si>
    <t>M</t>
    <phoneticPr fontId="6" type="noConversion"/>
  </si>
  <si>
    <t xml:space="preserve">연장 : </t>
    <phoneticPr fontId="6" type="noConversion"/>
  </si>
  <si>
    <t>철근 가공 조립</t>
    <phoneticPr fontId="6" type="noConversion"/>
  </si>
  <si>
    <t>tonf</t>
    <phoneticPr fontId="6" type="noConversion"/>
  </si>
  <si>
    <t>NET</t>
    <phoneticPr fontId="6" type="noConversion"/>
  </si>
  <si>
    <t>D=19 mm</t>
    <phoneticPr fontId="6" type="noConversion"/>
  </si>
  <si>
    <t>x</t>
    <phoneticPr fontId="6" type="noConversion"/>
  </si>
  <si>
    <t>D=13 mm</t>
    <phoneticPr fontId="6" type="noConversion"/>
  </si>
  <si>
    <t>계</t>
    <phoneticPr fontId="6" type="noConversion"/>
  </si>
  <si>
    <t>레미콘 타설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</si>
  <si>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3</t>
    </r>
    <r>
      <rPr>
        <sz val="8"/>
        <rFont val="굴림"/>
        <family val="3"/>
        <charset val="129"/>
      </rPr>
      <t xml:space="preserve"> </t>
    </r>
    <phoneticPr fontId="6" type="noConversion"/>
  </si>
  <si>
    <t>합판거푸집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</si>
  <si>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2</t>
    </r>
    <r>
      <rPr>
        <sz val="8"/>
        <rFont val="굴림"/>
        <family val="3"/>
        <charset val="129"/>
      </rPr>
      <t xml:space="preserve"> </t>
    </r>
    <phoneticPr fontId="6" type="noConversion"/>
  </si>
  <si>
    <t>+</t>
    <phoneticPr fontId="6" type="noConversion"/>
  </si>
  <si>
    <t>목재 토류판</t>
    <phoneticPr fontId="6" type="noConversion"/>
  </si>
  <si>
    <t>침 엽 수</t>
    <phoneticPr fontId="6" type="noConversion"/>
  </si>
  <si>
    <t>산출식</t>
    <phoneticPr fontId="6" type="noConversion"/>
  </si>
  <si>
    <t>=</t>
    <phoneticPr fontId="6" type="noConversion"/>
  </si>
  <si>
    <t>(</t>
    <phoneticPr fontId="6" type="noConversion"/>
  </si>
  <si>
    <t>연장</t>
    <phoneticPr fontId="6" type="noConversion"/>
  </si>
  <si>
    <t xml:space="preserve"> 수직길이</t>
    <phoneticPr fontId="6" type="noConversion"/>
  </si>
  <si>
    <t>)</t>
    <phoneticPr fontId="6" type="noConversion"/>
  </si>
  <si>
    <t>t=10.0cm</t>
    <phoneticPr fontId="6" type="noConversion"/>
  </si>
  <si>
    <t>철거구간</t>
    <phoneticPr fontId="6" type="noConversion"/>
  </si>
  <si>
    <t>매몰구간</t>
    <phoneticPr fontId="6" type="noConversion"/>
  </si>
  <si>
    <t>:</t>
    <phoneticPr fontId="6" type="noConversion"/>
  </si>
  <si>
    <t>총계</t>
    <phoneticPr fontId="6" type="noConversion"/>
  </si>
  <si>
    <t>ROCK BOLT</t>
    <phoneticPr fontId="6" type="noConversion"/>
  </si>
  <si>
    <t>좌굴 방지용</t>
    <phoneticPr fontId="6" type="noConversion"/>
  </si>
  <si>
    <t>측면말뚝 본수 x R/B 단수</t>
    <phoneticPr fontId="6" type="noConversion"/>
  </si>
  <si>
    <t>연    암</t>
    <phoneticPr fontId="6" type="noConversion"/>
  </si>
  <si>
    <t>L=4m</t>
    <phoneticPr fontId="6" type="noConversion"/>
  </si>
  <si>
    <t>조</t>
    <phoneticPr fontId="6" type="noConversion"/>
  </si>
  <si>
    <t>L=5m</t>
    <phoneticPr fontId="6" type="noConversion"/>
  </si>
  <si>
    <t>L=6m</t>
    <phoneticPr fontId="6" type="noConversion"/>
  </si>
  <si>
    <t>L=8m</t>
    <phoneticPr fontId="6" type="noConversion"/>
  </si>
  <si>
    <t xml:space="preserve">변경 수량산출 - 토류시설공  </t>
    <phoneticPr fontId="4" type="noConversion"/>
  </si>
  <si>
    <t>평균천공길이(m)</t>
    <phoneticPr fontId="6" type="noConversion"/>
  </si>
  <si>
    <t>*측면말뚝(CIP공 구간)</t>
    <phoneticPr fontId="6" type="noConversion"/>
  </si>
  <si>
    <t>1. 말뚝본수 및  평균천공길이는 가시설 도면 참조</t>
    <phoneticPr fontId="6" type="noConversion"/>
  </si>
  <si>
    <t>2. 줄파기 깊이 고려치 않음</t>
    <phoneticPr fontId="6" type="noConversion"/>
  </si>
  <si>
    <t>H = 평균천공깊이(가시설도 참조)</t>
    <phoneticPr fontId="6" type="noConversion"/>
  </si>
  <si>
    <t>측면말뚝이 CIP일 경우 CIP 천공에서 산출</t>
    <phoneticPr fontId="6" type="noConversion"/>
  </si>
  <si>
    <t>측     면</t>
    <phoneticPr fontId="6" type="noConversion"/>
  </si>
  <si>
    <t>중     앙</t>
    <phoneticPr fontId="6" type="noConversion"/>
  </si>
  <si>
    <t>총  계</t>
    <phoneticPr fontId="6" type="noConversion"/>
  </si>
  <si>
    <t>H = 평균천공깊이(가시설 종단면도 참조)</t>
    <phoneticPr fontId="6" type="noConversion"/>
  </si>
  <si>
    <t>케이싱튜브 설치 및 철거</t>
    <phoneticPr fontId="6" type="noConversion"/>
  </si>
  <si>
    <t>단, 근입부가 토사일 경우 0.500 M 제외</t>
    <phoneticPr fontId="6" type="noConversion"/>
  </si>
  <si>
    <t>인 력(모 래)</t>
    <phoneticPr fontId="6" type="noConversion"/>
  </si>
  <si>
    <t>일반구간 =</t>
    <phoneticPr fontId="6" type="noConversion"/>
  </si>
  <si>
    <t>(천공길이  -</t>
    <phoneticPr fontId="6" type="noConversion"/>
  </si>
  <si>
    <t>) x</t>
    <phoneticPr fontId="6" type="noConversion"/>
  </si>
  <si>
    <t>CIP공구간 =</t>
    <phoneticPr fontId="6" type="noConversion"/>
  </si>
  <si>
    <t>(천공길이  - cip공심도 -</t>
    <phoneticPr fontId="6" type="noConversion"/>
  </si>
  <si>
    <t>줄파기</t>
    <phoneticPr fontId="6" type="noConversion"/>
  </si>
  <si>
    <t>하부슬라임</t>
    <phoneticPr fontId="6" type="noConversion"/>
  </si>
  <si>
    <t>일반구간</t>
    <phoneticPr fontId="6" type="noConversion"/>
  </si>
  <si>
    <t>: (</t>
    <phoneticPr fontId="6" type="noConversion"/>
  </si>
  <si>
    <t>CIP공 구간</t>
    <phoneticPr fontId="6" type="noConversion"/>
  </si>
  <si>
    <t>(측   면)</t>
    <phoneticPr fontId="6" type="noConversion"/>
  </si>
  <si>
    <t>(중   앙)</t>
    <phoneticPr fontId="6" type="noConversion"/>
  </si>
  <si>
    <t>(매몰구간)</t>
    <phoneticPr fontId="6" type="noConversion"/>
  </si>
  <si>
    <t>(일반 구간)</t>
    <phoneticPr fontId="6" type="noConversion"/>
  </si>
  <si>
    <t>((</t>
    <phoneticPr fontId="6" type="noConversion"/>
  </si>
  <si>
    <t>천공장</t>
    <phoneticPr fontId="6" type="noConversion"/>
  </si>
  <si>
    <t>±</t>
    <phoneticPr fontId="6" type="noConversion"/>
  </si>
  <si>
    <t>지반고와 파일상단고의 단차길이 )</t>
    <phoneticPr fontId="6" type="noConversion"/>
  </si>
  <si>
    <t>( 매몰 두께(상부, 중간, 하부) + 근입장 매몰길이 ))</t>
    <phoneticPr fontId="6" type="noConversion"/>
  </si>
  <si>
    <t>))</t>
    <phoneticPr fontId="6" type="noConversion"/>
  </si>
  <si>
    <t>소계</t>
    <phoneticPr fontId="6" type="noConversion"/>
  </si>
  <si>
    <t>총계</t>
    <phoneticPr fontId="6" type="noConversion"/>
  </si>
  <si>
    <t>측면말뚝(매몰구간)</t>
    <phoneticPr fontId="6" type="noConversion"/>
  </si>
  <si>
    <t>측면말뚝(토류벽 및 CIP구간)</t>
    <phoneticPr fontId="6" type="noConversion"/>
  </si>
  <si>
    <t>전체량 -  뽑기량</t>
    <phoneticPr fontId="6" type="noConversion"/>
  </si>
  <si>
    <t>H-PILE 뽑은후되메우기</t>
    <phoneticPr fontId="6" type="noConversion"/>
  </si>
  <si>
    <t>H-PILE 뽑기수량 참조</t>
    <phoneticPr fontId="6" type="noConversion"/>
  </si>
  <si>
    <t>복공구간만 산출</t>
    <phoneticPr fontId="6" type="noConversion"/>
  </si>
  <si>
    <t>CIP 천공</t>
    <phoneticPr fontId="6" type="noConversion"/>
  </si>
  <si>
    <t>CIP 공수</t>
    <phoneticPr fontId="6" type="noConversion"/>
  </si>
  <si>
    <t>토사층 천공깊이</t>
    <phoneticPr fontId="6" type="noConversion"/>
  </si>
  <si>
    <t>가시설 평면도 연장 본수</t>
    <phoneticPr fontId="6" type="noConversion"/>
  </si>
  <si>
    <t>철근망 근입부</t>
    <phoneticPr fontId="6" type="noConversion"/>
  </si>
  <si>
    <t>H-PILE 근입부</t>
    <phoneticPr fontId="6" type="noConversion"/>
  </si>
  <si>
    <t>풍화암층 천공깊이</t>
    <phoneticPr fontId="6" type="noConversion"/>
  </si>
  <si>
    <t>연암층 천공깊이</t>
    <phoneticPr fontId="6" type="noConversion"/>
  </si>
  <si>
    <t>총   계</t>
    <phoneticPr fontId="6" type="noConversion"/>
  </si>
  <si>
    <t>공수 x (CIP 천공깊이 - 미타설깊이) )</t>
    <phoneticPr fontId="6" type="noConversion"/>
  </si>
  <si>
    <t>D=19 mm</t>
    <phoneticPr fontId="6" type="noConversion"/>
  </si>
  <si>
    <t>케이싱 설치 및 철거</t>
    <phoneticPr fontId="6" type="noConversion"/>
  </si>
  <si>
    <t>C.I.P 콘크리트 깨기</t>
    <phoneticPr fontId="6" type="noConversion"/>
  </si>
  <si>
    <t>단면적 x 말뚝깨기 길이</t>
    <phoneticPr fontId="6" type="noConversion"/>
  </si>
  <si>
    <t>상단자르기(GL.-2m)</t>
    <phoneticPr fontId="6" type="noConversion"/>
  </si>
  <si>
    <t>A =</t>
    <phoneticPr fontId="6" type="noConversion"/>
  </si>
  <si>
    <t>L =</t>
    <phoneticPr fontId="6" type="noConversion"/>
  </si>
  <si>
    <t>V1 =</t>
    <phoneticPr fontId="6" type="noConversion"/>
  </si>
  <si>
    <t>C.I.P CAP BEAM</t>
    <phoneticPr fontId="6" type="noConversion"/>
  </si>
  <si>
    <t xml:space="preserve">연장 : </t>
    <phoneticPr fontId="6" type="noConversion"/>
  </si>
  <si>
    <t>철근 가공 조립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</si>
  <si>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3</t>
    </r>
    <r>
      <rPr>
        <sz val="8"/>
        <rFont val="굴림"/>
        <family val="3"/>
        <charset val="129"/>
      </rPr>
      <t xml:space="preserve"> </t>
    </r>
    <phoneticPr fontId="6" type="noConversion"/>
  </si>
  <si>
    <t>합판거푸집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</si>
  <si>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2</t>
    </r>
    <r>
      <rPr>
        <sz val="8"/>
        <rFont val="굴림"/>
        <family val="3"/>
        <charset val="129"/>
      </rPr>
      <t xml:space="preserve"> </t>
    </r>
    <phoneticPr fontId="6" type="noConversion"/>
  </si>
  <si>
    <t>복공판 설치,철거</t>
    <phoneticPr fontId="6" type="noConversion"/>
  </si>
  <si>
    <t>합성형</t>
    <phoneticPr fontId="6" type="noConversion"/>
  </si>
  <si>
    <t xml:space="preserve"> 복공평면 참조</t>
    <phoneticPr fontId="6" type="noConversion"/>
  </si>
  <si>
    <t>(2000×750×200)</t>
    <phoneticPr fontId="6" type="noConversion"/>
  </si>
  <si>
    <t>면적 :</t>
    <phoneticPr fontId="6" type="noConversion"/>
  </si>
  <si>
    <t>* 강재량</t>
    <phoneticPr fontId="6" type="noConversion"/>
  </si>
  <si>
    <t>일반형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</si>
  <si>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2</t>
    </r>
    <phoneticPr fontId="6" type="noConversion"/>
  </si>
  <si>
    <t>제작 복공</t>
    <phoneticPr fontId="6" type="noConversion"/>
  </si>
  <si>
    <t>필요시 제작 사용</t>
    <phoneticPr fontId="6" type="noConversion"/>
  </si>
  <si>
    <t>복공 평면 참조</t>
    <phoneticPr fontId="6" type="noConversion"/>
  </si>
  <si>
    <t>①</t>
    <phoneticPr fontId="6" type="noConversion"/>
  </si>
  <si>
    <t>②</t>
    <phoneticPr fontId="6" type="noConversion"/>
  </si>
  <si>
    <t>③</t>
    <phoneticPr fontId="6" type="noConversion"/>
  </si>
  <si>
    <t>④</t>
    <phoneticPr fontId="6" type="noConversion"/>
  </si>
  <si>
    <t>진입부 복공</t>
    <phoneticPr fontId="6" type="noConversion"/>
  </si>
  <si>
    <t>* 철근량</t>
    <phoneticPr fontId="6" type="noConversion"/>
  </si>
  <si>
    <t>* 레미콘</t>
    <phoneticPr fontId="6" type="noConversion"/>
  </si>
  <si>
    <t>복공기초공</t>
    <phoneticPr fontId="6" type="noConversion"/>
  </si>
  <si>
    <t>TYPE-A(종방향)</t>
    <phoneticPr fontId="6" type="noConversion"/>
  </si>
  <si>
    <t xml:space="preserve">개소 : </t>
    <phoneticPr fontId="6" type="noConversion"/>
  </si>
  <si>
    <t>TYPE-B(횡방향)</t>
    <phoneticPr fontId="6" type="noConversion"/>
  </si>
  <si>
    <t>주형보 설치,철거</t>
    <phoneticPr fontId="6" type="noConversion"/>
  </si>
  <si>
    <t>주형보 길이</t>
    <phoneticPr fontId="6" type="noConversion"/>
  </si>
  <si>
    <t>평면본수</t>
    <phoneticPr fontId="6" type="noConversion"/>
  </si>
  <si>
    <t xml:space="preserve"> (700×300×13×24)</t>
    <phoneticPr fontId="6" type="noConversion"/>
  </si>
  <si>
    <t xml:space="preserve"> 3.0 ∼  5.0m</t>
    <phoneticPr fontId="6" type="noConversion"/>
  </si>
  <si>
    <t xml:space="preserve"> 6.0 ∼  8.0m</t>
    <phoneticPr fontId="6" type="noConversion"/>
  </si>
  <si>
    <t xml:space="preserve"> 9.0 ∼ 11.0m</t>
    <phoneticPr fontId="6" type="noConversion"/>
  </si>
  <si>
    <t>12.0 ∼ 14.0m</t>
    <phoneticPr fontId="6" type="noConversion"/>
  </si>
  <si>
    <t xml:space="preserve"> (440×300×11×18)</t>
    <phoneticPr fontId="6" type="noConversion"/>
  </si>
  <si>
    <t>진입부 복공용으로 자재만 별산</t>
    <phoneticPr fontId="6" type="noConversion"/>
  </si>
  <si>
    <t>마이스트럿 설치 철거</t>
    <phoneticPr fontId="6" type="noConversion"/>
  </si>
  <si>
    <t>주형보 본수</t>
    <phoneticPr fontId="6" type="noConversion"/>
  </si>
  <si>
    <t xml:space="preserve">마이스트럿 보강 </t>
    <phoneticPr fontId="6" type="noConversion"/>
  </si>
  <si>
    <t>말뚝열수</t>
    <phoneticPr fontId="6" type="noConversion"/>
  </si>
  <si>
    <t>주형보 종방향 열수</t>
    <phoneticPr fontId="6" type="noConversion"/>
  </si>
  <si>
    <t>Beam 설치 철거</t>
    <phoneticPr fontId="6" type="noConversion"/>
  </si>
  <si>
    <t>주형보 토류용 앵글</t>
    <phoneticPr fontId="6" type="noConversion"/>
  </si>
  <si>
    <t>L-90×90×10</t>
    <phoneticPr fontId="6" type="noConversion"/>
  </si>
  <si>
    <t>설치,철거</t>
    <phoneticPr fontId="6" type="noConversion"/>
  </si>
  <si>
    <t>주형받침용 앵글</t>
    <phoneticPr fontId="6" type="noConversion"/>
  </si>
  <si>
    <t>L-130×130×12</t>
    <phoneticPr fontId="6" type="noConversion"/>
  </si>
  <si>
    <t>연장</t>
    <phoneticPr fontId="6" type="noConversion"/>
  </si>
  <si>
    <t>측면말뚝 열수</t>
    <phoneticPr fontId="6" type="noConversion"/>
  </si>
  <si>
    <t xml:space="preserve"> </t>
    <phoneticPr fontId="6" type="noConversion"/>
  </si>
  <si>
    <t>주형보 브레이싱</t>
    <phoneticPr fontId="6" type="noConversion"/>
  </si>
  <si>
    <t>2L-90×90×10</t>
    <phoneticPr fontId="6" type="noConversion"/>
  </si>
  <si>
    <t>설치 열수</t>
    <phoneticPr fontId="6" type="noConversion"/>
  </si>
  <si>
    <t>주형보 브레이싱 설치 개소</t>
    <phoneticPr fontId="6" type="noConversion"/>
  </si>
  <si>
    <t>단   부</t>
    <phoneticPr fontId="6" type="noConversion"/>
  </si>
  <si>
    <t>중앙부</t>
    <phoneticPr fontId="6" type="noConversion"/>
  </si>
  <si>
    <t>주형받침보</t>
    <phoneticPr fontId="6" type="noConversion"/>
  </si>
  <si>
    <t>H-300×305</t>
    <phoneticPr fontId="6" type="noConversion"/>
  </si>
  <si>
    <t>설치 및 철거</t>
    <phoneticPr fontId="6" type="noConversion"/>
  </si>
  <si>
    <t>외측 받침보</t>
    <phoneticPr fontId="6" type="noConversion"/>
  </si>
  <si>
    <t>H-440×300</t>
    <phoneticPr fontId="6" type="noConversion"/>
  </si>
  <si>
    <t>중앙 받침보</t>
    <phoneticPr fontId="6" type="noConversion"/>
  </si>
  <si>
    <t>H-700×300</t>
    <phoneticPr fontId="6" type="noConversion"/>
  </si>
  <si>
    <t>H-808×302</t>
    <phoneticPr fontId="6" type="noConversion"/>
  </si>
  <si>
    <t>진 입 부</t>
    <phoneticPr fontId="6" type="noConversion"/>
  </si>
  <si>
    <t>주형받침보 연결,</t>
    <phoneticPr fontId="6" type="noConversion"/>
  </si>
  <si>
    <t xml:space="preserve"> 주형받침보 연장</t>
    <phoneticPr fontId="6" type="noConversion"/>
  </si>
  <si>
    <t>해체(10.0m 마다)</t>
    <phoneticPr fontId="6" type="noConversion"/>
  </si>
  <si>
    <t>PIECE BRACKET 제작</t>
    <phoneticPr fontId="6" type="noConversion"/>
  </si>
  <si>
    <t>측면말뚝본수</t>
    <phoneticPr fontId="6" type="noConversion"/>
  </si>
  <si>
    <t>중앙말뚝본수</t>
    <phoneticPr fontId="6" type="noConversion"/>
  </si>
  <si>
    <t>설치열수</t>
    <phoneticPr fontId="6" type="noConversion"/>
  </si>
  <si>
    <t xml:space="preserve"> - 본선 50%, 정거장 &amp; 환기구 100% 계상</t>
    <phoneticPr fontId="6" type="noConversion"/>
  </si>
  <si>
    <t>L=400</t>
    <phoneticPr fontId="6" type="noConversion"/>
  </si>
  <si>
    <t>L=500</t>
    <phoneticPr fontId="6" type="noConversion"/>
  </si>
  <si>
    <t>L=700</t>
    <phoneticPr fontId="6" type="noConversion"/>
  </si>
  <si>
    <t>PIECE BRACKET</t>
    <phoneticPr fontId="6" type="noConversion"/>
  </si>
  <si>
    <t xml:space="preserve"> 100% 계상</t>
    <phoneticPr fontId="6" type="noConversion"/>
  </si>
  <si>
    <t>SOIL CEMENT</t>
    <phoneticPr fontId="6" type="noConversion"/>
  </si>
  <si>
    <t>연장 x  면적</t>
    <phoneticPr fontId="6" type="noConversion"/>
  </si>
  <si>
    <t>버팁보 설치현황</t>
    <phoneticPr fontId="6" type="noConversion"/>
  </si>
  <si>
    <t>버팀보 길이</t>
    <phoneticPr fontId="6" type="noConversion"/>
  </si>
  <si>
    <t>평면개소</t>
    <phoneticPr fontId="6" type="noConversion"/>
  </si>
  <si>
    <t>단수</t>
    <phoneticPr fontId="6" type="noConversion"/>
  </si>
  <si>
    <t>직선버팀</t>
    <phoneticPr fontId="6" type="noConversion"/>
  </si>
  <si>
    <t>사버팀</t>
    <phoneticPr fontId="6" type="noConversion"/>
  </si>
  <si>
    <t>직선버팀보 =</t>
    <phoneticPr fontId="6" type="noConversion"/>
  </si>
  <si>
    <t>,</t>
    <phoneticPr fontId="6" type="noConversion"/>
  </si>
  <si>
    <t>사버팀보 =</t>
    <phoneticPr fontId="6" type="noConversion"/>
  </si>
  <si>
    <t>L = 측면말뚝간 거리 - (잭길이+띠장단면폭+말뚝단면폭)</t>
    <phoneticPr fontId="6" type="noConversion"/>
  </si>
  <si>
    <t>3.0m 미만</t>
    <phoneticPr fontId="6" type="noConversion"/>
  </si>
  <si>
    <t>산출식 = 평면개소 x 단수 x 개소당 본수(연결개소+1)</t>
    <phoneticPr fontId="6" type="noConversion"/>
  </si>
  <si>
    <t xml:space="preserve"> 6.0 ∼ 8.0m</t>
    <phoneticPr fontId="6" type="noConversion"/>
  </si>
  <si>
    <t>버팀보 제작</t>
    <phoneticPr fontId="6" type="noConversion"/>
  </si>
  <si>
    <t>버팀보 설치 철거와 동일</t>
    <phoneticPr fontId="6" type="noConversion"/>
  </si>
  <si>
    <t>스크류 잭</t>
    <phoneticPr fontId="6" type="noConversion"/>
  </si>
  <si>
    <t>(100 ton)</t>
    <phoneticPr fontId="6" type="noConversion"/>
  </si>
  <si>
    <t>선행하중 잭</t>
    <phoneticPr fontId="6" type="noConversion"/>
  </si>
  <si>
    <t>띠장 설치 및 철거</t>
    <phoneticPr fontId="6" type="noConversion"/>
  </si>
  <si>
    <t>버 팀 용</t>
    <phoneticPr fontId="6" type="noConversion"/>
  </si>
  <si>
    <t>연장 x 단수 x 열수</t>
    <phoneticPr fontId="6" type="noConversion"/>
  </si>
  <si>
    <t>(H-300×305)</t>
    <phoneticPr fontId="6" type="noConversion"/>
  </si>
  <si>
    <t>총    계</t>
    <phoneticPr fontId="6" type="noConversion"/>
  </si>
  <si>
    <t>(H-440×300)</t>
    <phoneticPr fontId="6" type="noConversion"/>
  </si>
  <si>
    <t>어스앵카용</t>
    <phoneticPr fontId="6" type="noConversion"/>
  </si>
  <si>
    <t>(H-250×250)</t>
    <phoneticPr fontId="6" type="noConversion"/>
  </si>
  <si>
    <t>가시설 종단면도 참조</t>
    <phoneticPr fontId="6" type="noConversion"/>
  </si>
  <si>
    <t>띠장 연결,해체</t>
    <phoneticPr fontId="6" type="noConversion"/>
  </si>
  <si>
    <t>H-250×250</t>
    <phoneticPr fontId="6" type="noConversion"/>
  </si>
  <si>
    <t>띠장 설치 철거 ( 어스앵커용 )</t>
    <phoneticPr fontId="6" type="noConversion"/>
  </si>
  <si>
    <t>띠장 우각부 연결</t>
    <phoneticPr fontId="6" type="noConversion"/>
  </si>
  <si>
    <t>도면참조</t>
    <phoneticPr fontId="6" type="noConversion"/>
  </si>
  <si>
    <t>2H-300</t>
    <phoneticPr fontId="6" type="noConversion"/>
  </si>
  <si>
    <t>H-440</t>
    <phoneticPr fontId="6" type="noConversion"/>
  </si>
  <si>
    <t>2H-440</t>
    <phoneticPr fontId="6" type="noConversion"/>
  </si>
  <si>
    <t>H-250</t>
    <phoneticPr fontId="6" type="noConversion"/>
  </si>
  <si>
    <t>2H-250</t>
    <phoneticPr fontId="6" type="noConversion"/>
  </si>
  <si>
    <t>PS 띠장 설치 철거</t>
    <phoneticPr fontId="6" type="noConversion"/>
  </si>
  <si>
    <t>H-588x300x12x20</t>
    <phoneticPr fontId="6" type="noConversion"/>
  </si>
  <si>
    <t>set</t>
    <phoneticPr fontId="6" type="noConversion"/>
  </si>
  <si>
    <t>띠장 단수 x 평면개소 x 2(양측)</t>
    <phoneticPr fontId="6" type="noConversion"/>
  </si>
  <si>
    <t>PS 버팀 설치 철거</t>
    <phoneticPr fontId="6" type="noConversion"/>
  </si>
  <si>
    <t>평면개소 x 단수 x 2(양측)</t>
    <phoneticPr fontId="6" type="noConversion"/>
  </si>
  <si>
    <t>H-PIECE 제작, 설치</t>
    <phoneticPr fontId="6" type="noConversion"/>
  </si>
  <si>
    <t xml:space="preserve"> 띠장 2H-440(L=600) </t>
    <phoneticPr fontId="6" type="noConversion"/>
  </si>
  <si>
    <t>보걸이 설치,철거</t>
    <phoneticPr fontId="6" type="noConversion"/>
  </si>
  <si>
    <t>열수</t>
    <phoneticPr fontId="6" type="noConversion"/>
  </si>
  <si>
    <t>(버팀보 띠장 H-300)</t>
    <phoneticPr fontId="6" type="noConversion"/>
  </si>
  <si>
    <t>철근</t>
    <phoneticPr fontId="6" type="noConversion"/>
  </si>
  <si>
    <t>총계 x (3 / 5)</t>
    <phoneticPr fontId="6" type="noConversion"/>
  </si>
  <si>
    <t>앵글</t>
    <phoneticPr fontId="6" type="noConversion"/>
  </si>
  <si>
    <t>총계 x (2 / 5)</t>
    <phoneticPr fontId="6" type="noConversion"/>
  </si>
  <si>
    <t>(버팀보 띠장 H-440)</t>
    <phoneticPr fontId="6" type="noConversion"/>
  </si>
  <si>
    <t>(어스앵카 구간)</t>
    <phoneticPr fontId="6" type="noConversion"/>
  </si>
  <si>
    <t>총계 x (1 / 2)</t>
    <phoneticPr fontId="6" type="noConversion"/>
  </si>
  <si>
    <t>U볼트 설치,철거</t>
    <phoneticPr fontId="6" type="noConversion"/>
  </si>
  <si>
    <t>H-300+ㄷ380</t>
    <phoneticPr fontId="6" type="noConversion"/>
  </si>
  <si>
    <t>H-300+H-300</t>
    <phoneticPr fontId="6" type="noConversion"/>
  </si>
  <si>
    <t>2H-300+ㄷ380</t>
    <phoneticPr fontId="6" type="noConversion"/>
  </si>
  <si>
    <t>2H-300+H-300</t>
    <phoneticPr fontId="6" type="noConversion"/>
  </si>
  <si>
    <t>2H-300+2H-300</t>
    <phoneticPr fontId="6" type="noConversion"/>
  </si>
  <si>
    <t>ㄷ380+ㄷ380</t>
    <phoneticPr fontId="6" type="noConversion"/>
  </si>
  <si>
    <t>스 티 프 너</t>
    <phoneticPr fontId="6" type="noConversion"/>
  </si>
  <si>
    <t>H-300</t>
    <phoneticPr fontId="6" type="noConversion"/>
  </si>
  <si>
    <r>
      <t>주형지지보 : 주형지지보 연장 / 주형보 간격</t>
    </r>
    <r>
      <rPr>
        <sz val="8"/>
        <color indexed="10"/>
        <rFont val="굴림"/>
        <family val="3"/>
        <charset val="129"/>
      </rPr>
      <t>(기 반영)</t>
    </r>
    <phoneticPr fontId="6" type="noConversion"/>
  </si>
  <si>
    <t>버팀보용 띠장 : 직선 버팀보 설치 개소 X 2개소(PS버팀단가 기반영)</t>
    <phoneticPr fontId="6" type="noConversion"/>
  </si>
  <si>
    <t>앵커용 띠장(H-300) : 앵커 설치 개소 X 2단</t>
    <phoneticPr fontId="6" type="noConversion"/>
  </si>
  <si>
    <t xml:space="preserve">지장물 받침보 </t>
    <phoneticPr fontId="6" type="noConversion"/>
  </si>
  <si>
    <t>버팀보용 띠장 : 직선 버팀보 설치 개소 X 2개소</t>
    <phoneticPr fontId="6" type="noConversion"/>
  </si>
  <si>
    <t>주형보(H-440) : 주형보 본수 X 2개소(기 반영)</t>
    <phoneticPr fontId="6" type="noConversion"/>
  </si>
  <si>
    <t>H-700</t>
    <phoneticPr fontId="6" type="noConversion"/>
  </si>
  <si>
    <t>주형지지보 : 주형지지보 연장 / 주형보 간격</t>
    <phoneticPr fontId="6" type="noConversion"/>
  </si>
  <si>
    <t>주형보 : 주형보 본수 X 2개소(기반영)</t>
    <phoneticPr fontId="6" type="noConversion"/>
  </si>
  <si>
    <t>H-808</t>
    <phoneticPr fontId="6" type="noConversion"/>
  </si>
  <si>
    <t>주형보 : 주형보 본수 X 2개소</t>
    <phoneticPr fontId="6" type="noConversion"/>
  </si>
  <si>
    <t>주형지지보 : 주형지지보 연장 / 주형보 간격(기 반영)</t>
    <phoneticPr fontId="6" type="noConversion"/>
  </si>
  <si>
    <t>버팀보용 띠장 : 버팀보 설치 개소 X 2개소</t>
    <phoneticPr fontId="6" type="noConversion"/>
  </si>
  <si>
    <t>앵커용 띠장(H-250) : 앵커 설치 개소 X 2단</t>
    <phoneticPr fontId="6" type="noConversion"/>
  </si>
  <si>
    <t>화 타 쐐 기</t>
    <phoneticPr fontId="6" type="noConversion"/>
  </si>
  <si>
    <t>사보강재 평면 개소 X 단수 X 2 개소</t>
    <phoneticPr fontId="6" type="noConversion"/>
  </si>
  <si>
    <t>까치발 평면 개소 X 단수 X 1 개소</t>
    <phoneticPr fontId="6" type="noConversion"/>
  </si>
  <si>
    <t>더블버팀보 평면 개소 X 단수 X 2개소</t>
    <phoneticPr fontId="6" type="noConversion"/>
  </si>
  <si>
    <t>S(H-300)+W(2H-300)</t>
    <phoneticPr fontId="6" type="noConversion"/>
  </si>
  <si>
    <t>모빌잭</t>
    <phoneticPr fontId="6" type="noConversion"/>
  </si>
  <si>
    <t>개량형</t>
    <phoneticPr fontId="6" type="noConversion"/>
  </si>
  <si>
    <t>플레이트</t>
    <phoneticPr fontId="6" type="noConversion"/>
  </si>
  <si>
    <t xml:space="preserve">ㄷ형강 설치,철거 </t>
    <phoneticPr fontId="6" type="noConversion"/>
  </si>
  <si>
    <t>F-1 TYPE</t>
    <phoneticPr fontId="6" type="noConversion"/>
  </si>
  <si>
    <t>말뚝본수 X ㄷ형강 설치단수</t>
    <phoneticPr fontId="6" type="noConversion"/>
  </si>
  <si>
    <t>*가시설도 참조</t>
    <phoneticPr fontId="6" type="noConversion"/>
  </si>
  <si>
    <t>ㄷ-380×100</t>
    <phoneticPr fontId="6" type="noConversion"/>
  </si>
  <si>
    <t>ㄷ형강 길이 X 설치단수</t>
    <phoneticPr fontId="6" type="noConversion"/>
  </si>
  <si>
    <t>수직보강</t>
    <phoneticPr fontId="6" type="noConversion"/>
  </si>
  <si>
    <t>상부</t>
    <phoneticPr fontId="6" type="noConversion"/>
  </si>
  <si>
    <t>버팀보 횡방향 본수 X L형강 열수 X 버팀보  1~2 단길이</t>
    <phoneticPr fontId="6" type="noConversion"/>
  </si>
  <si>
    <t>직선부</t>
    <phoneticPr fontId="6" type="noConversion"/>
  </si>
  <si>
    <t>하부</t>
    <phoneticPr fontId="6" type="noConversion"/>
  </si>
  <si>
    <t>버팀보 횡방향 본수 X L형강 열수 X 버팀보  하단길이</t>
    <phoneticPr fontId="6" type="noConversion"/>
  </si>
  <si>
    <t>중간</t>
    <phoneticPr fontId="6" type="noConversion"/>
  </si>
  <si>
    <t>수평보강</t>
    <phoneticPr fontId="6" type="noConversion"/>
  </si>
  <si>
    <t>L형강 종방향길이 X L형강 열수 X 버팀보 단수</t>
    <phoneticPr fontId="6" type="noConversion"/>
  </si>
  <si>
    <t>B1-TYPE, 상하부</t>
    <phoneticPr fontId="6" type="noConversion"/>
  </si>
  <si>
    <t>수직 L형강 열 수</t>
    <phoneticPr fontId="6" type="noConversion"/>
  </si>
  <si>
    <t>B2-TYPE, 중간</t>
    <phoneticPr fontId="6" type="noConversion"/>
  </si>
  <si>
    <t>중간개소</t>
    <phoneticPr fontId="6" type="noConversion"/>
  </si>
  <si>
    <t>B3-TYPE</t>
    <phoneticPr fontId="6" type="noConversion"/>
  </si>
  <si>
    <t>수평 L형강 열 수</t>
    <phoneticPr fontId="6" type="noConversion"/>
  </si>
  <si>
    <t>횡방향 수평브레이싱</t>
    <phoneticPr fontId="6" type="noConversion"/>
  </si>
  <si>
    <t>L-175×175×12</t>
    <phoneticPr fontId="6" type="noConversion"/>
  </si>
  <si>
    <t>직선부는 20~30 m 마다 설치</t>
    <phoneticPr fontId="6" type="noConversion"/>
  </si>
  <si>
    <t>G3-TYPE</t>
    <phoneticPr fontId="6" type="noConversion"/>
  </si>
  <si>
    <t>평면본수 X L형강 설치 단수 X 개소</t>
    <phoneticPr fontId="6" type="noConversion"/>
  </si>
  <si>
    <t>(직선부)</t>
    <phoneticPr fontId="6" type="noConversion"/>
  </si>
  <si>
    <t xml:space="preserve">x </t>
    <phoneticPr fontId="6" type="noConversion"/>
  </si>
  <si>
    <t>(평면본수) X L형강 설치 단수 X  개소 X L형강 길이</t>
    <phoneticPr fontId="6" type="noConversion"/>
  </si>
  <si>
    <t>사보강재 보강</t>
    <phoneticPr fontId="6" type="noConversion"/>
  </si>
  <si>
    <t>( 코너부 )</t>
    <phoneticPr fontId="6" type="noConversion"/>
  </si>
  <si>
    <t>평면본수 X L형강 설치 단수 X 1개소</t>
    <phoneticPr fontId="6" type="noConversion"/>
  </si>
  <si>
    <t>(평면본수) X L형강 설치 단수 X 1 개소 X L형강 길이</t>
    <phoneticPr fontId="6" type="noConversion"/>
  </si>
  <si>
    <t>중간파일 보강용</t>
    <phoneticPr fontId="6" type="noConversion"/>
  </si>
  <si>
    <t>G1-TYPE</t>
    <phoneticPr fontId="6" type="noConversion"/>
  </si>
  <si>
    <t>브레이싱</t>
    <phoneticPr fontId="6" type="noConversion"/>
  </si>
  <si>
    <t>설치열수 X L형강 설치 단수 X 2개소</t>
    <phoneticPr fontId="6" type="noConversion"/>
  </si>
  <si>
    <t>설치개소 X L형강 길이</t>
    <phoneticPr fontId="6" type="noConversion"/>
  </si>
  <si>
    <t>G2-TYPE</t>
    <phoneticPr fontId="6" type="noConversion"/>
  </si>
  <si>
    <t>중간말뚝 보강</t>
    <phoneticPr fontId="6" type="noConversion"/>
  </si>
  <si>
    <t>평면본수 X L형강 설치 단수</t>
    <phoneticPr fontId="6" type="noConversion"/>
  </si>
  <si>
    <t>(평면본수) X L형강 설치 단수 X 1개소 X L형강 길이</t>
    <phoneticPr fontId="6" type="noConversion"/>
  </si>
  <si>
    <t>말뚝본수 X L형강 설치 단수 X 0.5 개소(2개소당 1SET)</t>
    <phoneticPr fontId="6" type="noConversion"/>
  </si>
  <si>
    <t>(말뚝본수-1) X L형강 설치 단수 X 1개소 X L형강 길이</t>
    <phoneticPr fontId="6" type="noConversion"/>
  </si>
  <si>
    <t>보조파일 설치및철거</t>
    <phoneticPr fontId="6" type="noConversion"/>
  </si>
  <si>
    <t>B-TYPE</t>
    <phoneticPr fontId="6" type="noConversion"/>
  </si>
  <si>
    <t>3.0 ∼  5.0m</t>
    <phoneticPr fontId="6" type="noConversion"/>
  </si>
  <si>
    <t>6.0 ∼  8.0m</t>
    <phoneticPr fontId="6" type="noConversion"/>
  </si>
  <si>
    <t>9.0 ∼ 11.0m</t>
    <phoneticPr fontId="6" type="noConversion"/>
  </si>
  <si>
    <t>중앙말뚝방수처리</t>
    <phoneticPr fontId="6" type="noConversion"/>
  </si>
  <si>
    <t>(중앙말뚝)</t>
    <phoneticPr fontId="6" type="noConversion"/>
  </si>
  <si>
    <t>상부 슬래브</t>
    <phoneticPr fontId="6" type="noConversion"/>
  </si>
  <si>
    <t>중간 슬래브</t>
    <phoneticPr fontId="6" type="noConversion"/>
  </si>
  <si>
    <t>하부 슬래브</t>
    <phoneticPr fontId="6" type="noConversion"/>
  </si>
  <si>
    <t>(외측파일)</t>
    <phoneticPr fontId="6" type="noConversion"/>
  </si>
  <si>
    <t>구조물(1)</t>
    <phoneticPr fontId="6" type="noConversion"/>
  </si>
  <si>
    <t>구조물(2)</t>
    <phoneticPr fontId="6" type="noConversion"/>
  </si>
  <si>
    <t>총          계</t>
    <phoneticPr fontId="6" type="noConversion"/>
  </si>
  <si>
    <t>상부슬래브</t>
    <phoneticPr fontId="6" type="noConversion"/>
  </si>
  <si>
    <t>중간슬래브</t>
    <phoneticPr fontId="6" type="noConversion"/>
  </si>
  <si>
    <t>하부슬래브</t>
    <phoneticPr fontId="6" type="noConversion"/>
  </si>
  <si>
    <t>작업구 설치철거</t>
    <phoneticPr fontId="6" type="noConversion"/>
  </si>
  <si>
    <t>평면 개소</t>
    <phoneticPr fontId="6" type="noConversion"/>
  </si>
  <si>
    <t>H-300x305</t>
    <phoneticPr fontId="6" type="noConversion"/>
  </si>
  <si>
    <t>목재 토류판</t>
    <phoneticPr fontId="6" type="noConversion"/>
  </si>
  <si>
    <t>침 엽 수</t>
    <phoneticPr fontId="6" type="noConversion"/>
  </si>
  <si>
    <t>산출식</t>
    <phoneticPr fontId="6" type="noConversion"/>
  </si>
  <si>
    <t xml:space="preserve"> 수직길이</t>
    <phoneticPr fontId="6" type="noConversion"/>
  </si>
  <si>
    <t>t= 6.0cm</t>
    <phoneticPr fontId="6" type="noConversion"/>
  </si>
  <si>
    <t>주형보</t>
    <phoneticPr fontId="6" type="noConversion"/>
  </si>
  <si>
    <t>주형받침</t>
    <phoneticPr fontId="6" type="noConversion"/>
  </si>
  <si>
    <t>끝단</t>
    <phoneticPr fontId="6" type="noConversion"/>
  </si>
  <si>
    <t>(중앙파일부)</t>
    <phoneticPr fontId="6" type="noConversion"/>
  </si>
  <si>
    <t>t= 8.0cm</t>
    <phoneticPr fontId="6" type="noConversion"/>
  </si>
  <si>
    <t>) /</t>
    <phoneticPr fontId="6" type="noConversion"/>
  </si>
  <si>
    <t>t=10.0cm</t>
    <phoneticPr fontId="6" type="noConversion"/>
  </si>
  <si>
    <t>철거구간</t>
    <phoneticPr fontId="6" type="noConversion"/>
  </si>
  <si>
    <t>매몰구간</t>
    <phoneticPr fontId="6" type="noConversion"/>
  </si>
  <si>
    <t>t=12.0cm</t>
    <phoneticPr fontId="6" type="noConversion"/>
  </si>
  <si>
    <t>t=14.0cm</t>
    <phoneticPr fontId="6" type="noConversion"/>
  </si>
  <si>
    <t>강재 토류판</t>
    <phoneticPr fontId="6" type="noConversion"/>
  </si>
  <si>
    <t>연장 X 평균수직길이</t>
    <phoneticPr fontId="6" type="noConversion"/>
  </si>
  <si>
    <t>d200×100×50×1.0</t>
    <phoneticPr fontId="6" type="noConversion"/>
  </si>
  <si>
    <t>d200×100×50×1.2</t>
    <phoneticPr fontId="6" type="noConversion"/>
  </si>
  <si>
    <t>d200×100×50×1.4</t>
    <phoneticPr fontId="6" type="noConversion"/>
  </si>
  <si>
    <t>200×100×50×1.2</t>
    <phoneticPr fontId="6" type="noConversion"/>
  </si>
  <si>
    <t>200×100×50×1.6</t>
    <phoneticPr fontId="6" type="noConversion"/>
  </si>
  <si>
    <t xml:space="preserve">M2 </t>
    <phoneticPr fontId="6" type="noConversion"/>
  </si>
  <si>
    <t>토류벽 CON'C</t>
    <phoneticPr fontId="6" type="noConversion"/>
  </si>
  <si>
    <t>철근사용</t>
    <phoneticPr fontId="6" type="noConversion"/>
  </si>
  <si>
    <t>철근콘크리트</t>
    <phoneticPr fontId="6" type="noConversion"/>
  </si>
  <si>
    <t>철근량</t>
    <phoneticPr fontId="6" type="noConversion"/>
  </si>
  <si>
    <t>토류벽 면적</t>
    <phoneticPr fontId="6" type="noConversion"/>
  </si>
  <si>
    <t>㎡당 중량  )</t>
    <phoneticPr fontId="6" type="noConversion"/>
  </si>
  <si>
    <t>숏크리트 타설</t>
    <phoneticPr fontId="6" type="noConversion"/>
  </si>
  <si>
    <t>t=10cm</t>
    <phoneticPr fontId="6" type="noConversion"/>
  </si>
  <si>
    <t>t=5cm</t>
    <phoneticPr fontId="6" type="noConversion"/>
  </si>
  <si>
    <t>ROCK BOLT</t>
    <phoneticPr fontId="6" type="noConversion"/>
  </si>
  <si>
    <t>좌굴 방지용</t>
    <phoneticPr fontId="6" type="noConversion"/>
  </si>
  <si>
    <t>측면말뚝 본수 x R/B 단수</t>
    <phoneticPr fontId="6" type="noConversion"/>
  </si>
  <si>
    <t>연    암</t>
    <phoneticPr fontId="6" type="noConversion"/>
  </si>
  <si>
    <t>L=5m</t>
    <phoneticPr fontId="6" type="noConversion"/>
  </si>
  <si>
    <t>L=6m</t>
    <phoneticPr fontId="6" type="noConversion"/>
  </si>
  <si>
    <t>L=8m</t>
    <phoneticPr fontId="6" type="noConversion"/>
  </si>
  <si>
    <t>(암벽보강용)</t>
    <phoneticPr fontId="6" type="noConversion"/>
  </si>
  <si>
    <t>심기파일</t>
    <phoneticPr fontId="6" type="noConversion"/>
  </si>
  <si>
    <t>심기 파일 설치</t>
    <phoneticPr fontId="6" type="noConversion"/>
  </si>
  <si>
    <t>본수 x 파일길이 (시점부 천공에서 산정)</t>
    <phoneticPr fontId="6" type="noConversion"/>
  </si>
  <si>
    <t>H-300X305X15X15</t>
    <phoneticPr fontId="6" type="noConversion"/>
  </si>
  <si>
    <t>15.0 ∼ 18.0m</t>
    <phoneticPr fontId="6" type="noConversion"/>
  </si>
  <si>
    <t>받침빔 설치</t>
    <phoneticPr fontId="6" type="noConversion"/>
  </si>
  <si>
    <t>(매몰로 적용)</t>
    <phoneticPr fontId="6" type="noConversion"/>
  </si>
  <si>
    <t>콘크리트</t>
    <phoneticPr fontId="6" type="noConversion"/>
  </si>
  <si>
    <r>
      <t>m</t>
    </r>
    <r>
      <rPr>
        <vertAlign val="superscript"/>
        <sz val="8"/>
        <rFont val="굴림"/>
        <family val="3"/>
        <charset val="129"/>
      </rPr>
      <t>3</t>
    </r>
    <phoneticPr fontId="6" type="noConversion"/>
  </si>
  <si>
    <t>연장  x 단면적</t>
    <phoneticPr fontId="6" type="noConversion"/>
  </si>
  <si>
    <t>파일이어내리기</t>
    <phoneticPr fontId="6" type="noConversion"/>
  </si>
  <si>
    <t>3.0m 이하</t>
    <phoneticPr fontId="6" type="noConversion"/>
  </si>
  <si>
    <t>평면개소 x 개소당 본수</t>
    <phoneticPr fontId="6" type="noConversion"/>
  </si>
  <si>
    <t>파일연결</t>
    <phoneticPr fontId="6" type="noConversion"/>
  </si>
  <si>
    <t>띠장 전단보강</t>
    <phoneticPr fontId="6" type="noConversion"/>
  </si>
  <si>
    <t>평면본수  x 단수</t>
    <phoneticPr fontId="6" type="noConversion"/>
  </si>
  <si>
    <t>H-440X300X11X18</t>
    <phoneticPr fontId="6" type="noConversion"/>
  </si>
  <si>
    <t>Soil Nailing</t>
    <phoneticPr fontId="6" type="noConversion"/>
  </si>
  <si>
    <t>D=29mm, L=6.0m</t>
    <phoneticPr fontId="6" type="noConversion"/>
  </si>
  <si>
    <t>가설강재받침 설치철거</t>
    <phoneticPr fontId="6" type="noConversion"/>
  </si>
  <si>
    <t>3본 1SET</t>
    <phoneticPr fontId="6" type="noConversion"/>
  </si>
  <si>
    <t>TYPE-1 :</t>
    <phoneticPr fontId="6" type="noConversion"/>
  </si>
  <si>
    <t>TYPE-2 :</t>
    <phoneticPr fontId="6" type="noConversion"/>
  </si>
  <si>
    <t>TYPE-3 :</t>
    <phoneticPr fontId="6" type="noConversion"/>
  </si>
  <si>
    <t>TYPE-4 :</t>
    <phoneticPr fontId="6" type="noConversion"/>
  </si>
  <si>
    <t>지장물 매달기보</t>
    <phoneticPr fontId="6" type="noConversion"/>
  </si>
  <si>
    <t>3.0 ∼  5.0m :</t>
    <phoneticPr fontId="6" type="noConversion"/>
  </si>
  <si>
    <t>6.0 ∼  8.0m :</t>
    <phoneticPr fontId="6" type="noConversion"/>
  </si>
  <si>
    <t>H-700X300X13X24</t>
    <phoneticPr fontId="6" type="noConversion"/>
  </si>
  <si>
    <t>지장물 횡방향 받침보</t>
    <phoneticPr fontId="6" type="noConversion"/>
  </si>
  <si>
    <t>지장물 종방향 받침보</t>
    <phoneticPr fontId="6" type="noConversion"/>
  </si>
  <si>
    <t>지장물 보호공 강재량</t>
    <phoneticPr fontId="6" type="noConversion"/>
  </si>
  <si>
    <t>매달기보</t>
    <phoneticPr fontId="6" type="noConversion"/>
  </si>
  <si>
    <t>횡방향 받침보</t>
    <phoneticPr fontId="6" type="noConversion"/>
  </si>
  <si>
    <t>종방향 받침보</t>
    <phoneticPr fontId="6" type="noConversion"/>
  </si>
  <si>
    <t xml:space="preserve">당초 수량산출 - 남현소공원  </t>
    <phoneticPr fontId="4" type="noConversion"/>
  </si>
  <si>
    <t>흙막이공 일반자재 집계표-남현소공원 지하주차장</t>
    <phoneticPr fontId="6" type="noConversion"/>
  </si>
  <si>
    <t>레미콘 집계</t>
    <phoneticPr fontId="6" type="noConversion"/>
  </si>
  <si>
    <t>공  종</t>
    <phoneticPr fontId="6" type="noConversion"/>
  </si>
  <si>
    <t>규  격</t>
    <phoneticPr fontId="6" type="noConversion"/>
  </si>
  <si>
    <t>단  위</t>
    <phoneticPr fontId="6" type="noConversion"/>
  </si>
  <si>
    <t>당초</t>
    <phoneticPr fontId="4" type="noConversion"/>
  </si>
  <si>
    <t>변경</t>
    <phoneticPr fontId="6" type="noConversion"/>
  </si>
  <si>
    <t>비   고</t>
    <phoneticPr fontId="6" type="noConversion"/>
  </si>
  <si>
    <t>C.I.P</t>
    <phoneticPr fontId="6" type="noConversion"/>
  </si>
  <si>
    <t>25-21-15</t>
    <phoneticPr fontId="6" type="noConversion"/>
  </si>
  <si>
    <t>㎥</t>
    <phoneticPr fontId="6" type="noConversion"/>
  </si>
  <si>
    <t>철근량 집계</t>
    <phoneticPr fontId="6" type="noConversion"/>
  </si>
  <si>
    <t>D22</t>
    <phoneticPr fontId="6" type="noConversion"/>
  </si>
  <si>
    <t>D19</t>
    <phoneticPr fontId="6" type="noConversion"/>
  </si>
  <si>
    <t>D13</t>
    <phoneticPr fontId="6" type="noConversion"/>
  </si>
  <si>
    <t>집계(SD30)</t>
    <phoneticPr fontId="6" type="noConversion"/>
  </si>
  <si>
    <r>
      <t>증,</t>
    </r>
    <r>
      <rPr>
        <b/>
        <sz val="10"/>
        <color rgb="FFFF0000"/>
        <rFont val="굴림"/>
        <family val="3"/>
        <charset val="129"/>
      </rPr>
      <t>감</t>
    </r>
    <phoneticPr fontId="6" type="noConversion"/>
  </si>
  <si>
    <t xml:space="preserve">흙막이공 강재 집계표-남현소공원 지하주차장 </t>
    <phoneticPr fontId="6" type="noConversion"/>
  </si>
  <si>
    <t>공      종</t>
    <phoneticPr fontId="6" type="noConversion"/>
  </si>
  <si>
    <t>규      격</t>
    <phoneticPr fontId="6" type="noConversion"/>
  </si>
  <si>
    <t>단위</t>
    <phoneticPr fontId="6" type="noConversion"/>
  </si>
  <si>
    <t>강 재
사 용 량</t>
    <phoneticPr fontId="6" type="noConversion"/>
  </si>
  <si>
    <t>◎ 측면말뚝 (손율)</t>
    <phoneticPr fontId="6" type="noConversion"/>
  </si>
  <si>
    <t>(H-300x305x15x15)</t>
    <phoneticPr fontId="6" type="noConversion"/>
  </si>
  <si>
    <t>ADD</t>
    <phoneticPr fontId="6" type="noConversion"/>
  </si>
  <si>
    <t>◎ 중간말뚝(손율)</t>
    <phoneticPr fontId="6" type="noConversion"/>
  </si>
  <si>
    <t>◎ 매 몰 강 재</t>
    <phoneticPr fontId="6" type="noConversion"/>
  </si>
  <si>
    <t xml:space="preserve"> (중간H-300x305x15x15)</t>
    <phoneticPr fontId="6" type="noConversion"/>
  </si>
  <si>
    <t xml:space="preserve"> (측면H-300x305x15x15)</t>
    <phoneticPr fontId="6" type="noConversion"/>
  </si>
  <si>
    <t>계</t>
    <phoneticPr fontId="6" type="noConversion"/>
  </si>
  <si>
    <r>
      <t>증,</t>
    </r>
    <r>
      <rPr>
        <b/>
        <sz val="10"/>
        <color rgb="FFFF0000"/>
        <rFont val="굴림"/>
        <family val="3"/>
        <charset val="129"/>
      </rPr>
      <t>감</t>
    </r>
    <phoneticPr fontId="4" type="noConversion"/>
  </si>
  <si>
    <t>L = 4.0m</t>
    <phoneticPr fontId="6" type="noConversion"/>
  </si>
  <si>
    <t>L = 5.0m</t>
    <phoneticPr fontId="6" type="noConversion"/>
  </si>
  <si>
    <t>매 몰 강 재(ton)</t>
    <phoneticPr fontId="6" type="noConversion"/>
  </si>
  <si>
    <t>측 면 말 뚝</t>
    <phoneticPr fontId="6" type="noConversion"/>
  </si>
  <si>
    <t>H-300x305x15x15</t>
    <phoneticPr fontId="6" type="noConversion"/>
  </si>
  <si>
    <t>ADD</t>
    <phoneticPr fontId="6" type="noConversion"/>
  </si>
  <si>
    <t>중 앙 말 뚝</t>
    <phoneticPr fontId="6" type="noConversion"/>
  </si>
  <si>
    <t>가 설 강 재(ton)</t>
    <phoneticPr fontId="6" type="noConversion"/>
  </si>
  <si>
    <t>(H-300x305x15x15)</t>
    <phoneticPr fontId="6" type="noConversion"/>
  </si>
  <si>
    <r>
      <t>m</t>
    </r>
    <r>
      <rPr>
        <vertAlign val="superscript"/>
        <sz val="10"/>
        <rFont val="굴림"/>
        <family val="3"/>
        <charset val="129"/>
      </rPr>
      <t>3</t>
    </r>
    <phoneticPr fontId="6" type="noConversion"/>
  </si>
  <si>
    <r>
      <t>m</t>
    </r>
    <r>
      <rPr>
        <vertAlign val="superscript"/>
        <sz val="10"/>
        <rFont val="굴림"/>
        <family val="3"/>
        <charset val="129"/>
      </rPr>
      <t>2</t>
    </r>
    <phoneticPr fontId="6" type="noConversion"/>
  </si>
  <si>
    <t>수   량</t>
    <phoneticPr fontId="6" type="noConversion"/>
  </si>
  <si>
    <t>당초</t>
    <phoneticPr fontId="6" type="noConversion"/>
  </si>
  <si>
    <r>
      <t>증,</t>
    </r>
    <r>
      <rPr>
        <b/>
        <sz val="11"/>
        <color rgb="FFC00000"/>
        <rFont val="굴림"/>
        <family val="3"/>
        <charset val="129"/>
      </rPr>
      <t>감</t>
    </r>
    <phoneticPr fontId="6" type="noConversion"/>
  </si>
  <si>
    <t xml:space="preserve">흙막이공 수량 집계표-남현소공원 지하주차장 </t>
    <phoneticPr fontId="6" type="noConversion"/>
  </si>
  <si>
    <t>토류판, 중앙파일</t>
    <phoneticPr fontId="15" type="noConversion"/>
  </si>
  <si>
    <t>토류판 구간</t>
    <phoneticPr fontId="15" type="noConversion"/>
  </si>
  <si>
    <t xml:space="preserve">토류판, 중앙파일. Cip </t>
    <phoneticPr fontId="15" type="noConversion"/>
  </si>
  <si>
    <t>cip 5본 감</t>
    <phoneticPr fontId="15" type="noConversion"/>
  </si>
  <si>
    <t>수량산출서 오류</t>
    <phoneticPr fontId="15" type="noConversion"/>
  </si>
  <si>
    <t>cip + 복공구간 중앙발뚝</t>
    <phoneticPr fontId="15" type="noConversion"/>
  </si>
  <si>
    <t>*측면말뚝(일반구간+CIP공구간)</t>
    <phoneticPr fontId="6" type="noConversion"/>
  </si>
  <si>
    <t>CIP공구간</t>
    <phoneticPr fontId="4" type="noConversion"/>
  </si>
  <si>
    <t>일반구간</t>
    <phoneticPr fontId="4" type="noConversion"/>
  </si>
  <si>
    <t>측면말뚝(전체구간)</t>
    <phoneticPr fontId="6" type="noConversion"/>
  </si>
  <si>
    <t>토   사, Ø450㎜</t>
    <phoneticPr fontId="15" type="noConversion"/>
  </si>
  <si>
    <t>토사,Ø40-50mm</t>
    <phoneticPr fontId="15" type="noConversion"/>
  </si>
  <si>
    <t>풍화암,Ø40-50mm</t>
    <phoneticPr fontId="15" type="noConversion"/>
  </si>
  <si>
    <t>장비사용</t>
    <phoneticPr fontId="15" type="noConversion"/>
  </si>
  <si>
    <t>간단</t>
    <phoneticPr fontId="15" type="noConversion"/>
  </si>
  <si>
    <t>풍화암, Ø450㎜</t>
    <phoneticPr fontId="15" type="noConversion"/>
  </si>
  <si>
    <t>CIP공</t>
    <phoneticPr fontId="4" type="noConversion"/>
  </si>
  <si>
    <t xml:space="preserve">    2.02 H-PILE 천공후 항타</t>
    <phoneticPr fontId="15" type="noConversion"/>
  </si>
  <si>
    <t xml:space="preserve">    2.01 말뚝박기용 천공</t>
    <phoneticPr fontId="15" type="noConversion"/>
  </si>
  <si>
    <t>말뚝박기용 천공</t>
    <phoneticPr fontId="4" type="noConversion"/>
  </si>
  <si>
    <t>H-PILE 천공후 항타</t>
    <phoneticPr fontId="4" type="noConversion"/>
  </si>
  <si>
    <t>85본 측면파일 매몰수량</t>
    <phoneticPr fontId="4" type="noConversion"/>
  </si>
  <si>
    <t>중앙말뚝 선단부 매몰수량</t>
    <phoneticPr fontId="4" type="noConversion"/>
  </si>
  <si>
    <t>고재처리</t>
    <phoneticPr fontId="4" type="noConversion"/>
  </si>
  <si>
    <t>ton</t>
    <phoneticPr fontId="4" type="noConversion"/>
  </si>
  <si>
    <t>(개소당 30cm)</t>
    <phoneticPr fontId="4" type="noConversion"/>
  </si>
  <si>
    <t>CIP 강재 수량 : 58개소</t>
    <phoneticPr fontId="4" type="noConversion"/>
  </si>
  <si>
    <t>*</t>
    <phoneticPr fontId="4" type="noConversion"/>
  </si>
  <si>
    <t>m</t>
    <phoneticPr fontId="4" type="noConversion"/>
  </si>
  <si>
    <t>=</t>
    <phoneticPr fontId="4" type="noConversion"/>
  </si>
  <si>
    <t>고재처리</t>
    <phoneticPr fontId="6" type="noConversion"/>
  </si>
  <si>
    <t xml:space="preserve">     h 고재처리</t>
    <phoneticPr fontId="15" type="noConversion"/>
  </si>
  <si>
    <t>강재, 300*305</t>
    <phoneticPr fontId="15" type="noConversion"/>
  </si>
  <si>
    <t xml:space="preserve">    2.19 강재사용료</t>
    <phoneticPr fontId="15" type="noConversion"/>
  </si>
  <si>
    <t>강재사용료</t>
    <phoneticPr fontId="4" type="noConversion"/>
  </si>
  <si>
    <t>관급자재비</t>
    <phoneticPr fontId="6" type="noConversion"/>
  </si>
  <si>
    <t>총공사비</t>
    <phoneticPr fontId="6" type="noConversion"/>
  </si>
  <si>
    <t>합계</t>
    <phoneticPr fontId="4" type="noConversion"/>
  </si>
  <si>
    <t>공</t>
    <phoneticPr fontId="4" type="noConversion"/>
  </si>
  <si>
    <t>1)</t>
  </si>
  <si>
    <t>시공연장 :</t>
  </si>
  <si>
    <t>CIP 구간</t>
  </si>
  <si>
    <t xml:space="preserve">m </t>
  </si>
  <si>
    <t>토류판 구간</t>
  </si>
  <si>
    <t>2)</t>
  </si>
  <si>
    <t>시공규격 :</t>
  </si>
  <si>
    <t>Ø=</t>
  </si>
  <si>
    <t xml:space="preserve"> C.T.C=</t>
  </si>
  <si>
    <t>SD300,D13mm</t>
    <phoneticPr fontId="15" type="noConversion"/>
  </si>
  <si>
    <t>SD300,D22mm</t>
    <phoneticPr fontId="15" type="noConversion"/>
  </si>
  <si>
    <t xml:space="preserve">  1) CIP 구경변경</t>
    <phoneticPr fontId="4" type="noConversion"/>
  </si>
  <si>
    <t xml:space="preserve">   - 당초 설계에는 C.I.P Φ450 천공 후 H-FILE(H-300×305×15×15, 사선길이 430㎜)을 삽입 후 콘크리트 타설 설치토록</t>
    <phoneticPr fontId="196" type="noConversion"/>
  </si>
  <si>
    <t xml:space="preserve">      설계되어 있음.</t>
    <phoneticPr fontId="196" type="noConversion"/>
  </si>
  <si>
    <t xml:space="preserve">   - .I.P H-FILE 설치 간격은 1,800㎜으로 설계되어있음</t>
    <phoneticPr fontId="196" type="noConversion"/>
  </si>
  <si>
    <t xml:space="preserve"> ◈ 현황</t>
    <phoneticPr fontId="196" type="noConversion"/>
  </si>
  <si>
    <t xml:space="preserve">   - 450mm천공홀에 빔(300*305)근입이 불가하며 콘크리트 타설시 이격거리 협소로 품질저하 발생</t>
    <phoneticPr fontId="196" type="noConversion"/>
  </si>
  <si>
    <t xml:space="preserve">   - C.I.P 천공구경을 당초 Φ450에서 Φ500으로 변경하여 C.I.P 시공성 향상 및 품질확보를 하고자  함.</t>
    <phoneticPr fontId="196" type="noConversion"/>
  </si>
  <si>
    <t xml:space="preserve">   - 천공구경 500mm로 변경에따라 이에 관련된 CIP수량 변경 및 그라우팅수량과 락볼트수량 등을 변경하고자 함</t>
    <phoneticPr fontId="196" type="noConversion"/>
  </si>
  <si>
    <t xml:space="preserve">  2) CIP 콘크리트 타설 변경</t>
    <phoneticPr fontId="4" type="noConversion"/>
  </si>
  <si>
    <t xml:space="preserve">   - C.I.P H-PILE  설치구간 시공순서 중 천공홀 토사 채움 시 주상도에 따른 암층 경계구분을 위한 정확한 깊이측정이</t>
    <phoneticPr fontId="196" type="noConversion"/>
  </si>
  <si>
    <t xml:space="preserve">      어렵고 천공홀 채움 시 다짐 불량에 따른  C.I.P 시공성 및 품질확보가 어려운 실정임.</t>
    <phoneticPr fontId="196" type="noConversion"/>
  </si>
  <si>
    <t xml:space="preserve">   - C.I.P H-PILE구간 가설 토류벽의 시공성 향상 및 품질을 확보를 위해서 천공홀 전체 구간에 대하여 콘크리트</t>
    <phoneticPr fontId="196" type="noConversion"/>
  </si>
  <si>
    <t xml:space="preserve">      채움을 하고자 함.</t>
    <phoneticPr fontId="4" type="noConversion"/>
  </si>
  <si>
    <t xml:space="preserve">  3) 말뚝박기 천공 함마비트 변경</t>
    <phoneticPr fontId="4" type="noConversion"/>
  </si>
  <si>
    <t xml:space="preserve">   - 본 공사구간은 도심지 공사로 굴착현장에 공공공기관인 서울교통문화교육원이 접해 있고, </t>
    <phoneticPr fontId="196" type="noConversion"/>
  </si>
  <si>
    <t xml:space="preserve">      주변에 문화재(서울시립미술관 서소문본관)가 인접되어 있음.</t>
    <phoneticPr fontId="196" type="noConversion"/>
  </si>
  <si>
    <t xml:space="preserve">   - 시방서상 3-WING BIT는 토사, 풍화암층에 사용 가능한 장비로 현장적용(암반천공)이 불가한 사항임.  </t>
    <phoneticPr fontId="4" type="noConversion"/>
  </si>
  <si>
    <t xml:space="preserve">   - 암반 천공 시 T-4 함마비트 사용으로 인한 인접건물 서울교통문화교육원 및 서울시립미술관에서 </t>
    <phoneticPr fontId="4" type="noConversion"/>
  </si>
  <si>
    <r>
      <t xml:space="preserve">     소음</t>
    </r>
    <r>
      <rPr>
        <sz val="11"/>
        <rFont val="맑은 고딕 Semilight"/>
        <family val="3"/>
        <charset val="129"/>
      </rPr>
      <t>‧</t>
    </r>
    <r>
      <rPr>
        <sz val="11"/>
        <rFont val="굴림"/>
        <family val="3"/>
        <charset val="129"/>
      </rPr>
      <t>진동에 의한 민원 접수 등 공사추진이 아려운 실정임</t>
    </r>
    <phoneticPr fontId="4" type="noConversion"/>
  </si>
  <si>
    <t xml:space="preserve">   - 천공 시 소음 및 진동으로 인한 건축물 피해 예방을 위해 당초 T-4 함마비트 보다 소음 및 진동 저감 효과가 있는</t>
    <phoneticPr fontId="196" type="noConversion"/>
  </si>
  <si>
    <t xml:space="preserve">       토네이도 함마비트로 변경 시공 하고자 함.</t>
    <phoneticPr fontId="4" type="noConversion"/>
  </si>
  <si>
    <t xml:space="preserve"> 3. 주요 수량변경 대비표 </t>
    <phoneticPr fontId="6" type="noConversion"/>
  </si>
  <si>
    <t xml:space="preserve"> 1) 개략공사비 비교</t>
    <phoneticPr fontId="200" type="noConversion"/>
  </si>
  <si>
    <t xml:space="preserve"> 4.  공사비 증감 변경현황</t>
    <phoneticPr fontId="6" type="noConversion"/>
  </si>
  <si>
    <t>공사비</t>
    <phoneticPr fontId="4" type="noConversion"/>
  </si>
  <si>
    <t>단가</t>
    <phoneticPr fontId="4" type="noConversion"/>
  </si>
  <si>
    <t>증감</t>
    <phoneticPr fontId="4" type="noConversion"/>
  </si>
  <si>
    <t>C.I.P공 천공, 풍화암, 
Ø450㎜</t>
    <phoneticPr fontId="4" type="noConversion"/>
  </si>
  <si>
    <t>C.I.P공 천공, 토사, 
Ø450㎜</t>
    <phoneticPr fontId="4" type="noConversion"/>
  </si>
  <si>
    <t>철근공장가공 및 조립, 간단</t>
    <phoneticPr fontId="4" type="noConversion"/>
  </si>
  <si>
    <t>C.I.P 철근망 건입</t>
    <phoneticPr fontId="4" type="noConversion"/>
  </si>
  <si>
    <t>락볼트설치(좌굴방지용), 
연암</t>
    <phoneticPr fontId="4" type="noConversion"/>
  </si>
  <si>
    <t>차수보강AGS 천공, 토사</t>
    <phoneticPr fontId="4" type="noConversion"/>
  </si>
  <si>
    <t>본</t>
    <phoneticPr fontId="4" type="noConversion"/>
  </si>
  <si>
    <t>m</t>
    <phoneticPr fontId="4" type="noConversion"/>
  </si>
  <si>
    <t>ton</t>
    <phoneticPr fontId="4" type="noConversion"/>
  </si>
  <si>
    <t>본</t>
    <phoneticPr fontId="4" type="noConversion"/>
  </si>
  <si>
    <t>조</t>
    <phoneticPr fontId="4" type="noConversion"/>
  </si>
</sst>
</file>

<file path=xl/styles.xml><?xml version="1.0" encoding="utf-8"?>
<styleSheet xmlns="http://schemas.openxmlformats.org/spreadsheetml/2006/main">
  <numFmts count="212">
    <numFmt numFmtId="5" formatCode="&quot;₩&quot;#,##0;\-&quot;₩&quot;#,##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;;"/>
    <numFmt numFmtId="177" formatCode="#,##0_ "/>
    <numFmt numFmtId="178" formatCode="General;\-General\,&quot;&quot;;@"/>
    <numFmt numFmtId="179" formatCode="_ * #,##0_ ;_ * \-#,##0_ ;_ * &quot;-&quot;_ ;_ @_ "/>
    <numFmt numFmtId="180" formatCode="_ * #,##0.00_ ;_ * \-#,##0.00_ ;_ * &quot;-&quot;??_ ;_ @_ "/>
    <numFmt numFmtId="181" formatCode="0_);[Red]\(0\)"/>
    <numFmt numFmtId="182" formatCode="_ &quot;₩&quot;* #,##0_ ;_ &quot;₩&quot;* \-#,##0_ ;_ &quot;₩&quot;* &quot;-&quot;_ ;_ @_ "/>
    <numFmt numFmtId="183" formatCode="\ "/>
    <numFmt numFmtId="184" formatCode="_-[$€-2]* #,##0.00_-;\-[$€-2]* #,##0.00_-;_-[$€-2]* &quot;-&quot;??_-"/>
    <numFmt numFmtId="185" formatCode="&quot;도급대비&quot;0.00%"/>
    <numFmt numFmtId="186" formatCode="#,##0.0"/>
    <numFmt numFmtId="187" formatCode="#,##0.000"/>
    <numFmt numFmtId="188" formatCode="&quot;₩&quot;\!\$#\!\,##0_);[Red]&quot;₩&quot;\!\(&quot;₩&quot;\!\$#\!\,##0&quot;₩&quot;\!\)"/>
    <numFmt numFmtId="189" formatCode="yy&quot;₩&quot;/mm&quot;₩&quot;/dd"/>
    <numFmt numFmtId="190" formatCode="0\!.0000000000000000"/>
    <numFmt numFmtId="191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192" formatCode="&quot;$&quot;#\!\,##0\!.00_);[Red]&quot;₩&quot;\!\(&quot;$&quot;#\!\,##0\!.00&quot;₩&quot;\!\)"/>
    <numFmt numFmtId="193" formatCode="0.0"/>
    <numFmt numFmtId="194" formatCode=";;;"/>
    <numFmt numFmtId="195" formatCode="#,##0.00\ &quot;Esc.&quot;;[Red]\-#,##0.00\ &quot;Esc.&quot;"/>
    <numFmt numFmtId="196" formatCode="_(&quot;$&quot;* #,##0_);_(&quot;$&quot;* \(#,##0\);_(&quot;$&quot;* &quot;-&quot;_);_(@_)"/>
    <numFmt numFmtId="197" formatCode="mm&quot;월&quot;\ dd&quot;일&quot;"/>
    <numFmt numFmtId="198" formatCode="_-* #,##0.0_-;\-* #,##0.0_-;_-* &quot;-&quot;??_-;_-@_-"/>
    <numFmt numFmtId="199" formatCode="_-* #,##0_-;\-* #,##0_-;_-* &quot;-&quot;??_-;_-@_-"/>
    <numFmt numFmtId="200" formatCode="#."/>
    <numFmt numFmtId="201" formatCode="_-* #,##0.0_-;&quot;₩&quot;\!\-* #,##0.0_-;_-* &quot;-&quot;_-;_-@_-"/>
    <numFmt numFmtId="202" formatCode="&quot;$&quot;#,##0_);[Red]\(&quot;$&quot;#,##0\)"/>
    <numFmt numFmtId="203" formatCode="#,##0;&quot;-&quot;#,##0"/>
    <numFmt numFmtId="204" formatCode="#,##0.0;[Red]#,##0.0;&quot; &quot;"/>
    <numFmt numFmtId="205" formatCode="0.0000%"/>
    <numFmt numFmtId="206" formatCode="#,##0.0000"/>
    <numFmt numFmtId="207" formatCode="&quot;$&quot;#,##0.00_);\(&quot;$&quot;#,##0.00\)"/>
    <numFmt numFmtId="208" formatCode="_(* #,##0_);_(* \(#,##0\);_(* &quot;-&quot;_);_(@_)"/>
    <numFmt numFmtId="209" formatCode="0.0000"/>
    <numFmt numFmtId="210" formatCode="#,##0,"/>
    <numFmt numFmtId="211" formatCode="0.000"/>
    <numFmt numFmtId="212" formatCode="#,##0.000\ &quot;10공/㎥ &quot;"/>
    <numFmt numFmtId="213" formatCode="#,##0.00;[Red]#,##0.00;&quot; &quot;"/>
    <numFmt numFmtId="214" formatCode="&quot;₩&quot;\ \ #,##0\ &quot;원정&quot;;\-&quot;₩&quot;#,##0"/>
    <numFmt numFmtId="215" formatCode="0.000000"/>
    <numFmt numFmtId="216" formatCode="&quot;×&quot;#,##0.00"/>
    <numFmt numFmtId="217" formatCode="_ &quot;₩&quot;* #,##0.00_ ;_ &quot;₩&quot;* \-#,##0.00_ ;_ &quot;₩&quot;* &quot;-&quot;??_ ;_ @_ "/>
    <numFmt numFmtId="218" formatCode="_-* #,##0.0000_-;\-* #,##0.0000_-;_-* &quot;-&quot;??_-;_-@_-"/>
    <numFmt numFmtId="219" formatCode="&quot;(&quot;\ #,##0&quot;)&quot;"/>
    <numFmt numFmtId="220" formatCode="&quot;₩&quot;#,##0;&quot;₩&quot;&quot;₩&quot;&quot;₩&quot;&quot;₩&quot;&quot;₩&quot;&quot;₩&quot;&quot;₩&quot;&quot;₩&quot;&quot;₩&quot;&quot;₩&quot;\-&quot;₩&quot;#,##0"/>
    <numFmt numFmtId="221" formatCode="yyyy\.mm\.dd"/>
    <numFmt numFmtId="222" formatCode="_-* #,##0.00\ _P_t_s_-;\-* #,##0.00\ _P_t_s_-;_-* &quot;-&quot;??\ _P_t_s_-;_-@_-"/>
    <numFmt numFmtId="223" formatCode="#,##0."/>
    <numFmt numFmtId="224" formatCode="&quot;₩&quot;#,##0;&quot;₩&quot;&quot;₩&quot;\-#,##0"/>
    <numFmt numFmtId="225" formatCode="_ &quot;₩&quot;* #,##0.00_ ;_ &quot;₩&quot;* &quot;₩&quot;&quot;₩&quot;&quot;₩&quot;&quot;₩&quot;\-#,##0.00_ ;_ &quot;₩&quot;* &quot;-&quot;??_ ;_ @_ "/>
    <numFmt numFmtId="226" formatCode="\$#."/>
    <numFmt numFmtId="227" formatCode="0E+00"/>
    <numFmt numFmtId="228" formatCode="&quot;$&quot;#,##0;[Red]\-&quot;$&quot;#,##0"/>
    <numFmt numFmtId="229" formatCode="#,##0.00;[Red]#,##0.00"/>
    <numFmt numFmtId="230" formatCode="&quot;F&quot;\ #,##0_-;&quot;F&quot;\ #,##0\-"/>
    <numFmt numFmtId="231" formatCode="0\ &quot;EA&quot;"/>
    <numFmt numFmtId="232" formatCode="#,##0.0000;[Red]\-#,##0.0000"/>
    <numFmt numFmtId="233" formatCode="#,##0.000\ &quot;㎏ &quot;"/>
    <numFmt numFmtId="234" formatCode="#,##0.00\ &quot;ℓ &quot;"/>
    <numFmt numFmtId="235" formatCode="#,##0.000\ &quot;m  &quot;"/>
    <numFmt numFmtId="236" formatCode="#,##0.000\ &quot;㎡ &quot;"/>
    <numFmt numFmtId="237" formatCode="#,##0.000\ &quot;㎥ &quot;"/>
    <numFmt numFmtId="238" formatCode="General_)"/>
    <numFmt numFmtId="239" formatCode="&quot;Fr.&quot;\ #,##0;[Red]&quot;Fr.&quot;\ \-#,##0"/>
    <numFmt numFmtId="240" formatCode="&quot;Fr.&quot;\ #,##0.00;[Red]&quot;Fr.&quot;\ \-#,##0.00"/>
    <numFmt numFmtId="241" formatCode="0.00_);[Red]\(0.00\)"/>
    <numFmt numFmtId="242" formatCode="0.0_)"/>
    <numFmt numFmtId="243" formatCode="0\ &quot;t&quot;"/>
    <numFmt numFmtId="244" formatCode="#,##0\ &quot;DM&quot;;[Red]\-#,##0\ &quot;DM&quot;"/>
    <numFmt numFmtId="245" formatCode="#,##0.00\ &quot;DM&quot;;[Red]\-#,##0.00\ &quot;DM&quot;"/>
    <numFmt numFmtId="246" formatCode="_-* #,##0\ &quot;DM&quot;_-;\-* #,##0\ &quot;DM&quot;_-;_-* &quot;-&quot;\ &quot;DM&quot;_-;_-@_-"/>
    <numFmt numFmtId="247" formatCode="_-* #,##0.00\ &quot;DM&quot;_-;\-* #,##0.00\ &quot;DM&quot;_-;_-* &quot;-&quot;??\ &quot;DM&quot;_-;_-@_-"/>
    <numFmt numFmtId="248" formatCode="#,##0.00\ &quot;개 &quot;"/>
    <numFmt numFmtId="249" formatCode="#,###\ &quot;개&quot;"/>
    <numFmt numFmtId="250" formatCode="#,##0.0\ &quot;개소 &quot;"/>
    <numFmt numFmtId="251" formatCode="&quot;₩&quot;#,##0;&quot;₩&quot;&quot;₩&quot;&quot;₩&quot;&quot;₩&quot;\-#,##0"/>
    <numFmt numFmtId="252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3" formatCode="@&quot; LINE&quot;"/>
    <numFmt numFmtId="254" formatCode="#,###.00\ &quot;매 &quot;"/>
    <numFmt numFmtId="255" formatCode="_(&quot;RM&quot;* #,##0.00_);_(&quot;RM&quot;* \(#,##0.00\);_(&quot;RM&quot;* &quot;-&quot;??_);_(@_)"/>
    <numFmt numFmtId="256" formatCode="&quot;US$&quot;#,##0_);\(&quot;US$&quot;#,##0\)"/>
    <numFmt numFmtId="257" formatCode="?/?#"/>
    <numFmt numFmtId="258" formatCode="@\ &quot;주임&quot;"/>
    <numFmt numFmtId="259" formatCode="0.000_ "/>
    <numFmt numFmtId="260" formatCode="0_ "/>
    <numFmt numFmtId="261" formatCode="#,###.00"/>
    <numFmt numFmtId="262" formatCode="[Red]#,##0.00"/>
    <numFmt numFmtId="263" formatCode="[Red]#,##0.000"/>
    <numFmt numFmtId="264" formatCode="_-* #,##0;\-* #,##0;_-* &quot;-&quot;;_-@"/>
    <numFmt numFmtId="265" formatCode="#,##0;[Red]&quot;-&quot;#,##0"/>
    <numFmt numFmtId="266" formatCode="&quot;₩&quot;#,##0;[Red]&quot;₩&quot;&quot;₩&quot;\-#,##0"/>
    <numFmt numFmtId="267" formatCode="0.000\ "/>
    <numFmt numFmtId="268" formatCode="_(* #,##0.00_);_(* \(#,##0.00\);_(* &quot;-&quot;??_);_(@_)"/>
    <numFmt numFmtId="269" formatCode="#,##0.000_ "/>
    <numFmt numFmtId="270" formatCode="0.000000_ "/>
    <numFmt numFmtId="271" formatCode="&quot;  &quot;@"/>
    <numFmt numFmtId="272" formatCode="&quot;     &quot;@"/>
    <numFmt numFmtId="273" formatCode="0.00\ &quot;)&quot;"/>
    <numFmt numFmtId="274" formatCode="0.00\ &quot;)]&quot;"/>
    <numFmt numFmtId="275" formatCode="#\!\,##0;&quot;₩&quot;\!\-#\!\,##0\!.00"/>
    <numFmt numFmtId="276" formatCode="#,##0;\-#,##0.00"/>
    <numFmt numFmtId="277" formatCode="0.0000_);[Red]\(0.0000\)"/>
    <numFmt numFmtId="278" formatCode="000.000"/>
    <numFmt numFmtId="279" formatCode="&quot;₩&quot;#,##0.00;\!\-&quot;₩&quot;#,##0.00"/>
    <numFmt numFmtId="280" formatCode="_-* #,##0.00_-;\-* #,##0.00_-;_-* &quot;-&quot;_-;_-@_-"/>
    <numFmt numFmtId="281" formatCode="&quot;₩&quot;#,##0;[Red]&quot;₩&quot;&quot;₩&quot;&quot;₩&quot;&quot;₩&quot;\-#,##0"/>
    <numFmt numFmtId="282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83" formatCode="0.000\ &quot;²&quot;"/>
    <numFmt numFmtId="284" formatCode="&quot;(&quot;\ 0.00"/>
    <numFmt numFmtId="285" formatCode="&quot;[(&quot;\ 0.00"/>
    <numFmt numFmtId="286" formatCode="_ * #,##0_ ;_ * &quot;₩&quot;&quot;₩&quot;&quot;₩&quot;&quot;₩&quot;\-#,##0_ ;_ * &quot;-&quot;_ ;_ @_ "/>
    <numFmt numFmtId="287" formatCode="&quot;₩&quot;#,##0.00;&quot;₩&quot;\-#,##0.00"/>
    <numFmt numFmtId="288" formatCode="#,##0.0_);[Red]\(#,##0.0\)"/>
    <numFmt numFmtId="289" formatCode="#,##0&quot; &quot;;[Red]&quot;△&quot;#,##0&quot; &quot;"/>
    <numFmt numFmtId="290" formatCode="* #,##0&quot; &quot;;[Red]* &quot;△&quot;#,##0&quot; &quot;;* @"/>
    <numFmt numFmtId="291" formatCode="_-* #,##0.000_-;\-* #,##0.000_-;_-* &quot;-&quot;_-;_-@_-"/>
    <numFmt numFmtId="292" formatCode="#,##0.####;[Red]&quot;△&quot;#,##0.####"/>
    <numFmt numFmtId="293" formatCode="#,##0.00##;[Red]&quot;△&quot;#,##0.00##"/>
    <numFmt numFmtId="294" formatCode="_-* #,##0.00_-;&quot;₩&quot;&quot;₩&quot;\-* #,##0.00_-;_-* &quot;-&quot;??_-;_-@_-"/>
    <numFmt numFmtId="295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96" formatCode="&quot;₩&quot;#,##0.00;[Red]&quot;₩&quot;&quot;₩&quot;&quot;₩&quot;&quot;₩&quot;&quot;₩&quot;\-#,##0.00"/>
    <numFmt numFmtId="297" formatCode="_-* #,##0.0_-;\-* #,##0.0_-;_-* &quot;-&quot;_-;_-@_-"/>
    <numFmt numFmtId="298" formatCode="_-&quot;$&quot;* #,##0_-;\-&quot;$&quot;* #,##0_-;_-&quot;$&quot;* &quot;-&quot;_-;_-@_-"/>
    <numFmt numFmtId="299" formatCode="_-&quot;$&quot;* #,##0.00_-;\-&quot;$&quot;* #,##0.00_-;_-&quot;$&quot;* &quot;-&quot;??_-;_-@_-"/>
    <numFmt numFmtId="300" formatCode="_-&quot;₩&quot;* #,##0.00_-;&quot;₩&quot;&quot;₩&quot;\-&quot;₩&quot;* #,##0.00_-;_-&quot;₩&quot;* &quot;-&quot;??_-;_-@_-"/>
    <numFmt numFmtId="301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302" formatCode="&quot;₩&quot;#,##0.00;&quot;₩&quot;&quot;₩&quot;&quot;₩&quot;&quot;₩&quot;\-#,##0.00"/>
    <numFmt numFmtId="303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304" formatCode="#,##0.000_ ;[Red]\-#,##0.000\ "/>
    <numFmt numFmtId="305" formatCode="_-* #,##0.000_-;\-* #,##0.000_-;_-* &quot;-&quot;???_-;_-@_-"/>
    <numFmt numFmtId="306" formatCode="&quot;D&quot;0"/>
    <numFmt numFmtId="307" formatCode="_-* #,##0.000_-;\-* #,##0.000_-;_-* &quot;-&quot;??_-;_-@_-"/>
    <numFmt numFmtId="308" formatCode="#"/>
    <numFmt numFmtId="309" formatCode="&quot;ADD &quot;0%"/>
    <numFmt numFmtId="310" formatCode="0\ &quot;개&quot;"/>
    <numFmt numFmtId="311" formatCode="0.000\ &quot;tonf/m&quot;"/>
    <numFmt numFmtId="312" formatCode="0\ &quot;본&quot;"/>
    <numFmt numFmtId="313" formatCode="0.000_);[Red]\(0.000\)"/>
    <numFmt numFmtId="314" formatCode="0\ \ &quot;개소&quot;"/>
    <numFmt numFmtId="315" formatCode="0.000\ \ &quot;m&quot;"/>
    <numFmt numFmtId="316" formatCode="_-* #,##0.000_-&quot;m&quot;;\-* #,##0.000_-;_-* &quot;-&quot;_-;_-@_-"/>
    <numFmt numFmtId="317" formatCode="0.000&quot; tonf/m&quot;"/>
    <numFmt numFmtId="318" formatCode="0.000000\ &quot;tonf/m&quot;"/>
    <numFmt numFmtId="319" formatCode="_-* #,##0.000_-;\-&quot;₩&quot;* #,##0.000_-;_-* &quot;-&quot;??_-;_-@_-"/>
    <numFmt numFmtId="320" formatCode="0&quot; ˚ )&quot;"/>
    <numFmt numFmtId="321" formatCode="0.000&quot; ²&quot;"/>
    <numFmt numFmtId="322" formatCode="0.0000&quot;㎥&quot;"/>
    <numFmt numFmtId="323" formatCode="0.000&quot; ˚&quot;"/>
    <numFmt numFmtId="324" formatCode="0\ &quot;공&quot;"/>
    <numFmt numFmtId="325" formatCode="0.0_);[Red]\(0.0\)"/>
    <numFmt numFmtId="326" formatCode="0.000\ &quot;m&quot;"/>
    <numFmt numFmtId="327" formatCode="#,##0_);[Red]\(#,##0\)"/>
    <numFmt numFmtId="328" formatCode="#,##0_ ;[Red]\-#,##0\ "/>
    <numFmt numFmtId="329" formatCode="#,##0.00_);[Red]\(#,##0.00\)"/>
    <numFmt numFmtId="330" formatCode="#,##0.000_);[Red]\(#,##0.000\)"/>
    <numFmt numFmtId="331" formatCode="#,##0.00_ ;[Red]\-#,##0.00\ "/>
    <numFmt numFmtId="332" formatCode="0\ &quot;단&quot;"/>
    <numFmt numFmtId="333" formatCode="#,##0.0_ "/>
    <numFmt numFmtId="334" formatCode="0.0_ "/>
    <numFmt numFmtId="335" formatCode="#,##0.00_ "/>
    <numFmt numFmtId="336" formatCode="#,##0.0&quot;m&quot;"/>
    <numFmt numFmtId="337" formatCode="0.0%"/>
    <numFmt numFmtId="338" formatCode="&quot;&quot;#,##0.0\ &quot;x &quot;"/>
    <numFmt numFmtId="339" formatCode="#,##0.0&quot; x 3.14/4&quot;"/>
    <numFmt numFmtId="340" formatCode="&quot;x &quot;#,##0.0&quot; m/공&quot;"/>
    <numFmt numFmtId="341" formatCode="&quot;x &quot;0.0%&quot; ≒&quot;"/>
    <numFmt numFmtId="342" formatCode="#,##0.000&quot;m3&quot;"/>
    <numFmt numFmtId="343" formatCode="&quot;4) 소요자재량 (1공 주입 : &quot;#,##0.000&quot;m3 적용)&quot;"/>
    <numFmt numFmtId="344" formatCode="#,##0.000&quot;m3 x &quot;"/>
    <numFmt numFmtId="345" formatCode="#,##0&quot;kg/m3 /&quot;"/>
    <numFmt numFmtId="346" formatCode="#,##0&quot;kg/포&quot;"/>
    <numFmt numFmtId="347" formatCode="#,##0.00&quot;포&quot;"/>
    <numFmt numFmtId="348" formatCode="#,##0&quot;L/m3&quot;"/>
    <numFmt numFmtId="349" formatCode="#,##0.0&quot;L&quot;"/>
    <numFmt numFmtId="350" formatCode="#,##0&quot;공 x&quot;"/>
    <numFmt numFmtId="351" formatCode="&quot;3) 소요자재량 (1공 주입 : &quot;#,##0.000&quot;m3 적용)&quot;"/>
    <numFmt numFmtId="352" formatCode="#,##0&quot;포&quot;"/>
    <numFmt numFmtId="353" formatCode="#,##0&quot;L/m3 /&quot;"/>
    <numFmt numFmtId="354" formatCode="#,##0&quot;L/드럼&quot;"/>
    <numFmt numFmtId="355" formatCode="#,##0&quot;드럼&quot;"/>
    <numFmt numFmtId="356" formatCode="0.00_ "/>
    <numFmt numFmtId="357" formatCode="_-* #,##0.0000_-;\-* #,##0.0000_-;_-* &quot;-&quot;???_-;_-@_-"/>
    <numFmt numFmtId="358" formatCode="#,##0.0;\-#,##0.0"/>
    <numFmt numFmtId="359" formatCode="#,##0.00000"/>
    <numFmt numFmtId="360" formatCode="_ * #,##0.000_ ;_ * \-#,##0.000_ ;_ * &quot;-&quot;_ ;_ @_ "/>
    <numFmt numFmtId="361" formatCode="0.000%"/>
    <numFmt numFmtId="362" formatCode="_ * #,##0.0_ ;_ * \-#,##0.0_ ;_ * &quot;-&quot;_ ;_ @_ "/>
    <numFmt numFmtId="363" formatCode="_ * #,##0.00_ ;_ * \-#,##0.00_ ;_ * &quot;-&quot;_ ;_ @_ "/>
    <numFmt numFmtId="364" formatCode="_-* #,##0_-;&quot;₩&quot;&quot;₩&quot;&quot;₩&quot;&quot;₩&quot;&quot;₩&quot;&quot;₩&quot;&quot;₩&quot;&quot;₩&quot;&quot;₩&quot;&quot;₩&quot;\-* #,##0_-;_-* &quot;-&quot;_-;_-@_-"/>
    <numFmt numFmtId="365" formatCode="#,##0.000000000000000000"/>
    <numFmt numFmtId="366" formatCode="0.00000"/>
    <numFmt numFmtId="367" formatCode="0_);\(0\)"/>
    <numFmt numFmtId="368" formatCode="0&quot;₩&quot;\!\-&quot;₩&quot;\!\ &quot;₩&quot;\!\A&quot;₩&quot;\!\ &quot;₩&quot;\!\-0"/>
    <numFmt numFmtId="369" formatCode="yyyy&quot;년&quot;\ m&quot;월&quot;\ d&quot;일&quot;"/>
    <numFmt numFmtId="370" formatCode="_ * #,##0.00000_ ;_ * \-#,##0.00000_ ;_ * &quot;-&quot;_ ;_ @_ "/>
    <numFmt numFmtId="371" formatCode="&quot;₩&quot;#,##0;[Red]&quot;₩&quot;\-#,##0"/>
    <numFmt numFmtId="372" formatCode="#,##0.00000000000"/>
    <numFmt numFmtId="373" formatCode="#,000"/>
    <numFmt numFmtId="374" formatCode="&quot;On&quot;;&quot;On&quot;;&quot;Off&quot;"/>
    <numFmt numFmtId="375" formatCode="_(&quot;$&quot;* #,##0.00_);_(&quot;$&quot;* \(#,##0.00\);_(&quot;$&quot;* &quot;-&quot;??_);_(@_)"/>
    <numFmt numFmtId="376" formatCode="_-&quot;₩&quot;* #,##0_-;&quot;₩&quot;&quot;₩&quot;&quot;₩&quot;&quot;₩&quot;&quot;₩&quot;&quot;₩&quot;&quot;₩&quot;&quot;₩&quot;&quot;₩&quot;&quot;₩&quot;\-&quot;₩&quot;* #,##0_-;_-&quot;₩&quot;* &quot;-&quot;_-;_-@_-"/>
    <numFmt numFmtId="377" formatCode="&quot;₩&quot;&quot;₩&quot;&quot;₩&quot;&quot;₩&quot;&quot;₩&quot;&quot;₩&quot;&quot;₩&quot;&quot;₩&quot;&quot;₩&quot;&quot;₩&quot;\$#,##0.00_);&quot;₩&quot;&quot;₩&quot;&quot;₩&quot;&quot;₩&quot;&quot;₩&quot;&quot;₩&quot;&quot;₩&quot;&quot;₩&quot;&quot;₩&quot;&quot;₩&quot;\(&quot;₩&quot;&quot;₩&quot;&quot;₩&quot;&quot;₩&quot;&quot;₩&quot;&quot;₩&quot;&quot;₩&quot;&quot;₩&quot;&quot;₩&quot;&quot;₩&quot;\$#,##0.00&quot;₩&quot;&quot;₩&quot;&quot;₩&quot;&quot;₩&quot;&quot;₩&quot;&quot;₩&quot;&quot;₩&quot;&quot;₩&quot;&quot;₩&quot;&quot;₩&quot;\)"/>
    <numFmt numFmtId="378" formatCode="_ &quot;₩&quot;* #,##0_ ;_ &quot;₩&quot;* &quot;₩&quot;&quot;₩&quot;&quot;₩&quot;&quot;₩&quot;&quot;₩&quot;&quot;₩&quot;&quot;₩&quot;&quot;₩&quot;&quot;₩&quot;&quot;₩&quot;&quot;₩&quot;\-#,##0_ ;_ &quot;₩&quot;* &quot;-&quot;_ ;_ @_ "/>
    <numFmt numFmtId="379" formatCode="&quot;₩&quot;\!\$#,##0_);[Red]&quot;₩&quot;\!\(&quot;₩&quot;\!\$#,##0&quot;₩&quot;\!\)"/>
    <numFmt numFmtId="380" formatCode="_ * #,##0.00000_ ;_ * &quot;₩&quot;&quot;₩&quot;&quot;₩&quot;&quot;₩&quot;&quot;₩&quot;&quot;₩&quot;&quot;₩&quot;&quot;₩&quot;&quot;₩&quot;\-#,##0.00000_ ;_ * &quot;-&quot;_ ;_ @_ "/>
    <numFmt numFmtId="381" formatCode="&quot;$&quot;#,##0.00_);[Red]\(&quot;$&quot;#,##0.00\)"/>
  </numFmts>
  <fonts count="242">
    <font>
      <sz val="11"/>
      <color theme="1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color indexed="8"/>
      <name val="Arial"/>
      <family val="2"/>
    </font>
    <font>
      <sz val="12"/>
      <name val="바탕체"/>
      <family val="1"/>
      <charset val="129"/>
    </font>
    <font>
      <sz val="10"/>
      <name val="돋움"/>
      <family val="3"/>
      <charset val="129"/>
    </font>
    <font>
      <sz val="8"/>
      <name val="굴림체"/>
      <family val="3"/>
      <charset val="129"/>
    </font>
    <font>
      <sz val="9"/>
      <name val="돋움"/>
      <family val="3"/>
      <charset val="129"/>
    </font>
    <font>
      <b/>
      <sz val="11"/>
      <name val="돋움"/>
      <family val="3"/>
      <charset val="129"/>
    </font>
    <font>
      <sz val="11"/>
      <color theme="1"/>
      <name val="맑은 고딕"/>
      <family val="3"/>
      <charset val="129"/>
    </font>
    <font>
      <sz val="8"/>
      <color indexed="8"/>
      <name val="굴림"/>
      <family val="3"/>
      <charset val="129"/>
    </font>
    <font>
      <sz val="8"/>
      <name val="굴림"/>
      <family val="3"/>
      <charset val="129"/>
    </font>
    <font>
      <sz val="8"/>
      <color indexed="8"/>
      <name val="Arial"/>
      <family val="2"/>
    </font>
    <font>
      <sz val="11"/>
      <name val="굴림체"/>
      <family val="3"/>
      <charset val="129"/>
    </font>
    <font>
      <sz val="12"/>
      <name val="굴림"/>
      <family val="3"/>
      <charset val="129"/>
    </font>
    <font>
      <sz val="11"/>
      <name val="굴림"/>
      <family val="3"/>
      <charset val="129"/>
    </font>
    <font>
      <sz val="10"/>
      <name val="Arial"/>
      <family val="2"/>
    </font>
    <font>
      <sz val="7"/>
      <name val="Small Fonts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name val="바탕체"/>
      <family val="1"/>
      <charset val="129"/>
    </font>
    <font>
      <sz val="10"/>
      <name val="MS Sans Serif"/>
      <family val="2"/>
    </font>
    <font>
      <b/>
      <sz val="10"/>
      <name val="Arial"/>
      <family val="2"/>
    </font>
    <font>
      <sz val="10"/>
      <name val="굴림체"/>
      <family val="3"/>
      <charset val="129"/>
    </font>
    <font>
      <sz val="12"/>
      <name val="돋움체"/>
      <family val="3"/>
      <charset val="129"/>
    </font>
    <font>
      <sz val="12"/>
      <name val="굴림체"/>
      <family val="3"/>
      <charset val="129"/>
    </font>
    <font>
      <i/>
      <sz val="12"/>
      <name val="굴림체"/>
      <family val="3"/>
      <charset val="129"/>
    </font>
    <font>
      <sz val="12"/>
      <name val="¹????¼"/>
      <family val="1"/>
      <charset val="129"/>
    </font>
    <font>
      <sz val="12"/>
      <name val="|??¢¥¢¬¨Ï"/>
      <family val="1"/>
      <charset val="129"/>
    </font>
    <font>
      <sz val="12"/>
      <name val="COUR"/>
      <family val="1"/>
    </font>
    <font>
      <sz val="10"/>
      <name val="Helv"/>
      <family val="2"/>
    </font>
    <font>
      <sz val="11"/>
      <name val="Arial"/>
      <family val="2"/>
    </font>
    <font>
      <sz val="10"/>
      <name val="Arial Narrow"/>
      <family val="2"/>
    </font>
    <font>
      <sz val="8"/>
      <color indexed="8"/>
      <name val="Gulim"/>
      <family val="3"/>
    </font>
    <font>
      <sz val="8"/>
      <color indexed="8"/>
      <name val="Gulim"/>
      <family val="3"/>
      <charset val="129"/>
    </font>
    <font>
      <sz val="10"/>
      <name val="Geneva"/>
      <family val="2"/>
    </font>
    <font>
      <sz val="12"/>
      <name val="Times New Roman"/>
      <family val="1"/>
    </font>
    <font>
      <sz val="1"/>
      <color indexed="8"/>
      <name val="Courier"/>
      <family val="3"/>
    </font>
    <font>
      <sz val="11"/>
      <name val="바탕체"/>
      <family val="1"/>
      <charset val="129"/>
    </font>
    <font>
      <b/>
      <sz val="22"/>
      <name val="바탕체"/>
      <family val="1"/>
      <charset val="129"/>
    </font>
    <font>
      <sz val="9"/>
      <name val="Arial"/>
      <family val="2"/>
    </font>
    <font>
      <sz val="10"/>
      <name val="Courier New"/>
      <family val="3"/>
    </font>
    <font>
      <sz val="12"/>
      <name val="돋움"/>
      <family val="3"/>
      <charset val="129"/>
    </font>
    <font>
      <sz val="9"/>
      <name val="돋움체"/>
      <family val="3"/>
      <charset val="129"/>
    </font>
    <font>
      <sz val="10"/>
      <color indexed="8"/>
      <name val="MS Sans Serif"/>
      <family val="2"/>
    </font>
    <font>
      <sz val="14"/>
      <color indexed="8"/>
      <name val="뼻뮝"/>
      <family val="3"/>
      <charset val="129"/>
    </font>
    <font>
      <sz val="11"/>
      <color indexed="8"/>
      <name val="돋움"/>
      <family val="3"/>
      <charset val="129"/>
    </font>
    <font>
      <sz val="12"/>
      <color indexed="8"/>
      <name val="바탕체"/>
      <family val="1"/>
      <charset val="129"/>
    </font>
    <font>
      <sz val="10"/>
      <color indexed="8"/>
      <name val="Courier New"/>
      <family val="3"/>
    </font>
    <font>
      <sz val="12"/>
      <name val="견명조"/>
      <family val="1"/>
      <charset val="129"/>
    </font>
    <font>
      <sz val="7"/>
      <name val="바탕체"/>
      <family val="1"/>
      <charset val="129"/>
    </font>
    <font>
      <sz val="10"/>
      <name val="돋움체"/>
      <family val="3"/>
      <charset val="129"/>
    </font>
    <font>
      <sz val="1"/>
      <color indexed="0"/>
      <name val="Courier"/>
      <family val="3"/>
    </font>
    <font>
      <sz val="9"/>
      <name val="바탕체"/>
      <family val="1"/>
      <charset val="129"/>
    </font>
    <font>
      <sz val="12"/>
      <name val="Arial"/>
      <family val="2"/>
    </font>
    <font>
      <sz val="9"/>
      <name val="굴림체"/>
      <family val="3"/>
      <charset val="129"/>
    </font>
    <font>
      <sz val="12"/>
      <name val="ⓒoUAAA¨u"/>
      <family val="1"/>
      <charset val="129"/>
    </font>
    <font>
      <sz val="12"/>
      <name val="©öUAAA¨ù"/>
      <family val="1"/>
      <charset val="129"/>
    </font>
    <font>
      <sz val="11"/>
      <name val="¡¾¨u￠￢ⓒ÷A¨u"/>
      <family val="3"/>
      <charset val="129"/>
    </font>
    <font>
      <sz val="11"/>
      <name val="￥i￠￢￠?o"/>
      <family val="3"/>
      <charset val="129"/>
    </font>
    <font>
      <sz val="12"/>
      <name val="¡¾¨ù¢¬©÷A¨ù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1"/>
      <name val="±¼¸²Ã¼"/>
      <family val="3"/>
      <charset val="129"/>
    </font>
    <font>
      <sz val="12"/>
      <name val="¹ÙÅÁÃ¼"/>
      <family val="3"/>
      <charset val="129"/>
    </font>
    <font>
      <sz val="12"/>
      <name val="¹UAAA¼"/>
      <family val="1"/>
      <charset val="129"/>
    </font>
    <font>
      <sz val="11"/>
      <name val="HY그래픽M"/>
      <family val="1"/>
      <charset val="129"/>
    </font>
    <font>
      <sz val="10"/>
      <name val="μ¸¿oA¼"/>
      <family val="3"/>
      <charset val="129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8"/>
      <name val="©öUAAA¨ù"/>
      <family val="1"/>
      <charset val="129"/>
    </font>
    <font>
      <sz val="12"/>
      <name val="¥ì¢¬¢¯oA¨ù"/>
      <family val="3"/>
      <charset val="129"/>
    </font>
    <font>
      <sz val="10"/>
      <name val="¡¾¨ù¢¬©÷A¨ù"/>
      <family val="3"/>
      <charset val="129"/>
    </font>
    <font>
      <sz val="10"/>
      <name val="©öUAAA¨ù"/>
      <family val="1"/>
      <charset val="129"/>
    </font>
    <font>
      <sz val="8"/>
      <name val="¹UAAA¼"/>
      <family val="3"/>
      <charset val="129"/>
    </font>
    <font>
      <sz val="12"/>
      <name val="μ¸¿oA¼"/>
      <family val="3"/>
      <charset val="129"/>
    </font>
    <font>
      <sz val="10"/>
      <name val="±¼¸²Ã¼"/>
      <family val="3"/>
      <charset val="129"/>
    </font>
    <font>
      <u/>
      <sz val="12"/>
      <color indexed="36"/>
      <name val="바탕체"/>
      <family val="1"/>
      <charset val="129"/>
    </font>
    <font>
      <sz val="14"/>
      <name val="¹UAAA¼"/>
      <family val="1"/>
      <charset val="129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0"/>
      <color indexed="8"/>
      <name val="Impact"/>
      <family val="2"/>
    </font>
    <font>
      <sz val="10"/>
      <name val="MS Serif"/>
      <family val="1"/>
    </font>
    <font>
      <sz val="1"/>
      <color indexed="16"/>
      <name val="Courier"/>
      <family val="3"/>
    </font>
    <font>
      <sz val="11"/>
      <name val="??"/>
      <family val="3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i/>
      <sz val="1"/>
      <color indexed="8"/>
      <name val="Courier"/>
      <family val="3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b/>
      <sz val="1"/>
      <color indexed="16"/>
      <name val="Courier"/>
      <family val="3"/>
    </font>
    <font>
      <sz val="10"/>
      <name val="Univers (WN)"/>
      <family val="2"/>
    </font>
    <font>
      <sz val="10"/>
      <color indexed="12"/>
      <name val="Arial"/>
      <family val="2"/>
    </font>
    <font>
      <u/>
      <sz val="8.5"/>
      <color indexed="12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12"/>
      <name val="Helv"/>
      <family val="2"/>
    </font>
    <font>
      <sz val="8"/>
      <name val="Helv"/>
      <family val="2"/>
    </font>
    <font>
      <b/>
      <sz val="8"/>
      <name val="Times New Roman"/>
      <family val="1"/>
    </font>
    <font>
      <sz val="10"/>
      <color indexed="24"/>
      <name val="Arial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b/>
      <i/>
      <sz val="18"/>
      <color indexed="39"/>
      <name val="돋움체"/>
      <family val="3"/>
      <charset val="129"/>
    </font>
    <font>
      <sz val="8"/>
      <name val="바탕체"/>
      <family val="1"/>
      <charset val="129"/>
    </font>
    <font>
      <sz val="8"/>
      <color indexed="12"/>
      <name val="Arial"/>
      <family val="2"/>
    </font>
    <font>
      <u/>
      <sz val="10"/>
      <color indexed="36"/>
      <name val="Arial"/>
      <family val="2"/>
    </font>
    <font>
      <i/>
      <outline/>
      <shadow/>
      <u/>
      <sz val="1"/>
      <color indexed="24"/>
      <name val="Courier"/>
      <family val="3"/>
    </font>
    <font>
      <b/>
      <sz val="12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9"/>
      <color indexed="8"/>
      <name val="굴림체"/>
      <family val="3"/>
      <charset val="129"/>
    </font>
    <font>
      <u/>
      <sz val="11"/>
      <color indexed="36"/>
      <name val="돋움"/>
      <family val="3"/>
      <charset val="129"/>
    </font>
    <font>
      <sz val="10"/>
      <color indexed="12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굴림"/>
      <family val="3"/>
      <charset val="129"/>
    </font>
    <font>
      <sz val="11"/>
      <name val="뼻뮝"/>
      <family val="3"/>
      <charset val="129"/>
    </font>
    <font>
      <sz val="11"/>
      <name val="돋움체"/>
      <family val="3"/>
      <charset val="129"/>
    </font>
    <font>
      <sz val="9"/>
      <name val="MS Sans Serif"/>
      <family val="2"/>
    </font>
    <font>
      <sz val="12"/>
      <name val="뼻뮝"/>
      <family val="1"/>
      <charset val="129"/>
    </font>
    <font>
      <sz val="10"/>
      <color indexed="10"/>
      <name val="돋움체"/>
      <family val="3"/>
      <charset val="129"/>
    </font>
    <font>
      <sz val="11"/>
      <name val="돋움"/>
      <family val="3"/>
    </font>
    <font>
      <sz val="10"/>
      <name val="바탕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8"/>
      <name val="궁서체"/>
      <family val="1"/>
      <charset val="129"/>
    </font>
    <font>
      <sz val="8"/>
      <name val="돋움체"/>
      <family val="3"/>
      <charset val="129"/>
    </font>
    <font>
      <sz val="8"/>
      <name val="#중고딕"/>
      <family val="3"/>
      <charset val="129"/>
    </font>
    <font>
      <sz val="9"/>
      <color indexed="10"/>
      <name val="바탕체"/>
      <family val="1"/>
      <charset val="129"/>
    </font>
    <font>
      <b/>
      <sz val="12"/>
      <color indexed="16"/>
      <name val="굴림체"/>
      <family val="3"/>
      <charset val="129"/>
    </font>
    <font>
      <sz val="10"/>
      <name val="HY견고딕"/>
      <family val="1"/>
      <charset val="129"/>
    </font>
    <font>
      <sz val="11"/>
      <color rgb="FF000000"/>
      <name val="돋움"/>
      <family val="3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0"/>
      <color indexed="10"/>
      <name val="돋움"/>
      <family val="3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b/>
      <sz val="11"/>
      <name val="굴림체"/>
      <family val="3"/>
      <charset val="129"/>
    </font>
    <font>
      <b/>
      <u/>
      <sz val="16"/>
      <name val="굴림체"/>
      <family val="3"/>
      <charset val="129"/>
    </font>
    <font>
      <sz val="9.5"/>
      <name val="굴림"/>
      <family val="3"/>
      <charset val="129"/>
    </font>
    <font>
      <sz val="9"/>
      <name val="바탕"/>
      <family val="1"/>
      <charset val="129"/>
    </font>
    <font>
      <sz val="11"/>
      <color indexed="8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20"/>
      <name val="나눔고딕"/>
      <family val="3"/>
      <charset val="129"/>
    </font>
    <font>
      <sz val="8"/>
      <color rgb="FFFF0000"/>
      <name val="굴림"/>
      <family val="3"/>
      <charset val="129"/>
    </font>
    <font>
      <sz val="9"/>
      <name val="굴림"/>
      <family val="3"/>
      <charset val="129"/>
    </font>
    <font>
      <b/>
      <sz val="9"/>
      <name val="굴림"/>
      <family val="3"/>
      <charset val="129"/>
    </font>
    <font>
      <sz val="11"/>
      <name val="맑은 고딕"/>
      <family val="3"/>
      <charset val="129"/>
    </font>
    <font>
      <b/>
      <sz val="10"/>
      <name val="나눔고딕"/>
      <family val="3"/>
      <charset val="129"/>
    </font>
    <font>
      <b/>
      <sz val="10"/>
      <name val="맑은 고딕"/>
      <family val="3"/>
      <charset val="129"/>
      <scheme val="major"/>
    </font>
    <font>
      <b/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0"/>
      <color rgb="FFFF0000"/>
      <name val="맑은 고딕"/>
      <family val="3"/>
      <charset val="129"/>
      <scheme val="major"/>
    </font>
    <font>
      <sz val="9"/>
      <color rgb="FFC00000"/>
      <name val="굴림"/>
      <family val="3"/>
      <charset val="129"/>
    </font>
    <font>
      <b/>
      <sz val="9"/>
      <color rgb="FFC00000"/>
      <name val="굴림"/>
      <family val="3"/>
      <charset val="129"/>
    </font>
    <font>
      <sz val="11"/>
      <color rgb="FFC00000"/>
      <name val="맑은 고딕"/>
      <family val="3"/>
      <charset val="129"/>
    </font>
    <font>
      <sz val="8"/>
      <color rgb="FFC00000"/>
      <name val="굴림"/>
      <family val="3"/>
      <charset val="129"/>
    </font>
    <font>
      <sz val="10"/>
      <name val="08서울남산체 L"/>
      <family val="1"/>
      <charset val="129"/>
    </font>
    <font>
      <sz val="10"/>
      <color rgb="FFC00000"/>
      <name val="08서울남산체 L"/>
      <family val="1"/>
      <charset val="129"/>
    </font>
    <font>
      <b/>
      <sz val="10"/>
      <name val="08서울남산체 L"/>
      <family val="1"/>
      <charset val="129"/>
    </font>
    <font>
      <sz val="9"/>
      <name val="08서울남산체 L"/>
      <family val="1"/>
      <charset val="129"/>
    </font>
    <font>
      <sz val="15"/>
      <name val="08서울남산체 L"/>
      <family val="1"/>
      <charset val="129"/>
    </font>
    <font>
      <b/>
      <sz val="12"/>
      <name val="08서울남산체 L"/>
      <family val="1"/>
      <charset val="129"/>
    </font>
    <font>
      <sz val="10"/>
      <color rgb="FFFF0000"/>
      <name val="돋움"/>
      <family val="3"/>
      <charset val="129"/>
    </font>
    <font>
      <b/>
      <sz val="10"/>
      <name val="돋움"/>
      <family val="3"/>
      <charset val="129"/>
    </font>
    <font>
      <sz val="15"/>
      <name val="돋움"/>
      <family val="3"/>
      <charset val="129"/>
    </font>
    <font>
      <b/>
      <sz val="9"/>
      <color indexed="81"/>
      <name val="굴림"/>
      <family val="3"/>
      <charset val="129"/>
    </font>
    <font>
      <sz val="8"/>
      <name val="08서울남산체 L"/>
      <family val="1"/>
      <charset val="129"/>
    </font>
    <font>
      <sz val="8"/>
      <color indexed="10"/>
      <name val="08서울남산체 L"/>
      <family val="1"/>
      <charset val="129"/>
    </font>
    <font>
      <sz val="11"/>
      <name val="08서울남산체 L"/>
      <family val="1"/>
      <charset val="129"/>
    </font>
    <font>
      <b/>
      <sz val="8"/>
      <color indexed="10"/>
      <name val="08서울남산체 L"/>
      <family val="1"/>
      <charset val="129"/>
    </font>
    <font>
      <b/>
      <sz val="8"/>
      <name val="08서울남산체 L"/>
      <family val="1"/>
      <charset val="129"/>
    </font>
    <font>
      <sz val="8"/>
      <color rgb="FF0000FF"/>
      <name val="08서울남산체 L"/>
      <family val="1"/>
      <charset val="129"/>
    </font>
    <font>
      <b/>
      <sz val="14"/>
      <color rgb="FF0070C0"/>
      <name val="돋움"/>
      <family val="3"/>
      <charset val="129"/>
    </font>
    <font>
      <u/>
      <sz val="8"/>
      <name val="굴림"/>
      <family val="3"/>
      <charset val="129"/>
    </font>
    <font>
      <u/>
      <sz val="8"/>
      <color rgb="FFFF0000"/>
      <name val="굴림"/>
      <family val="3"/>
      <charset val="129"/>
    </font>
    <font>
      <sz val="10"/>
      <color theme="1"/>
      <name val="Arial"/>
      <family val="2"/>
    </font>
    <font>
      <b/>
      <sz val="18"/>
      <color indexed="8"/>
      <name val="굴림체"/>
      <family val="3"/>
      <charset val="129"/>
    </font>
    <font>
      <b/>
      <sz val="12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sz val="8"/>
      <name val="맑은 고딕"/>
      <family val="3"/>
      <charset val="129"/>
      <scheme val="minor"/>
    </font>
    <font>
      <b/>
      <sz val="11"/>
      <name val="굴림"/>
      <family val="3"/>
      <charset val="129"/>
    </font>
    <font>
      <sz val="12"/>
      <name val="서울남산체 M"/>
      <family val="1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  <charset val="129"/>
      <scheme val="minor"/>
    </font>
    <font>
      <b/>
      <sz val="10"/>
      <color indexed="8"/>
      <name val="굴림체"/>
      <family val="3"/>
      <charset val="129"/>
    </font>
    <font>
      <sz val="10"/>
      <color rgb="FFFF0000"/>
      <name val="굴림체"/>
      <family val="3"/>
      <charset val="129"/>
    </font>
    <font>
      <sz val="10"/>
      <color indexed="10"/>
      <name val="굴림체"/>
      <family val="3"/>
      <charset val="129"/>
    </font>
    <font>
      <b/>
      <sz val="10"/>
      <color indexed="10"/>
      <name val="굴림체"/>
      <family val="3"/>
      <charset val="129"/>
    </font>
    <font>
      <b/>
      <sz val="10"/>
      <name val="굴림체"/>
      <family val="3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sz val="12"/>
      <color rgb="FF000000"/>
      <name val="돋움체"/>
      <family val="3"/>
      <charset val="129"/>
    </font>
    <font>
      <sz val="10"/>
      <color indexed="10"/>
      <name val="바탕체"/>
      <family val="1"/>
      <charset val="129"/>
    </font>
    <font>
      <sz val="10"/>
      <color rgb="FF000000"/>
      <name val="한컴바탕"/>
      <family val="1"/>
      <charset val="129"/>
    </font>
    <font>
      <sz val="10"/>
      <color rgb="FF000000"/>
      <name val="굴림체"/>
      <family val="3"/>
      <charset val="129"/>
    </font>
    <font>
      <sz val="10"/>
      <color rgb="FFFF0000"/>
      <name val="Arial"/>
      <family val="2"/>
    </font>
    <font>
      <b/>
      <sz val="10"/>
      <color indexed="10"/>
      <name val="08서울남산체 L"/>
      <family val="1"/>
      <charset val="129"/>
    </font>
    <font>
      <b/>
      <sz val="8"/>
      <color indexed="12"/>
      <name val="08서울남산체 L"/>
      <family val="1"/>
      <charset val="129"/>
    </font>
    <font>
      <sz val="11"/>
      <color rgb="FFFF0000"/>
      <name val="굴림"/>
      <family val="3"/>
      <charset val="129"/>
    </font>
    <font>
      <sz val="11"/>
      <color theme="1"/>
      <name val="굴림"/>
      <family val="3"/>
      <charset val="129"/>
    </font>
    <font>
      <b/>
      <sz val="12"/>
      <name val="굴림"/>
      <family val="3"/>
      <charset val="129"/>
    </font>
    <font>
      <b/>
      <sz val="10"/>
      <name val="굴림"/>
      <family val="3"/>
      <charset val="129"/>
    </font>
    <font>
      <b/>
      <sz val="16"/>
      <name val="굴림"/>
      <family val="3"/>
      <charset val="129"/>
    </font>
    <font>
      <b/>
      <sz val="14"/>
      <name val="굴림"/>
      <family val="3"/>
      <charset val="129"/>
    </font>
    <font>
      <sz val="10"/>
      <color rgb="FFFF0000"/>
      <name val="굴림"/>
      <family val="3"/>
      <charset val="129"/>
    </font>
    <font>
      <sz val="10"/>
      <color rgb="FFC00000"/>
      <name val="굴림"/>
      <family val="3"/>
      <charset val="129"/>
    </font>
    <font>
      <sz val="9"/>
      <color rgb="FFFF0000"/>
      <name val="굴림"/>
      <family val="3"/>
      <charset val="129"/>
    </font>
    <font>
      <b/>
      <sz val="10"/>
      <color rgb="FFFF0000"/>
      <name val="굴림"/>
      <family val="3"/>
      <charset val="129"/>
    </font>
    <font>
      <vertAlign val="superscript"/>
      <sz val="9"/>
      <name val="굴림"/>
      <family val="3"/>
      <charset val="129"/>
    </font>
    <font>
      <b/>
      <sz val="8"/>
      <color rgb="FFFF0000"/>
      <name val="굴림"/>
      <family val="3"/>
      <charset val="129"/>
    </font>
    <font>
      <sz val="6"/>
      <name val="굴림"/>
      <family val="3"/>
      <charset val="129"/>
    </font>
    <font>
      <vertAlign val="superscript"/>
      <sz val="8"/>
      <name val="굴림"/>
      <family val="3"/>
      <charset val="129"/>
    </font>
    <font>
      <sz val="8"/>
      <color rgb="FF0033CC"/>
      <name val="굴림"/>
      <family val="3"/>
      <charset val="129"/>
    </font>
    <font>
      <sz val="8"/>
      <color indexed="10"/>
      <name val="굴림"/>
      <family val="3"/>
      <charset val="129"/>
    </font>
    <font>
      <sz val="8"/>
      <color indexed="12"/>
      <name val="굴림"/>
      <family val="3"/>
      <charset val="129"/>
    </font>
    <font>
      <sz val="8"/>
      <color rgb="FF0066FF"/>
      <name val="굴림"/>
      <family val="3"/>
      <charset val="129"/>
    </font>
    <font>
      <sz val="7"/>
      <color indexed="10"/>
      <name val="굴림"/>
      <family val="3"/>
      <charset val="129"/>
    </font>
    <font>
      <sz val="8"/>
      <color rgb="FF000099"/>
      <name val="굴림"/>
      <family val="3"/>
      <charset val="129"/>
    </font>
    <font>
      <b/>
      <sz val="8"/>
      <color indexed="10"/>
      <name val="굴림"/>
      <family val="3"/>
      <charset val="129"/>
    </font>
    <font>
      <sz val="7"/>
      <name val="굴림"/>
      <family val="3"/>
      <charset val="129"/>
    </font>
    <font>
      <sz val="7.5"/>
      <name val="굴림"/>
      <family val="3"/>
      <charset val="129"/>
    </font>
    <font>
      <b/>
      <sz val="12"/>
      <color rgb="FFFF0000"/>
      <name val="굴림"/>
      <family val="3"/>
      <charset val="129"/>
    </font>
    <font>
      <vertAlign val="superscript"/>
      <sz val="10"/>
      <name val="굴림"/>
      <family val="3"/>
      <charset val="129"/>
    </font>
    <font>
      <b/>
      <sz val="11"/>
      <color rgb="FFC00000"/>
      <name val="굴림"/>
      <family val="3"/>
      <charset val="129"/>
    </font>
    <font>
      <sz val="11"/>
      <name val="맑은 고딕 Semilight"/>
      <family val="3"/>
      <charset val="129"/>
    </font>
  </fonts>
  <fills count="21">
    <fill>
      <patternFill patternType="none"/>
    </fill>
    <fill>
      <patternFill patternType="gray125"/>
    </fill>
    <fill>
      <patternFill patternType="solid">
        <fgColor theme="0" tint="-0.14996795556505021"/>
        <bgColor rgb="FFEAEAEA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gray0625">
        <fgColor indexed="11"/>
        <b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17435">
    <xf numFmtId="0" fontId="0" fillId="0" borderId="0">
      <alignment vertical="center"/>
    </xf>
    <xf numFmtId="9" fontId="13" fillId="0" borderId="0">
      <alignment vertical="center"/>
    </xf>
    <xf numFmtId="0" fontId="7" fillId="0" borderId="0"/>
    <xf numFmtId="0" fontId="5" fillId="0" borderId="0"/>
    <xf numFmtId="0" fontId="14" fillId="0" borderId="0"/>
    <xf numFmtId="177" fontId="14" fillId="0" borderId="0"/>
    <xf numFmtId="41" fontId="1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37" fontId="21" fillId="0" borderId="0"/>
    <xf numFmtId="0" fontId="22" fillId="0" borderId="0"/>
    <xf numFmtId="182" fontId="8" fillId="0" borderId="0" applyFont="0" applyFill="0" applyBorder="0" applyAlignment="0" applyProtection="0"/>
    <xf numFmtId="180" fontId="23" fillId="0" borderId="0" applyFont="0" applyFill="0" applyBorder="0" applyAlignment="0" applyProtection="0"/>
    <xf numFmtId="183" fontId="8" fillId="0" borderId="0" applyFill="0" applyBorder="0" applyProtection="0"/>
    <xf numFmtId="0" fontId="24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25" fillId="0" borderId="10">
      <alignment horizontal="center"/>
    </xf>
    <xf numFmtId="0" fontId="26" fillId="0" borderId="10">
      <alignment horizontal="center"/>
    </xf>
    <xf numFmtId="0" fontId="6" fillId="0" borderId="10">
      <alignment horizontal="center"/>
    </xf>
    <xf numFmtId="0" fontId="6" fillId="0" borderId="10">
      <alignment horizontal="center"/>
    </xf>
    <xf numFmtId="0" fontId="26" fillId="0" borderId="10">
      <alignment horizontal="center"/>
    </xf>
    <xf numFmtId="0" fontId="26" fillId="0" borderId="10">
      <alignment horizontal="center"/>
    </xf>
    <xf numFmtId="0" fontId="16" fillId="0" borderId="10">
      <alignment horizontal="center"/>
    </xf>
    <xf numFmtId="0" fontId="16" fillId="0" borderId="10">
      <alignment horizontal="center"/>
    </xf>
    <xf numFmtId="0" fontId="16" fillId="0" borderId="10">
      <alignment horizontal="center"/>
    </xf>
    <xf numFmtId="0" fontId="16" fillId="0" borderId="10">
      <alignment horizontal="center"/>
    </xf>
    <xf numFmtId="185" fontId="27" fillId="0" borderId="17" applyBorder="0">
      <alignment horizontal="center"/>
    </xf>
    <xf numFmtId="10" fontId="27" fillId="0" borderId="17" applyBorder="0">
      <alignment horizontal="center"/>
    </xf>
    <xf numFmtId="0" fontId="27" fillId="0" borderId="0"/>
    <xf numFmtId="0" fontId="26" fillId="0" borderId="0">
      <alignment vertical="center"/>
    </xf>
    <xf numFmtId="184" fontId="24" fillId="0" borderId="4">
      <alignment horizontal="centerContinuous" vertical="center"/>
    </xf>
    <xf numFmtId="3" fontId="28" fillId="0" borderId="1"/>
    <xf numFmtId="3" fontId="28" fillId="0" borderId="1"/>
    <xf numFmtId="3" fontId="8" fillId="0" borderId="0">
      <alignment vertical="center"/>
    </xf>
    <xf numFmtId="186" fontId="8" fillId="0" borderId="0">
      <alignment vertical="center"/>
    </xf>
    <xf numFmtId="4" fontId="8" fillId="0" borderId="0">
      <alignment vertical="center"/>
    </xf>
    <xf numFmtId="187" fontId="8" fillId="0" borderId="0">
      <alignment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24" fillId="0" borderId="4">
      <alignment horizontal="centerContinuous" vertical="center"/>
    </xf>
    <xf numFmtId="0" fontId="19" fillId="0" borderId="4">
      <alignment horizontal="centerContinuous" vertical="center"/>
    </xf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9" fontId="5" fillId="0" borderId="0" applyNumberFormat="0" applyFont="0" applyFill="0" applyBorder="0" applyAlignment="0" applyProtection="0"/>
    <xf numFmtId="189" fontId="5" fillId="0" borderId="0" applyNumberFormat="0" applyFont="0" applyFill="0" applyBorder="0" applyAlignment="0" applyProtection="0"/>
    <xf numFmtId="190" fontId="5" fillId="0" borderId="0" applyNumberFormat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91" fontId="25" fillId="0" borderId="0" applyNumberFormat="0" applyFont="0" applyFill="0" applyBorder="0" applyAlignment="0" applyProtection="0"/>
    <xf numFmtId="184" fontId="25" fillId="0" borderId="0" applyNumberFormat="0" applyFont="0" applyFill="0" applyBorder="0" applyAlignment="0" applyProtection="0"/>
    <xf numFmtId="191" fontId="25" fillId="0" borderId="0" applyNumberFormat="0" applyFont="0" applyFill="0" applyBorder="0" applyAlignment="0" applyProtection="0"/>
    <xf numFmtId="192" fontId="5" fillId="0" borderId="0" applyNumberFormat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9" fontId="5" fillId="0" borderId="0" applyNumberFormat="0" applyFont="0" applyFill="0" applyBorder="0" applyAlignment="0" applyProtection="0"/>
    <xf numFmtId="189" fontId="5" fillId="0" borderId="0" applyNumberFormat="0" applyFont="0" applyFill="0" applyBorder="0" applyAlignment="0" applyProtection="0"/>
    <xf numFmtId="190" fontId="5" fillId="0" borderId="0" applyNumberFormat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91" fontId="25" fillId="0" borderId="0" applyNumberFormat="0" applyFont="0" applyFill="0" applyBorder="0" applyAlignment="0" applyProtection="0"/>
    <xf numFmtId="184" fontId="25" fillId="0" borderId="0" applyNumberFormat="0" applyFont="0" applyFill="0" applyBorder="0" applyAlignment="0" applyProtection="0"/>
    <xf numFmtId="191" fontId="25" fillId="0" borderId="0" applyNumberFormat="0" applyFont="0" applyFill="0" applyBorder="0" applyAlignment="0" applyProtection="0"/>
    <xf numFmtId="192" fontId="5" fillId="0" borderId="0" applyNumberFormat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24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93" fontId="5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0" fontId="8" fillId="0" borderId="16"/>
    <xf numFmtId="0" fontId="30" fillId="0" borderId="0">
      <alignment vertical="center"/>
    </xf>
    <xf numFmtId="0" fontId="29" fillId="0" borderId="0">
      <alignment vertical="center"/>
    </xf>
    <xf numFmtId="40" fontId="25" fillId="0" borderId="0" applyFont="0" applyFill="0" applyBorder="0" applyAlignment="0" applyProtection="0"/>
    <xf numFmtId="194" fontId="24" fillId="0" borderId="1">
      <alignment vertical="center"/>
    </xf>
    <xf numFmtId="184" fontId="8" fillId="0" borderId="0"/>
    <xf numFmtId="184" fontId="8" fillId="0" borderId="0"/>
    <xf numFmtId="184" fontId="20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2" fillId="0" borderId="0"/>
    <xf numFmtId="184" fontId="31" fillId="0" borderId="0" applyFont="0" applyFill="0" applyBorder="0" applyAlignment="0" applyProtection="0"/>
    <xf numFmtId="184" fontId="20" fillId="0" borderId="0"/>
    <xf numFmtId="195" fontId="5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0" fontId="33" fillId="4" borderId="0"/>
    <xf numFmtId="184" fontId="17" fillId="0" borderId="18">
      <alignment vertical="center"/>
    </xf>
    <xf numFmtId="184" fontId="17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184" fontId="5" fillId="0" borderId="18">
      <alignment vertical="center"/>
    </xf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5" fillId="0" borderId="0"/>
    <xf numFmtId="0" fontId="27" fillId="0" borderId="0" applyFont="0" applyFill="0" applyBorder="0" applyAlignment="0" applyProtection="0"/>
    <xf numFmtId="0" fontId="20" fillId="0" borderId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0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184" fontId="20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184" fontId="27" fillId="0" borderId="0" applyFont="0" applyFill="0" applyBorder="0" applyAlignment="0" applyProtection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20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5" fillId="0" borderId="0"/>
    <xf numFmtId="184" fontId="5" fillId="0" borderId="0"/>
    <xf numFmtId="184" fontId="20" fillId="0" borderId="0"/>
    <xf numFmtId="184" fontId="20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0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27" fillId="0" borderId="0" applyFont="0" applyFill="0" applyBorder="0" applyAlignment="0" applyProtection="0"/>
    <xf numFmtId="184" fontId="5" fillId="0" borderId="0"/>
    <xf numFmtId="184" fontId="5" fillId="0" borderId="0"/>
    <xf numFmtId="184" fontId="5" fillId="0" borderId="0"/>
    <xf numFmtId="184" fontId="5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0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7" fillId="0" borderId="0" applyFont="0" applyFill="0" applyBorder="0" applyAlignment="0" applyProtection="0"/>
    <xf numFmtId="184" fontId="5" fillId="0" borderId="0"/>
    <xf numFmtId="184" fontId="5" fillId="0" borderId="0"/>
    <xf numFmtId="184" fontId="20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5" fillId="0" borderId="0"/>
    <xf numFmtId="184" fontId="20" fillId="0" borderId="0"/>
    <xf numFmtId="184" fontId="34" fillId="0" borderId="0"/>
    <xf numFmtId="184" fontId="20" fillId="0" borderId="0"/>
    <xf numFmtId="184" fontId="20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0" fillId="0" borderId="0"/>
    <xf numFmtId="184" fontId="20" fillId="0" borderId="0"/>
    <xf numFmtId="184" fontId="27" fillId="0" borderId="0" applyFont="0" applyFill="0" applyBorder="0" applyAlignment="0" applyProtection="0"/>
    <xf numFmtId="184" fontId="23" fillId="0" borderId="0"/>
    <xf numFmtId="184" fontId="20" fillId="0" borderId="0"/>
    <xf numFmtId="184" fontId="25" fillId="0" borderId="0"/>
    <xf numFmtId="184" fontId="25" fillId="0" borderId="0"/>
    <xf numFmtId="0" fontId="34" fillId="0" borderId="0"/>
    <xf numFmtId="184" fontId="5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27" fillId="0" borderId="0" applyFont="0" applyFill="0" applyBorder="0" applyAlignment="0" applyProtection="0"/>
    <xf numFmtId="184" fontId="23" fillId="0" borderId="0"/>
    <xf numFmtId="184" fontId="23" fillId="0" borderId="0"/>
    <xf numFmtId="184" fontId="23" fillId="0" borderId="0"/>
    <xf numFmtId="184" fontId="23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27" fillId="0" borderId="0" applyFont="0" applyFill="0" applyBorder="0" applyAlignment="0" applyProtection="0"/>
    <xf numFmtId="184" fontId="23" fillId="0" borderId="0"/>
    <xf numFmtId="0" fontId="27" fillId="0" borderId="0"/>
    <xf numFmtId="184" fontId="20" fillId="0" borderId="0"/>
    <xf numFmtId="184" fontId="5" fillId="0" borderId="0"/>
    <xf numFmtId="184" fontId="20" fillId="0" borderId="0"/>
    <xf numFmtId="184" fontId="5" fillId="0" borderId="0"/>
    <xf numFmtId="184" fontId="5" fillId="0" borderId="0"/>
    <xf numFmtId="184" fontId="20" fillId="0" borderId="0"/>
    <xf numFmtId="184" fontId="5" fillId="0" borderId="0"/>
    <xf numFmtId="184" fontId="20" fillId="0" borderId="0"/>
    <xf numFmtId="184" fontId="5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" fillId="0" borderId="0"/>
    <xf numFmtId="184" fontId="5" fillId="0" borderId="0"/>
    <xf numFmtId="0" fontId="26" fillId="0" borderId="0" applyFont="0" applyFill="0" applyBorder="0" applyAlignment="0" applyProtection="0"/>
    <xf numFmtId="0" fontId="34" fillId="0" borderId="0"/>
    <xf numFmtId="184" fontId="34" fillId="0" borderId="0"/>
    <xf numFmtId="184" fontId="34" fillId="0" borderId="0"/>
    <xf numFmtId="184" fontId="34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2" fontId="3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34" fillId="0" borderId="0"/>
    <xf numFmtId="0" fontId="8" fillId="0" borderId="0"/>
    <xf numFmtId="0" fontId="27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0" fontId="34" fillId="0" borderId="0"/>
    <xf numFmtId="184" fontId="20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20" fillId="0" borderId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20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0" fillId="0" borderId="0"/>
    <xf numFmtId="0" fontId="5" fillId="0" borderId="0"/>
    <xf numFmtId="0" fontId="5" fillId="0" borderId="0"/>
    <xf numFmtId="184" fontId="20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0" fillId="0" borderId="0"/>
    <xf numFmtId="0" fontId="20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0" fontId="26" fillId="0" borderId="0" applyFont="0" applyFill="0" applyBorder="0" applyAlignment="0" applyProtection="0"/>
    <xf numFmtId="184" fontId="20" fillId="0" borderId="0"/>
    <xf numFmtId="184" fontId="23" fillId="0" borderId="0"/>
    <xf numFmtId="184" fontId="20" fillId="0" borderId="0"/>
    <xf numFmtId="184" fontId="25" fillId="0" borderId="0"/>
    <xf numFmtId="184" fontId="25" fillId="0" borderId="0"/>
    <xf numFmtId="184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20" fillId="0" borderId="0"/>
    <xf numFmtId="0" fontId="27" fillId="0" borderId="0" applyFont="0" applyFill="0" applyBorder="0" applyAlignment="0" applyProtection="0"/>
    <xf numFmtId="0" fontId="8" fillId="0" borderId="0"/>
    <xf numFmtId="184" fontId="8" fillId="0" borderId="0"/>
    <xf numFmtId="184" fontId="20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20" fillId="0" borderId="0"/>
    <xf numFmtId="184" fontId="20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25" fillId="0" borderId="0"/>
    <xf numFmtId="184" fontId="5" fillId="0" borderId="0"/>
    <xf numFmtId="184" fontId="5" fillId="0" borderId="0"/>
    <xf numFmtId="0" fontId="27" fillId="0" borderId="0"/>
    <xf numFmtId="0" fontId="20" fillId="0" borderId="0"/>
    <xf numFmtId="0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0" fontId="26" fillId="0" borderId="0" applyFont="0" applyFill="0" applyBorder="0" applyAlignment="0" applyProtection="0"/>
    <xf numFmtId="184" fontId="20" fillId="0" borderId="0"/>
    <xf numFmtId="184" fontId="5" fillId="0" borderId="0"/>
    <xf numFmtId="184" fontId="20" fillId="0" borderId="0"/>
    <xf numFmtId="184" fontId="20" fillId="0" borderId="0"/>
    <xf numFmtId="184" fontId="34" fillId="0" borderId="0"/>
    <xf numFmtId="0" fontId="27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0" fillId="0" borderId="0"/>
    <xf numFmtId="184" fontId="20" fillId="0" borderId="0"/>
    <xf numFmtId="184" fontId="25" fillId="0" borderId="0"/>
    <xf numFmtId="0" fontId="5" fillId="0" borderId="0"/>
    <xf numFmtId="184" fontId="20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20" fillId="0" borderId="0"/>
    <xf numFmtId="184" fontId="20" fillId="0" borderId="0"/>
    <xf numFmtId="184" fontId="20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0" fontId="5" fillId="0" borderId="0"/>
    <xf numFmtId="184" fontId="20" fillId="0" borderId="0"/>
    <xf numFmtId="0" fontId="20" fillId="0" borderId="0"/>
    <xf numFmtId="0" fontId="26" fillId="0" borderId="0" applyFont="0" applyFill="0" applyBorder="0" applyAlignment="0" applyProtection="0"/>
    <xf numFmtId="184" fontId="23" fillId="0" borderId="0"/>
    <xf numFmtId="0" fontId="20" fillId="0" borderId="0"/>
    <xf numFmtId="184" fontId="27" fillId="0" borderId="0" applyFont="0" applyFill="0" applyBorder="0" applyAlignment="0" applyProtection="0"/>
    <xf numFmtId="184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 applyFont="0" applyFill="0" applyBorder="0" applyAlignment="0" applyProtection="0"/>
    <xf numFmtId="41" fontId="17" fillId="0" borderId="0" applyFont="0" applyFill="0" applyBorder="0" applyAlignment="0" applyProtection="0"/>
    <xf numFmtId="184" fontId="25" fillId="0" borderId="0"/>
    <xf numFmtId="184" fontId="27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 applyFont="0" applyFill="0" applyBorder="0" applyAlignment="0" applyProtection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0" fontId="20" fillId="0" borderId="0"/>
    <xf numFmtId="184" fontId="25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0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20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184" fontId="5" fillId="0" borderId="0"/>
    <xf numFmtId="0" fontId="27" fillId="0" borderId="0" applyFont="0" applyFill="0" applyBorder="0" applyAlignment="0" applyProtection="0"/>
    <xf numFmtId="0" fontId="5" fillId="0" borderId="0"/>
    <xf numFmtId="0" fontId="27" fillId="0" borderId="0" applyFont="0" applyFill="0" applyBorder="0" applyAlignment="0" applyProtection="0"/>
    <xf numFmtId="0" fontId="20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0" fillId="0" borderId="0"/>
    <xf numFmtId="0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27" fillId="0" borderId="0" applyFont="0" applyFill="0" applyBorder="0" applyAlignment="0" applyProtection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 applyFont="0" applyFill="0" applyBorder="0" applyAlignment="0" applyProtection="0"/>
    <xf numFmtId="184" fontId="20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184" fontId="20" fillId="0" borderId="0"/>
    <xf numFmtId="184" fontId="20" fillId="0" borderId="0"/>
    <xf numFmtId="184" fontId="20" fillId="0" borderId="0"/>
    <xf numFmtId="0" fontId="5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27" fillId="0" borderId="0" applyFont="0" applyFill="0" applyBorder="0" applyAlignment="0" applyProtection="0"/>
    <xf numFmtId="0" fontId="20" fillId="0" borderId="0"/>
    <xf numFmtId="0" fontId="27" fillId="0" borderId="0" applyFont="0" applyFill="0" applyBorder="0" applyAlignment="0" applyProtection="0"/>
    <xf numFmtId="0" fontId="5" fillId="0" borderId="0"/>
    <xf numFmtId="0" fontId="20" fillId="0" borderId="0"/>
    <xf numFmtId="0" fontId="34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184" fontId="27" fillId="0" borderId="0" applyFont="0" applyFill="0" applyBorder="0" applyAlignment="0" applyProtection="0"/>
    <xf numFmtId="0" fontId="20" fillId="0" borderId="0"/>
    <xf numFmtId="0" fontId="26" fillId="0" borderId="0" applyFont="0" applyFill="0" applyBorder="0" applyAlignment="0" applyProtection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0" fontId="39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5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20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20" fillId="0" borderId="0"/>
    <xf numFmtId="0" fontId="5" fillId="0" borderId="0"/>
    <xf numFmtId="0" fontId="23" fillId="0" borderId="0"/>
    <xf numFmtId="0" fontId="23" fillId="0" borderId="0"/>
    <xf numFmtId="0" fontId="20" fillId="0" borderId="0"/>
    <xf numFmtId="0" fontId="5" fillId="0" borderId="0"/>
    <xf numFmtId="184" fontId="20" fillId="0" borderId="0"/>
    <xf numFmtId="184" fontId="25" fillId="0" borderId="0"/>
    <xf numFmtId="184" fontId="23" fillId="0" borderId="0"/>
    <xf numFmtId="0" fontId="27" fillId="0" borderId="0"/>
    <xf numFmtId="184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8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0" fillId="0" borderId="0"/>
    <xf numFmtId="0" fontId="5" fillId="0" borderId="0"/>
    <xf numFmtId="184" fontId="20" fillId="0" borderId="0"/>
    <xf numFmtId="184" fontId="25" fillId="0" borderId="0"/>
    <xf numFmtId="0" fontId="20" fillId="0" borderId="0"/>
    <xf numFmtId="184" fontId="20" fillId="0" borderId="0"/>
    <xf numFmtId="0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7" fillId="0" borderId="0" applyFont="0" applyFill="0" applyBorder="0" applyAlignment="0" applyProtection="0"/>
    <xf numFmtId="184" fontId="20" fillId="0" borderId="0"/>
    <xf numFmtId="184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184" fontId="20" fillId="0" borderId="0"/>
    <xf numFmtId="184" fontId="20" fillId="0" borderId="0"/>
    <xf numFmtId="0" fontId="16" fillId="0" borderId="0"/>
    <xf numFmtId="0" fontId="8" fillId="0" borderId="0"/>
    <xf numFmtId="0" fontId="16" fillId="0" borderId="0"/>
    <xf numFmtId="0" fontId="27" fillId="0" borderId="0"/>
    <xf numFmtId="0" fontId="16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20" fillId="0" borderId="0"/>
    <xf numFmtId="184" fontId="5" fillId="0" borderId="0"/>
    <xf numFmtId="0" fontId="20" fillId="0" borderId="0"/>
    <xf numFmtId="196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4" fontId="20" fillId="0" borderId="0"/>
    <xf numFmtId="184" fontId="25" fillId="0" borderId="0"/>
    <xf numFmtId="184" fontId="23" fillId="0" borderId="0"/>
    <xf numFmtId="184" fontId="25" fillId="0" borderId="0"/>
    <xf numFmtId="184" fontId="20" fillId="0" borderId="0"/>
    <xf numFmtId="184" fontId="20" fillId="0" borderId="0"/>
    <xf numFmtId="184" fontId="20" fillId="0" borderId="0"/>
    <xf numFmtId="184" fontId="25" fillId="0" borderId="0"/>
    <xf numFmtId="184" fontId="25" fillId="0" borderId="0"/>
    <xf numFmtId="184" fontId="20" fillId="0" borderId="0"/>
    <xf numFmtId="184" fontId="25" fillId="0" borderId="0"/>
    <xf numFmtId="184" fontId="20" fillId="0" borderId="0"/>
    <xf numFmtId="184" fontId="25" fillId="0" borderId="0"/>
    <xf numFmtId="184" fontId="20" fillId="0" borderId="0"/>
    <xf numFmtId="184" fontId="25" fillId="0" borderId="0"/>
    <xf numFmtId="184" fontId="34" fillId="0" borderId="0"/>
    <xf numFmtId="184" fontId="23" fillId="0" borderId="0"/>
    <xf numFmtId="184" fontId="20" fillId="0" borderId="0"/>
    <xf numFmtId="184" fontId="20" fillId="0" borderId="0"/>
    <xf numFmtId="184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0" fontId="20" fillId="0" borderId="0"/>
    <xf numFmtId="0" fontId="20" fillId="0" borderId="0"/>
    <xf numFmtId="0" fontId="27" fillId="0" borderId="0" applyFont="0" applyFill="0" applyBorder="0" applyAlignment="0" applyProtection="0"/>
    <xf numFmtId="0" fontId="20" fillId="0" borderId="0"/>
    <xf numFmtId="0" fontId="20" fillId="0" borderId="0"/>
    <xf numFmtId="184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0" fontId="26" fillId="0" borderId="0"/>
    <xf numFmtId="0" fontId="30" fillId="0" borderId="0"/>
    <xf numFmtId="0" fontId="26" fillId="0" borderId="0"/>
    <xf numFmtId="0" fontId="6" fillId="0" borderId="0"/>
    <xf numFmtId="0" fontId="16" fillId="0" borderId="0"/>
    <xf numFmtId="184" fontId="5" fillId="0" borderId="0"/>
    <xf numFmtId="184" fontId="5" fillId="0" borderId="0"/>
    <xf numFmtId="184" fontId="5" fillId="0" borderId="0"/>
    <xf numFmtId="184" fontId="20" fillId="0" borderId="0"/>
    <xf numFmtId="184" fontId="20" fillId="0" borderId="0"/>
    <xf numFmtId="0" fontId="20" fillId="0" borderId="0"/>
    <xf numFmtId="0" fontId="27" fillId="0" borderId="0" applyFont="0" applyFill="0" applyBorder="0" applyAlignment="0" applyProtection="0"/>
    <xf numFmtId="0" fontId="27" fillId="0" borderId="0"/>
    <xf numFmtId="0" fontId="27" fillId="0" borderId="0"/>
    <xf numFmtId="0" fontId="23" fillId="0" borderId="0"/>
    <xf numFmtId="0" fontId="20" fillId="0" borderId="0"/>
    <xf numFmtId="184" fontId="20" fillId="0" borderId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40" fillId="0" borderId="0"/>
    <xf numFmtId="197" fontId="5" fillId="0" borderId="0" applyFont="0" applyFill="0" applyBorder="0" applyProtection="0">
      <alignment vertical="center"/>
    </xf>
    <xf numFmtId="198" fontId="5" fillId="0" borderId="0">
      <alignment vertical="center"/>
    </xf>
    <xf numFmtId="199" fontId="5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200" fontId="41" fillId="0" borderId="0">
      <protection locked="0"/>
    </xf>
    <xf numFmtId="200" fontId="41" fillId="0" borderId="0">
      <protection locked="0"/>
    </xf>
    <xf numFmtId="200" fontId="41" fillId="0" borderId="0">
      <protection locked="0"/>
    </xf>
    <xf numFmtId="179" fontId="42" fillId="0" borderId="1">
      <alignment vertical="center"/>
    </xf>
    <xf numFmtId="9" fontId="24" fillId="0" borderId="0">
      <alignment vertical="center"/>
    </xf>
    <xf numFmtId="196" fontId="20" fillId="0" borderId="0" applyFont="0" applyFill="0" applyBorder="0" applyAlignment="0" applyProtection="0"/>
    <xf numFmtId="3" fontId="28" fillId="0" borderId="1"/>
    <xf numFmtId="184" fontId="24" fillId="0" borderId="0">
      <alignment vertical="center"/>
    </xf>
    <xf numFmtId="3" fontId="28" fillId="0" borderId="1"/>
    <xf numFmtId="10" fontId="24" fillId="0" borderId="0">
      <alignment vertical="center"/>
    </xf>
    <xf numFmtId="184" fontId="24" fillId="0" borderId="0">
      <alignment vertical="center"/>
    </xf>
    <xf numFmtId="201" fontId="5" fillId="0" borderId="0">
      <alignment vertical="center"/>
    </xf>
    <xf numFmtId="202" fontId="39" fillId="0" borderId="0" applyFont="0" applyFill="0" applyBorder="0" applyAlignment="0" applyProtection="0"/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34" fillId="0" borderId="1">
      <alignment vertical="center"/>
    </xf>
    <xf numFmtId="179" fontId="34" fillId="0" borderId="1">
      <alignment vertical="center"/>
    </xf>
    <xf numFmtId="179" fontId="16" fillId="0" borderId="1">
      <alignment vertical="center"/>
    </xf>
    <xf numFmtId="179" fontId="16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3" fillId="0" borderId="1">
      <alignment vertical="center"/>
    </xf>
    <xf numFmtId="179" fontId="43" fillId="0" borderId="1">
      <alignment vertical="center"/>
    </xf>
    <xf numFmtId="179" fontId="16" fillId="0" borderId="1">
      <alignment vertical="center"/>
    </xf>
    <xf numFmtId="179" fontId="16" fillId="0" borderId="1">
      <alignment vertical="center"/>
    </xf>
    <xf numFmtId="179" fontId="16" fillId="0" borderId="1">
      <alignment vertical="center"/>
    </xf>
    <xf numFmtId="179" fontId="16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179" fontId="42" fillId="0" borderId="1">
      <alignment vertical="center"/>
    </xf>
    <xf numFmtId="203" fontId="8" fillId="0" borderId="0">
      <alignment vertical="center"/>
    </xf>
    <xf numFmtId="180" fontId="44" fillId="0" borderId="0" applyFont="0" applyFill="0" applyBorder="0" applyAlignment="0" applyProtection="0"/>
    <xf numFmtId="3" fontId="45" fillId="0" borderId="19">
      <alignment horizontal="right" vertical="center"/>
    </xf>
    <xf numFmtId="180" fontId="44" fillId="0" borderId="0" applyFont="0" applyFill="0" applyBorder="0" applyAlignment="0" applyProtection="0"/>
    <xf numFmtId="204" fontId="46" fillId="0" borderId="0">
      <alignment vertical="center"/>
    </xf>
    <xf numFmtId="204" fontId="47" fillId="0" borderId="0">
      <alignment vertical="center"/>
    </xf>
    <xf numFmtId="204" fontId="16" fillId="0" borderId="0">
      <alignment vertical="center"/>
    </xf>
    <xf numFmtId="204" fontId="8" fillId="0" borderId="0">
      <alignment vertical="center"/>
    </xf>
    <xf numFmtId="204" fontId="25" fillId="0" borderId="0">
      <alignment vertical="center"/>
    </xf>
    <xf numFmtId="184" fontId="17" fillId="0" borderId="0">
      <alignment horizontal="center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16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16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16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45" fillId="0" borderId="0">
      <alignment vertical="center"/>
    </xf>
    <xf numFmtId="205" fontId="16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20" fillId="0" borderId="0">
      <alignment vertical="center"/>
    </xf>
    <xf numFmtId="205" fontId="43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5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7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7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7" fontId="5" fillId="0" borderId="0">
      <alignment vertical="center"/>
    </xf>
    <xf numFmtId="207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16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45" fillId="0" borderId="0">
      <alignment vertical="center"/>
    </xf>
    <xf numFmtId="206" fontId="16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20" fillId="0" borderId="0">
      <alignment vertical="center"/>
    </xf>
    <xf numFmtId="206" fontId="43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206" fontId="5" fillId="0" borderId="0">
      <alignment vertical="center"/>
    </xf>
    <xf numFmtId="0" fontId="17" fillId="0" borderId="0">
      <alignment horizontal="center" vertical="center"/>
    </xf>
    <xf numFmtId="204" fontId="46" fillId="0" borderId="0">
      <alignment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0" fontId="17" fillId="0" borderId="0">
      <alignment horizontal="center" vertical="center"/>
    </xf>
    <xf numFmtId="3" fontId="45" fillId="0" borderId="19">
      <alignment horizontal="right" vertical="center"/>
    </xf>
    <xf numFmtId="0" fontId="29" fillId="0" borderId="0"/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8" fillId="0" borderId="20">
      <alignment horizontal="center"/>
    </xf>
    <xf numFmtId="3" fontId="48" fillId="0" borderId="20">
      <alignment horizont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0" fontId="51" fillId="0" borderId="0"/>
    <xf numFmtId="0" fontId="51" fillId="0" borderId="0"/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0" fontId="51" fillId="0" borderId="1" applyBorder="0"/>
    <xf numFmtId="0" fontId="51" fillId="0" borderId="1" applyBorder="0"/>
    <xf numFmtId="3" fontId="45" fillId="0" borderId="19">
      <alignment horizontal="right" vertical="center"/>
    </xf>
    <xf numFmtId="0" fontId="50" fillId="0" borderId="0"/>
    <xf numFmtId="0" fontId="50" fillId="0" borderId="0"/>
    <xf numFmtId="0" fontId="50" fillId="0" borderId="0"/>
    <xf numFmtId="3" fontId="16" fillId="0" borderId="19">
      <alignment horizontal="right" vertical="center"/>
    </xf>
    <xf numFmtId="0" fontId="50" fillId="0" borderId="0"/>
    <xf numFmtId="3" fontId="45" fillId="0" borderId="19">
      <alignment horizontal="right" vertical="center"/>
    </xf>
    <xf numFmtId="0" fontId="50" fillId="0" borderId="0"/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0" fontId="50" fillId="0" borderId="0"/>
    <xf numFmtId="0" fontId="50" fillId="0" borderId="0"/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0" fontId="50" fillId="0" borderId="0"/>
    <xf numFmtId="3" fontId="45" fillId="0" borderId="19">
      <alignment horizontal="right" vertical="center"/>
    </xf>
    <xf numFmtId="0" fontId="50" fillId="0" borderId="0"/>
    <xf numFmtId="0" fontId="50" fillId="0" borderId="0"/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2" fontId="52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2" fontId="52" fillId="0" borderId="19">
      <alignment horizontal="right" vertical="center"/>
    </xf>
    <xf numFmtId="3" fontId="45" fillId="0" borderId="19">
      <alignment horizontal="right" vertical="center"/>
    </xf>
    <xf numFmtId="204" fontId="46" fillId="0" borderId="0">
      <alignment vertical="center"/>
    </xf>
    <xf numFmtId="204" fontId="46" fillId="0" borderId="0">
      <alignment vertical="center"/>
    </xf>
    <xf numFmtId="0" fontId="17" fillId="0" borderId="0">
      <alignment horizontal="center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0" fontId="17" fillId="0" borderId="0">
      <alignment horizontal="center" vertical="center"/>
    </xf>
    <xf numFmtId="207" fontId="5" fillId="0" borderId="0">
      <alignment vertical="center"/>
    </xf>
    <xf numFmtId="0" fontId="29" fillId="0" borderId="0"/>
    <xf numFmtId="0" fontId="17" fillId="0" borderId="0">
      <alignment horizontal="center" vertical="center"/>
    </xf>
    <xf numFmtId="0" fontId="29" fillId="0" borderId="0"/>
    <xf numFmtId="0" fontId="17" fillId="0" borderId="0">
      <alignment horizontal="center" vertical="center"/>
    </xf>
    <xf numFmtId="207" fontId="5" fillId="0" borderId="0">
      <alignment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0" fontId="17" fillId="0" borderId="0">
      <alignment horizontal="center" vertical="center"/>
    </xf>
    <xf numFmtId="0" fontId="29" fillId="0" borderId="0"/>
    <xf numFmtId="208" fontId="8" fillId="0" borderId="0">
      <alignment horizontal="center" vertical="center"/>
    </xf>
    <xf numFmtId="209" fontId="8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08" fontId="8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09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41" fontId="8" fillId="0" borderId="0">
      <alignment horizontal="center" vertical="center"/>
    </xf>
    <xf numFmtId="208" fontId="8" fillId="0" borderId="0">
      <alignment horizontal="center" vertical="center"/>
    </xf>
    <xf numFmtId="41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41" fontId="8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41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41" fontId="8" fillId="0" borderId="0">
      <alignment horizontal="center" vertical="center"/>
    </xf>
    <xf numFmtId="41" fontId="8" fillId="0" borderId="0">
      <alignment horizontal="center" vertical="center"/>
    </xf>
    <xf numFmtId="208" fontId="8" fillId="0" borderId="0">
      <alignment horizontal="center" vertical="center"/>
    </xf>
    <xf numFmtId="211" fontId="53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11" fontId="53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10" fontId="5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208" fontId="8" fillId="0" borderId="0">
      <alignment horizontal="center" vertical="center"/>
    </xf>
    <xf numFmtId="41" fontId="8" fillId="0" borderId="0">
      <alignment horizontal="center" vertical="center"/>
    </xf>
    <xf numFmtId="41" fontId="8" fillId="0" borderId="0">
      <alignment horizontal="center" vertical="center"/>
    </xf>
    <xf numFmtId="0" fontId="29" fillId="0" borderId="0"/>
    <xf numFmtId="204" fontId="46" fillId="0" borderId="0">
      <alignment vertical="center"/>
    </xf>
    <xf numFmtId="3" fontId="45" fillId="0" borderId="19">
      <alignment horizontal="right" vertical="center"/>
    </xf>
    <xf numFmtId="3" fontId="45" fillId="0" borderId="19">
      <alignment horizontal="right" vertical="center"/>
    </xf>
    <xf numFmtId="0" fontId="17" fillId="0" borderId="0">
      <alignment horizontal="center" vertical="center"/>
    </xf>
    <xf numFmtId="204" fontId="46" fillId="0" borderId="0">
      <alignment vertical="center"/>
    </xf>
    <xf numFmtId="204" fontId="46" fillId="0" borderId="0">
      <alignment vertical="center"/>
    </xf>
    <xf numFmtId="0" fontId="29" fillId="0" borderId="0"/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207" fontId="5" fillId="0" borderId="0">
      <alignment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0" fontId="17" fillId="0" borderId="0">
      <alignment horizontal="center" vertical="center"/>
    </xf>
    <xf numFmtId="207" fontId="5" fillId="0" borderId="0">
      <alignment vertical="center"/>
    </xf>
    <xf numFmtId="207" fontId="5" fillId="0" borderId="0">
      <alignment vertical="center"/>
    </xf>
    <xf numFmtId="0" fontId="29" fillId="0" borderId="0"/>
    <xf numFmtId="204" fontId="46" fillId="0" borderId="0">
      <alignment vertical="center"/>
    </xf>
    <xf numFmtId="3" fontId="45" fillId="0" borderId="19">
      <alignment horizontal="right" vertical="center"/>
    </xf>
    <xf numFmtId="3" fontId="52" fillId="0" borderId="19">
      <alignment horizontal="right" vertical="center"/>
    </xf>
    <xf numFmtId="3" fontId="45" fillId="0" borderId="19">
      <alignment horizontal="right" vertical="center"/>
    </xf>
    <xf numFmtId="204" fontId="46" fillId="0" borderId="0">
      <alignment vertical="center"/>
    </xf>
    <xf numFmtId="3" fontId="52" fillId="0" borderId="19">
      <alignment horizontal="right" vertical="center"/>
    </xf>
    <xf numFmtId="3" fontId="45" fillId="0" borderId="19">
      <alignment horizontal="right" vertical="center"/>
    </xf>
    <xf numFmtId="3" fontId="16" fillId="0" borderId="19">
      <alignment horizontal="right" vertical="center"/>
    </xf>
    <xf numFmtId="3" fontId="42" fillId="0" borderId="19">
      <alignment horizontal="right" vertical="center"/>
    </xf>
    <xf numFmtId="3" fontId="42" fillId="0" borderId="19">
      <alignment horizontal="right" vertical="center"/>
    </xf>
    <xf numFmtId="3" fontId="16" fillId="0" borderId="19">
      <alignment horizontal="right" vertical="center"/>
    </xf>
    <xf numFmtId="3" fontId="16" fillId="0" borderId="19">
      <alignment horizontal="right" vertical="center"/>
    </xf>
    <xf numFmtId="3" fontId="30" fillId="0" borderId="19">
      <alignment horizontal="right" vertical="center"/>
    </xf>
    <xf numFmtId="3" fontId="30" fillId="0" borderId="19">
      <alignment horizontal="right" vertical="center"/>
    </xf>
    <xf numFmtId="3" fontId="27" fillId="0" borderId="19">
      <alignment horizontal="right" vertical="center"/>
    </xf>
    <xf numFmtId="3" fontId="27" fillId="0" borderId="19">
      <alignment horizontal="right" vertical="center"/>
    </xf>
    <xf numFmtId="3" fontId="45" fillId="0" borderId="19">
      <alignment horizontal="right" vertical="center"/>
    </xf>
    <xf numFmtId="204" fontId="46" fillId="0" borderId="0">
      <alignment vertical="center"/>
    </xf>
    <xf numFmtId="0" fontId="29" fillId="0" borderId="0"/>
    <xf numFmtId="184" fontId="25" fillId="0" borderId="15"/>
    <xf numFmtId="4" fontId="54" fillId="0" borderId="21">
      <alignment vertical="center"/>
    </xf>
    <xf numFmtId="41" fontId="8" fillId="0" borderId="1">
      <alignment horizontal="center" vertical="center"/>
    </xf>
    <xf numFmtId="212" fontId="24" fillId="0" borderId="8" applyBorder="0">
      <alignment vertical="center" wrapText="1"/>
    </xf>
    <xf numFmtId="213" fontId="55" fillId="0" borderId="0">
      <alignment vertical="center"/>
    </xf>
    <xf numFmtId="0" fontId="5" fillId="0" borderId="0"/>
    <xf numFmtId="4" fontId="54" fillId="0" borderId="21">
      <alignment vertical="center"/>
    </xf>
    <xf numFmtId="0" fontId="53" fillId="0" borderId="0">
      <alignment horizontal="centerContinuous"/>
    </xf>
    <xf numFmtId="184" fontId="20" fillId="0" borderId="0" applyNumberFormat="0" applyFill="0" applyBorder="0" applyAlignment="0" applyProtection="0"/>
    <xf numFmtId="214" fontId="5" fillId="0" borderId="0">
      <protection locked="0"/>
    </xf>
    <xf numFmtId="200" fontId="56" fillId="0" borderId="0">
      <protection locked="0"/>
    </xf>
    <xf numFmtId="184" fontId="8" fillId="0" borderId="0"/>
    <xf numFmtId="180" fontId="44" fillId="0" borderId="0" applyFont="0" applyFill="0" applyBorder="0" applyAlignment="0" applyProtection="0"/>
    <xf numFmtId="2" fontId="45" fillId="0" borderId="19">
      <alignment horizontal="right" vertical="center"/>
    </xf>
    <xf numFmtId="180" fontId="44" fillId="0" borderId="0" applyFont="0" applyFill="0" applyBorder="0" applyAlignment="0" applyProtection="0"/>
    <xf numFmtId="184" fontId="8" fillId="0" borderId="22">
      <alignment horizont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16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" fontId="42" fillId="0" borderId="19">
      <alignment horizontal="right" vertical="center"/>
    </xf>
    <xf numFmtId="2" fontId="42" fillId="0" borderId="19">
      <alignment horizontal="right" vertical="center"/>
    </xf>
    <xf numFmtId="2" fontId="16" fillId="0" borderId="19">
      <alignment horizontal="right" vertical="center"/>
    </xf>
    <xf numFmtId="2" fontId="16" fillId="0" borderId="19">
      <alignment horizontal="right" vertical="center"/>
    </xf>
    <xf numFmtId="2" fontId="45" fillId="0" borderId="19">
      <alignment horizontal="right" vertical="center"/>
    </xf>
    <xf numFmtId="2" fontId="45" fillId="0" borderId="19">
      <alignment horizontal="right" vertical="center"/>
    </xf>
    <xf numFmtId="2" fontId="30" fillId="0" borderId="19">
      <alignment horizontal="right" vertical="center"/>
    </xf>
    <xf numFmtId="2" fontId="30" fillId="0" borderId="19">
      <alignment horizontal="right" vertical="center"/>
    </xf>
    <xf numFmtId="2" fontId="27" fillId="0" borderId="19">
      <alignment horizontal="right" vertical="center"/>
    </xf>
    <xf numFmtId="2" fontId="27" fillId="0" borderId="19">
      <alignment horizontal="right" vertical="center"/>
    </xf>
    <xf numFmtId="2" fontId="45" fillId="0" borderId="19">
      <alignment horizontal="right" vertical="center"/>
    </xf>
    <xf numFmtId="213" fontId="55" fillId="0" borderId="0">
      <alignment vertical="center"/>
    </xf>
    <xf numFmtId="180" fontId="44" fillId="0" borderId="0" applyFont="0" applyFill="0" applyBorder="0" applyAlignment="0" applyProtection="0"/>
    <xf numFmtId="40" fontId="25" fillId="0" borderId="0" applyFont="0" applyFill="0" applyBorder="0" applyAlignment="0" applyProtection="0"/>
    <xf numFmtId="9" fontId="8" fillId="0" borderId="0">
      <protection locked="0"/>
    </xf>
    <xf numFmtId="184" fontId="8" fillId="0" borderId="0"/>
    <xf numFmtId="184" fontId="57" fillId="0" borderId="14">
      <alignment horizontal="center" vertical="center"/>
    </xf>
    <xf numFmtId="180" fontId="23" fillId="0" borderId="0" applyFont="0" applyFill="0" applyBorder="0" applyAlignment="0" applyProtection="0"/>
    <xf numFmtId="214" fontId="5" fillId="0" borderId="0">
      <protection locked="0"/>
    </xf>
    <xf numFmtId="184" fontId="20" fillId="0" borderId="0" applyFont="0" applyFill="0" applyBorder="0" applyAlignment="0" applyProtection="0"/>
    <xf numFmtId="0" fontId="58" fillId="0" borderId="0"/>
    <xf numFmtId="184" fontId="20" fillId="0" borderId="0" applyFont="0" applyFill="0" applyBorder="0" applyAlignment="0" applyProtection="0"/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61" fillId="0" borderId="0" applyFont="0" applyFill="0" applyBorder="0" applyAlignment="0" applyProtection="0"/>
    <xf numFmtId="41" fontId="62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1" fillId="0" borderId="0" applyFont="0" applyFill="0" applyBorder="0" applyAlignment="0" applyProtection="0"/>
    <xf numFmtId="180" fontId="6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 applyFont="0" applyFill="0" applyBorder="0" applyAlignment="0" applyProtection="0"/>
    <xf numFmtId="3" fontId="24" fillId="0" borderId="0"/>
    <xf numFmtId="214" fontId="5" fillId="0" borderId="0">
      <protection locked="0"/>
    </xf>
    <xf numFmtId="200" fontId="41" fillId="0" borderId="0">
      <protection locked="0"/>
    </xf>
    <xf numFmtId="207" fontId="29" fillId="5" borderId="23">
      <alignment horizontal="center" vertical="center"/>
    </xf>
    <xf numFmtId="214" fontId="5" fillId="0" borderId="0">
      <protection locked="0"/>
    </xf>
    <xf numFmtId="184" fontId="5" fillId="0" borderId="0">
      <protection locked="0"/>
    </xf>
    <xf numFmtId="200" fontId="56" fillId="0" borderId="0">
      <protection locked="0"/>
    </xf>
    <xf numFmtId="182" fontId="65" fillId="0" borderId="0" applyFont="0" applyFill="0" applyBorder="0" applyAlignment="0" applyProtection="0"/>
    <xf numFmtId="184" fontId="66" fillId="0" borderId="0" applyFont="0" applyFill="0" applyBorder="0" applyAlignment="0" applyProtection="0"/>
    <xf numFmtId="184" fontId="65" fillId="0" borderId="0" applyFont="0" applyFill="0" applyBorder="0" applyAlignment="0" applyProtection="0"/>
    <xf numFmtId="42" fontId="67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216" fontId="16" fillId="0" borderId="0" applyFont="0" applyFill="0" applyBorder="0" applyAlignment="0" applyProtection="0"/>
    <xf numFmtId="37" fontId="69" fillId="0" borderId="0" applyFont="0" applyFill="0" applyBorder="0" applyAlignment="0" applyProtection="0"/>
    <xf numFmtId="184" fontId="5" fillId="0" borderId="0">
      <protection locked="0"/>
    </xf>
    <xf numFmtId="217" fontId="65" fillId="0" borderId="0" applyFont="0" applyFill="0" applyBorder="0" applyAlignment="0" applyProtection="0"/>
    <xf numFmtId="184" fontId="66" fillId="0" borderId="0" applyFont="0" applyFill="0" applyBorder="0" applyAlignment="0" applyProtection="0"/>
    <xf numFmtId="184" fontId="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217" fontId="56" fillId="0" borderId="0" applyFont="0" applyFill="0" applyBorder="0" applyAlignment="0" applyProtection="0"/>
    <xf numFmtId="37" fontId="69" fillId="0" borderId="0" applyFont="0" applyFill="0" applyBorder="0" applyAlignment="0" applyProtection="0"/>
    <xf numFmtId="214" fontId="5" fillId="0" borderId="0">
      <protection locked="0"/>
    </xf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41" fillId="0" borderId="0">
      <protection locked="0"/>
    </xf>
    <xf numFmtId="0" fontId="63" fillId="0" borderId="0" applyFont="0" applyFill="0" applyBorder="0" applyAlignment="0" applyProtection="0"/>
    <xf numFmtId="200" fontId="41" fillId="0" borderId="0">
      <protection locked="0"/>
    </xf>
    <xf numFmtId="0" fontId="6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4" fontId="25" fillId="0" borderId="0"/>
    <xf numFmtId="184" fontId="70" fillId="0" borderId="0">
      <alignment horizontal="left" vertical="center"/>
    </xf>
    <xf numFmtId="200" fontId="56" fillId="0" borderId="0">
      <protection locked="0"/>
    </xf>
    <xf numFmtId="214" fontId="5" fillId="0" borderId="0">
      <protection locked="0"/>
    </xf>
    <xf numFmtId="200" fontId="56" fillId="0" borderId="0">
      <protection locked="0"/>
    </xf>
    <xf numFmtId="217" fontId="71" fillId="0" borderId="0" applyFont="0" applyFill="0" applyBorder="0" applyAlignment="0" applyProtection="0"/>
    <xf numFmtId="184" fontId="66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41" fontId="67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193" fontId="16" fillId="0" borderId="0" applyFont="0" applyFill="0" applyBorder="0" applyAlignment="0" applyProtection="0"/>
    <xf numFmtId="21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219" fontId="26" fillId="0" borderId="0" applyFont="0" applyFill="0" applyBorder="0" applyAlignment="0" applyProtection="0"/>
    <xf numFmtId="0" fontId="56" fillId="0" borderId="0" applyFont="0" applyFill="0" applyBorder="0" applyAlignment="0" applyProtection="0"/>
    <xf numFmtId="21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37" fontId="69" fillId="0" borderId="0" applyFont="0" applyFill="0" applyBorder="0" applyAlignment="0" applyProtection="0"/>
    <xf numFmtId="180" fontId="65" fillId="0" borderId="0" applyFont="0" applyFill="0" applyBorder="0" applyAlignment="0" applyProtection="0"/>
    <xf numFmtId="184" fontId="66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8" fillId="0" borderId="0" applyFont="0" applyFill="0" applyBorder="0" applyAlignment="0" applyProtection="0"/>
    <xf numFmtId="0" fontId="65" fillId="0" borderId="0" applyFont="0" applyFill="0" applyBorder="0" applyAlignment="0" applyProtection="0"/>
    <xf numFmtId="180" fontId="56" fillId="0" borderId="0" applyFont="0" applyFill="0" applyBorder="0" applyAlignment="0" applyProtection="0"/>
    <xf numFmtId="37" fontId="69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73" fillId="0" borderId="0"/>
    <xf numFmtId="184" fontId="20" fillId="0" borderId="0"/>
    <xf numFmtId="184" fontId="20" fillId="0" borderId="0"/>
    <xf numFmtId="184" fontId="12" fillId="0" borderId="0" applyNumberFormat="0" applyFill="0" applyBorder="0" applyAlignment="0" applyProtection="0"/>
    <xf numFmtId="184" fontId="44" fillId="0" borderId="0"/>
    <xf numFmtId="180" fontId="20" fillId="0" borderId="0" applyFont="0" applyFill="0" applyBorder="0" applyAlignment="0" applyProtection="0"/>
    <xf numFmtId="182" fontId="8" fillId="0" borderId="0" applyFont="0" applyFill="0" applyBorder="0" applyAlignment="0" applyProtection="0"/>
    <xf numFmtId="184" fontId="73" fillId="0" borderId="0"/>
    <xf numFmtId="214" fontId="5" fillId="0" borderId="0">
      <protection locked="0"/>
    </xf>
    <xf numFmtId="0" fontId="69" fillId="0" borderId="0"/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00" fontId="41" fillId="0" borderId="0">
      <protection locked="0"/>
    </xf>
    <xf numFmtId="0" fontId="74" fillId="0" borderId="0"/>
    <xf numFmtId="0" fontId="5" fillId="0" borderId="0"/>
    <xf numFmtId="0" fontId="75" fillId="0" borderId="0"/>
    <xf numFmtId="0" fontId="60" fillId="0" borderId="0"/>
    <xf numFmtId="0" fontId="73" fillId="0" borderId="0"/>
    <xf numFmtId="0" fontId="60" fillId="0" borderId="0"/>
    <xf numFmtId="0" fontId="61" fillId="0" borderId="0"/>
    <xf numFmtId="0" fontId="5" fillId="0" borderId="0"/>
    <xf numFmtId="0" fontId="76" fillId="0" borderId="0"/>
    <xf numFmtId="0" fontId="63" fillId="0" borderId="0"/>
    <xf numFmtId="0" fontId="61" fillId="0" borderId="0"/>
    <xf numFmtId="0" fontId="60" fillId="0" borderId="0"/>
    <xf numFmtId="0" fontId="77" fillId="0" borderId="0"/>
    <xf numFmtId="0" fontId="5" fillId="0" borderId="0"/>
    <xf numFmtId="200" fontId="56" fillId="0" borderId="0">
      <protection locked="0"/>
    </xf>
    <xf numFmtId="184" fontId="78" fillId="0" borderId="0"/>
    <xf numFmtId="0" fontId="66" fillId="0" borderId="0"/>
    <xf numFmtId="37" fontId="65" fillId="0" borderId="0"/>
    <xf numFmtId="0" fontId="73" fillId="0" borderId="0"/>
    <xf numFmtId="184" fontId="73" fillId="0" borderId="0"/>
    <xf numFmtId="0" fontId="68" fillId="0" borderId="0"/>
    <xf numFmtId="0" fontId="79" fillId="0" borderId="0"/>
    <xf numFmtId="0" fontId="68" fillId="0" borderId="0"/>
    <xf numFmtId="0" fontId="65" fillId="0" borderId="0"/>
    <xf numFmtId="0" fontId="68" fillId="0" borderId="0"/>
    <xf numFmtId="49" fontId="65" fillId="0" borderId="0" applyBorder="0"/>
    <xf numFmtId="184" fontId="80" fillId="0" borderId="0"/>
    <xf numFmtId="184" fontId="58" fillId="0" borderId="0"/>
    <xf numFmtId="0" fontId="68" fillId="0" borderId="0"/>
    <xf numFmtId="0" fontId="65" fillId="0" borderId="0"/>
    <xf numFmtId="37" fontId="68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65" fillId="0" borderId="0"/>
    <xf numFmtId="0" fontId="81" fillId="0" borderId="0"/>
    <xf numFmtId="0" fontId="12" fillId="0" borderId="0"/>
    <xf numFmtId="0" fontId="68" fillId="0" borderId="0"/>
    <xf numFmtId="0" fontId="65" fillId="0" borderId="0"/>
    <xf numFmtId="0" fontId="68" fillId="0" borderId="0"/>
    <xf numFmtId="0" fontId="65" fillId="0" borderId="0"/>
    <xf numFmtId="0" fontId="68" fillId="0" borderId="0"/>
    <xf numFmtId="0" fontId="82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20" fillId="0" borderId="0"/>
    <xf numFmtId="0" fontId="80" fillId="0" borderId="0"/>
    <xf numFmtId="184" fontId="5" fillId="0" borderId="0" applyFill="0" applyBorder="0" applyAlignment="0"/>
    <xf numFmtId="184" fontId="5" fillId="0" borderId="0" applyFill="0" applyBorder="0" applyAlignment="0"/>
    <xf numFmtId="184" fontId="83" fillId="0" borderId="0"/>
    <xf numFmtId="0" fontId="20" fillId="0" borderId="0" applyFont="0" applyFill="0" applyBorder="0" applyAlignment="0" applyProtection="0"/>
    <xf numFmtId="184" fontId="84" fillId="0" borderId="0" applyNumberFormat="0" applyFill="0" applyBorder="0" applyAlignment="0" applyProtection="0">
      <alignment vertical="top"/>
      <protection locked="0"/>
    </xf>
    <xf numFmtId="220" fontId="26" fillId="0" borderId="0" applyFont="0" applyFill="0" applyBorder="0" applyAlignment="0" applyProtection="0"/>
    <xf numFmtId="214" fontId="5" fillId="0" borderId="0">
      <protection locked="0"/>
    </xf>
    <xf numFmtId="200" fontId="41" fillId="0" borderId="0">
      <protection locked="0"/>
    </xf>
    <xf numFmtId="0" fontId="85" fillId="6" borderId="10">
      <alignment horizontal="center" wrapText="1"/>
    </xf>
    <xf numFmtId="184" fontId="8" fillId="0" borderId="0">
      <protection locked="0"/>
    </xf>
    <xf numFmtId="41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18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4" fontId="8" fillId="0" borderId="0">
      <protection locked="0"/>
    </xf>
    <xf numFmtId="4" fontId="41" fillId="0" borderId="0">
      <protection locked="0"/>
    </xf>
    <xf numFmtId="4" fontId="41" fillId="0" borderId="0">
      <protection locked="0"/>
    </xf>
    <xf numFmtId="221" fontId="5" fillId="0" borderId="0"/>
    <xf numFmtId="221" fontId="5" fillId="0" borderId="0"/>
    <xf numFmtId="222" fontId="42" fillId="0" borderId="0"/>
    <xf numFmtId="184" fontId="20" fillId="0" borderId="0" applyFont="0" applyFill="0" applyBorder="0" applyAlignment="0" applyProtection="0"/>
    <xf numFmtId="3" fontId="20" fillId="0" borderId="0" applyFill="0" applyBorder="0" applyAlignment="0" applyProtection="0"/>
    <xf numFmtId="3" fontId="20" fillId="0" borderId="0" applyFill="0" applyBorder="0" applyAlignment="0" applyProtection="0"/>
    <xf numFmtId="223" fontId="41" fillId="0" borderId="0">
      <protection locked="0"/>
    </xf>
    <xf numFmtId="40" fontId="25" fillId="0" borderId="0" applyFont="0" applyFill="0" applyBorder="0" applyAlignment="0" applyProtection="0"/>
    <xf numFmtId="184" fontId="86" fillId="0" borderId="0" applyNumberFormat="0" applyAlignment="0">
      <alignment horizontal="left"/>
    </xf>
    <xf numFmtId="184" fontId="2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8" fillId="0" borderId="0">
      <protection locked="0"/>
    </xf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20" fillId="0" borderId="0" applyFont="0" applyFill="0" applyBorder="0" applyAlignment="0" applyProtection="0"/>
    <xf numFmtId="22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200" fontId="87" fillId="0" borderId="0">
      <protection locked="0"/>
    </xf>
    <xf numFmtId="0" fontId="8" fillId="0" borderId="1" applyFill="0" applyBorder="0" applyAlignment="0"/>
    <xf numFmtId="225" fontId="5" fillId="0" borderId="0"/>
    <xf numFmtId="184" fontId="17" fillId="0" borderId="0" applyFont="0" applyFill="0" applyBorder="0" applyAlignment="0" applyProtection="0"/>
    <xf numFmtId="5" fontId="20" fillId="0" borderId="0" applyFill="0" applyBorder="0" applyAlignment="0" applyProtection="0"/>
    <xf numFmtId="5" fontId="20" fillId="0" borderId="0" applyFill="0" applyBorder="0" applyAlignment="0" applyProtection="0"/>
    <xf numFmtId="226" fontId="41" fillId="0" borderId="0">
      <protection locked="0"/>
    </xf>
    <xf numFmtId="227" fontId="5" fillId="0" borderId="0"/>
    <xf numFmtId="227" fontId="5" fillId="0" borderId="0"/>
    <xf numFmtId="184" fontId="8" fillId="0" borderId="0"/>
    <xf numFmtId="200" fontId="87" fillId="0" borderId="0">
      <protection locked="0"/>
    </xf>
    <xf numFmtId="200" fontId="87" fillId="0" borderId="0">
      <protection locked="0"/>
    </xf>
    <xf numFmtId="228" fontId="88" fillId="0" borderId="0">
      <protection locked="0"/>
    </xf>
    <xf numFmtId="184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229" fontId="5" fillId="0" borderId="0"/>
    <xf numFmtId="229" fontId="5" fillId="0" borderId="0"/>
    <xf numFmtId="230" fontId="42" fillId="0" borderId="0"/>
    <xf numFmtId="231" fontId="44" fillId="0" borderId="0" applyFill="0" applyBorder="0">
      <alignment horizontal="centerContinuous"/>
    </xf>
    <xf numFmtId="184" fontId="89" fillId="0" borderId="0" applyNumberFormat="0" applyAlignment="0">
      <alignment horizontal="left"/>
    </xf>
    <xf numFmtId="184" fontId="5" fillId="0" borderId="0" applyFont="0" applyFill="0" applyBorder="0" applyAlignment="0" applyProtection="0">
      <alignment vertical="center"/>
    </xf>
    <xf numFmtId="184" fontId="5" fillId="0" borderId="0" applyFont="0" applyFill="0" applyBorder="0" applyAlignment="0" applyProtection="0">
      <alignment vertical="center"/>
    </xf>
    <xf numFmtId="184" fontId="17" fillId="0" borderId="0" applyFont="0" applyFill="0" applyBorder="0" applyAlignment="0" applyProtection="0"/>
    <xf numFmtId="184" fontId="41" fillId="0" borderId="0">
      <protection locked="0"/>
    </xf>
    <xf numFmtId="176" fontId="41" fillId="0" borderId="0">
      <protection locked="0"/>
    </xf>
    <xf numFmtId="184" fontId="41" fillId="0" borderId="0">
      <protection locked="0"/>
    </xf>
    <xf numFmtId="184" fontId="90" fillId="0" borderId="0" applyNumberFormat="0" applyFont="0" applyFill="0" applyBorder="0" applyAlignment="0" applyProtection="0"/>
    <xf numFmtId="184" fontId="41" fillId="0" borderId="0">
      <protection locked="0"/>
    </xf>
    <xf numFmtId="176" fontId="41" fillId="0" borderId="0">
      <protection locked="0"/>
    </xf>
    <xf numFmtId="184" fontId="41" fillId="0" borderId="0">
      <protection locked="0"/>
    </xf>
    <xf numFmtId="184" fontId="90" fillId="0" borderId="0" applyNumberFormat="0" applyFont="0" applyFill="0" applyBorder="0" applyAlignment="0" applyProtection="0"/>
    <xf numFmtId="184" fontId="91" fillId="0" borderId="0">
      <protection locked="0"/>
    </xf>
    <xf numFmtId="176" fontId="41" fillId="0" borderId="0">
      <protection locked="0"/>
    </xf>
    <xf numFmtId="184" fontId="91" fillId="0" borderId="0">
      <protection locked="0"/>
    </xf>
    <xf numFmtId="184" fontId="90" fillId="0" borderId="0" applyNumberFormat="0" applyFont="0" applyFill="0" applyBorder="0" applyAlignment="0" applyProtection="0"/>
    <xf numFmtId="184" fontId="41" fillId="0" borderId="0">
      <protection locked="0"/>
    </xf>
    <xf numFmtId="176" fontId="41" fillId="0" borderId="0">
      <protection locked="0"/>
    </xf>
    <xf numFmtId="184" fontId="41" fillId="0" borderId="0">
      <protection locked="0"/>
    </xf>
    <xf numFmtId="184" fontId="90" fillId="0" borderId="0" applyNumberFormat="0" applyFont="0" applyFill="0" applyBorder="0" applyAlignment="0" applyProtection="0"/>
    <xf numFmtId="184" fontId="41" fillId="0" borderId="0">
      <protection locked="0"/>
    </xf>
    <xf numFmtId="176" fontId="41" fillId="0" borderId="0">
      <protection locked="0"/>
    </xf>
    <xf numFmtId="184" fontId="41" fillId="0" borderId="0">
      <protection locked="0"/>
    </xf>
    <xf numFmtId="184" fontId="90" fillId="0" borderId="0" applyNumberFormat="0" applyFont="0" applyFill="0" applyBorder="0" applyAlignment="0" applyProtection="0"/>
    <xf numFmtId="184" fontId="41" fillId="0" borderId="0">
      <protection locked="0"/>
    </xf>
    <xf numFmtId="176" fontId="41" fillId="0" borderId="0">
      <protection locked="0"/>
    </xf>
    <xf numFmtId="184" fontId="41" fillId="0" borderId="0">
      <protection locked="0"/>
    </xf>
    <xf numFmtId="184" fontId="90" fillId="0" borderId="0" applyNumberFormat="0" applyFont="0" applyFill="0" applyBorder="0" applyAlignment="0" applyProtection="0"/>
    <xf numFmtId="184" fontId="91" fillId="0" borderId="0">
      <protection locked="0"/>
    </xf>
    <xf numFmtId="176" fontId="41" fillId="0" borderId="0">
      <protection locked="0"/>
    </xf>
    <xf numFmtId="184" fontId="91" fillId="0" borderId="0">
      <protection locked="0"/>
    </xf>
    <xf numFmtId="184" fontId="90" fillId="0" borderId="0" applyNumberFormat="0" applyFont="0" applyFill="0" applyBorder="0" applyAlignment="0" applyProtection="0"/>
    <xf numFmtId="200" fontId="87" fillId="0" borderId="0">
      <protection locked="0"/>
    </xf>
    <xf numFmtId="200" fontId="87" fillId="0" borderId="0">
      <protection locked="0"/>
    </xf>
    <xf numFmtId="198" fontId="20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184" fontId="25" fillId="0" borderId="0" applyFont="0" applyFill="0" applyBorder="0" applyAlignment="0" applyProtection="0"/>
    <xf numFmtId="184" fontId="8" fillId="0" borderId="0"/>
    <xf numFmtId="38" fontId="93" fillId="7" borderId="0" applyNumberFormat="0" applyBorder="0" applyAlignment="0" applyProtection="0"/>
    <xf numFmtId="38" fontId="93" fillId="8" borderId="0" applyNumberFormat="0" applyBorder="0" applyAlignment="0" applyProtection="0"/>
    <xf numFmtId="3" fontId="24" fillId="0" borderId="24">
      <alignment horizontal="right" vertical="center"/>
    </xf>
    <xf numFmtId="4" fontId="24" fillId="0" borderId="24">
      <alignment horizontal="right" vertical="center"/>
    </xf>
    <xf numFmtId="184" fontId="94" fillId="0" borderId="0" applyAlignment="0">
      <alignment horizontal="right"/>
    </xf>
    <xf numFmtId="184" fontId="26" fillId="0" borderId="0"/>
    <xf numFmtId="184" fontId="95" fillId="0" borderId="0"/>
    <xf numFmtId="184" fontId="96" fillId="0" borderId="0">
      <alignment horizontal="left"/>
    </xf>
    <xf numFmtId="184" fontId="97" fillId="0" borderId="13" applyNumberFormat="0" applyAlignment="0" applyProtection="0">
      <alignment horizontal="left" vertical="center"/>
    </xf>
    <xf numFmtId="184" fontId="97" fillId="0" borderId="9">
      <alignment horizontal="left" vertical="center"/>
    </xf>
    <xf numFmtId="0" fontId="98" fillId="0" borderId="0" applyNumberFormat="0" applyFill="0" applyBorder="0" applyAlignment="0" applyProtection="0"/>
    <xf numFmtId="184" fontId="99" fillId="0" borderId="0" applyNumberFormat="0" applyFill="0" applyBorder="0" applyAlignment="0" applyProtection="0"/>
    <xf numFmtId="184" fontId="99" fillId="0" borderId="0" applyNumberFormat="0" applyFill="0" applyBorder="0" applyAlignment="0" applyProtection="0"/>
    <xf numFmtId="184" fontId="100" fillId="0" borderId="0">
      <protection locked="0"/>
    </xf>
    <xf numFmtId="184" fontId="97" fillId="0" borderId="0" applyNumberFormat="0" applyFill="0" applyBorder="0" applyAlignment="0" applyProtection="0"/>
    <xf numFmtId="184" fontId="97" fillId="0" borderId="0" applyNumberFormat="0" applyFill="0" applyBorder="0" applyAlignment="0" applyProtection="0"/>
    <xf numFmtId="184" fontId="100" fillId="0" borderId="0">
      <protection locked="0"/>
    </xf>
    <xf numFmtId="200" fontId="101" fillId="0" borderId="0">
      <protection locked="0"/>
    </xf>
    <xf numFmtId="200" fontId="101" fillId="0" borderId="0">
      <protection locked="0"/>
    </xf>
    <xf numFmtId="232" fontId="29" fillId="0" borderId="0">
      <protection locked="0"/>
    </xf>
    <xf numFmtId="200" fontId="101" fillId="0" borderId="0">
      <protection locked="0"/>
    </xf>
    <xf numFmtId="200" fontId="101" fillId="0" borderId="0">
      <protection locked="0"/>
    </xf>
    <xf numFmtId="232" fontId="29" fillId="0" borderId="0">
      <protection locked="0"/>
    </xf>
    <xf numFmtId="182" fontId="8" fillId="0" borderId="0" applyFont="0" applyFill="0" applyBorder="0" applyAlignment="0" applyProtection="0"/>
    <xf numFmtId="0" fontId="20" fillId="9" borderId="25"/>
    <xf numFmtId="184" fontId="102" fillId="0" borderId="0" applyNumberFormat="0" applyFill="0" applyBorder="0" applyAlignment="0" applyProtection="0"/>
    <xf numFmtId="184" fontId="103" fillId="0" borderId="26" applyNumberFormat="0" applyFill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196" fontId="23" fillId="0" borderId="0" applyFont="0" applyFill="0" applyBorder="0" applyAlignment="0" applyProtection="0"/>
    <xf numFmtId="10" fontId="93" fillId="6" borderId="1" applyNumberFormat="0" applyBorder="0" applyAlignment="0" applyProtection="0"/>
    <xf numFmtId="10" fontId="93" fillId="8" borderId="1" applyNumberFormat="0" applyBorder="0" applyAlignment="0" applyProtection="0"/>
    <xf numFmtId="233" fontId="24" fillId="0" borderId="1">
      <alignment vertical="center"/>
    </xf>
    <xf numFmtId="234" fontId="24" fillId="0" borderId="1">
      <alignment vertical="center"/>
    </xf>
    <xf numFmtId="0" fontId="23" fillId="0" borderId="0" applyNumberFormat="0" applyFont="0" applyFill="0" applyBorder="0" applyProtection="0">
      <alignment horizontal="left" vertical="center"/>
    </xf>
    <xf numFmtId="235" fontId="24" fillId="0" borderId="1">
      <alignment horizontal="right" vertical="center"/>
    </xf>
    <xf numFmtId="235" fontId="24" fillId="0" borderId="1">
      <alignment horizontal="right" vertical="center"/>
    </xf>
    <xf numFmtId="235" fontId="24" fillId="0" borderId="1">
      <alignment horizontal="right" vertical="center"/>
    </xf>
    <xf numFmtId="236" fontId="24" fillId="0" borderId="1">
      <alignment vertical="center"/>
    </xf>
    <xf numFmtId="237" fontId="24" fillId="0" borderId="1">
      <alignment vertical="center"/>
    </xf>
    <xf numFmtId="238" fontId="105" fillId="0" borderId="0">
      <alignment horizontal="left"/>
    </xf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84" fontId="106" fillId="0" borderId="3"/>
    <xf numFmtId="239" fontId="25" fillId="0" borderId="0" applyFont="0" applyFill="0" applyBorder="0" applyAlignment="0" applyProtection="0"/>
    <xf numFmtId="240" fontId="2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07" fontId="5" fillId="0" borderId="0"/>
    <xf numFmtId="41" fontId="5" fillId="0" borderId="0"/>
    <xf numFmtId="207" fontId="5" fillId="0" borderId="0"/>
    <xf numFmtId="184" fontId="5" fillId="0" borderId="0"/>
    <xf numFmtId="184" fontId="107" fillId="0" borderId="0"/>
    <xf numFmtId="184" fontId="107" fillId="0" borderId="0"/>
    <xf numFmtId="184" fontId="107" fillId="0" borderId="0"/>
    <xf numFmtId="184" fontId="107" fillId="0" borderId="0"/>
    <xf numFmtId="184" fontId="107" fillId="0" borderId="0"/>
    <xf numFmtId="184" fontId="107" fillId="0" borderId="0"/>
    <xf numFmtId="184" fontId="107" fillId="0" borderId="0"/>
    <xf numFmtId="184" fontId="8" fillId="0" borderId="0"/>
    <xf numFmtId="184" fontId="20" fillId="0" borderId="0"/>
    <xf numFmtId="184" fontId="20" fillId="0" borderId="0" applyFont="0" applyFill="0" applyBorder="0" applyAlignment="0" applyProtection="0"/>
    <xf numFmtId="40" fontId="25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180" fontId="55" fillId="0" borderId="0">
      <alignment vertical="center"/>
    </xf>
    <xf numFmtId="184" fontId="8" fillId="0" borderId="0">
      <protection locked="0"/>
    </xf>
    <xf numFmtId="10" fontId="20" fillId="0" borderId="0" applyFont="0" applyFill="0" applyBorder="0" applyAlignment="0" applyProtection="0"/>
    <xf numFmtId="200" fontId="87" fillId="0" borderId="0">
      <protection locked="0"/>
    </xf>
    <xf numFmtId="0" fontId="5" fillId="0" borderId="0">
      <protection locked="0"/>
    </xf>
    <xf numFmtId="0" fontId="84" fillId="7" borderId="0" applyNumberFormat="0">
      <alignment vertical="center"/>
    </xf>
    <xf numFmtId="180" fontId="44" fillId="0" borderId="0" applyFont="0" applyFill="0" applyBorder="0" applyAlignment="0" applyProtection="0"/>
    <xf numFmtId="180" fontId="44" fillId="0" borderId="0" applyFont="0" applyFill="0" applyBorder="0" applyAlignment="0" applyProtection="0"/>
    <xf numFmtId="30" fontId="108" fillId="0" borderId="0" applyNumberFormat="0" applyFill="0" applyBorder="0" applyAlignment="0" applyProtection="0">
      <alignment horizontal="left"/>
    </xf>
    <xf numFmtId="224" fontId="5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8" fillId="0" borderId="0"/>
    <xf numFmtId="241" fontId="55" fillId="0" borderId="0">
      <alignment vertical="center"/>
    </xf>
    <xf numFmtId="241" fontId="55" fillId="0" borderId="0">
      <alignment vertical="distributed"/>
    </xf>
    <xf numFmtId="0" fontId="25" fillId="0" borderId="0"/>
    <xf numFmtId="0" fontId="109" fillId="0" borderId="0">
      <alignment horizontal="center" vertical="center"/>
    </xf>
    <xf numFmtId="0" fontId="110" fillId="0" borderId="0"/>
    <xf numFmtId="184" fontId="106" fillId="0" borderId="0"/>
    <xf numFmtId="40" fontId="111" fillId="0" borderId="0" applyBorder="0">
      <alignment horizontal="right"/>
    </xf>
    <xf numFmtId="42" fontId="5" fillId="0" borderId="0" applyFont="0" applyFill="0" applyBorder="0" applyAlignment="0" applyProtection="0"/>
    <xf numFmtId="40" fontId="25" fillId="0" borderId="0" applyFont="0" applyFill="0" applyBorder="0" applyAlignment="0" applyProtection="0"/>
    <xf numFmtId="242" fontId="112" fillId="0" borderId="0">
      <alignment horizontal="center"/>
    </xf>
    <xf numFmtId="184" fontId="20" fillId="0" borderId="0"/>
    <xf numFmtId="184" fontId="20" fillId="0" borderId="0"/>
    <xf numFmtId="184" fontId="113" fillId="7" borderId="0">
      <alignment horizontal="centerContinuous"/>
    </xf>
    <xf numFmtId="184" fontId="114" fillId="0" borderId="0" applyFill="0" applyBorder="0" applyProtection="0">
      <alignment horizontal="centerContinuous" vertical="center"/>
    </xf>
    <xf numFmtId="184" fontId="29" fillId="8" borderId="0" applyFill="0" applyBorder="0" applyProtection="0">
      <alignment horizontal="center" vertical="center"/>
    </xf>
    <xf numFmtId="49" fontId="115" fillId="0" borderId="0" applyFill="0" applyBorder="0" applyProtection="0">
      <alignment horizontal="centerContinuous" vertical="center"/>
    </xf>
    <xf numFmtId="0" fontId="24" fillId="0" borderId="0"/>
    <xf numFmtId="243" fontId="44" fillId="0" borderId="0" applyFill="0" applyBorder="0">
      <alignment horizontal="centerContinuous"/>
    </xf>
    <xf numFmtId="200" fontId="87" fillId="0" borderId="5">
      <protection locked="0"/>
    </xf>
    <xf numFmtId="200" fontId="87" fillId="0" borderId="5">
      <protection locked="0"/>
    </xf>
    <xf numFmtId="232" fontId="29" fillId="0" borderId="5">
      <protection locked="0"/>
    </xf>
    <xf numFmtId="184" fontId="116" fillId="0" borderId="22">
      <alignment horizontal="left"/>
    </xf>
    <xf numFmtId="37" fontId="93" fillId="10" borderId="0" applyNumberFormat="0" applyBorder="0" applyAlignment="0" applyProtection="0"/>
    <xf numFmtId="37" fontId="93" fillId="0" borderId="0"/>
    <xf numFmtId="3" fontId="117" fillId="0" borderId="26" applyProtection="0"/>
    <xf numFmtId="244" fontId="25" fillId="0" borderId="0" applyFont="0" applyFill="0" applyBorder="0" applyAlignment="0" applyProtection="0"/>
    <xf numFmtId="245" fontId="25" fillId="0" borderId="0" applyFont="0" applyFill="0" applyBorder="0" applyAlignment="0" applyProtection="0"/>
    <xf numFmtId="246" fontId="20" fillId="0" borderId="0" applyFont="0" applyFill="0" applyBorder="0" applyAlignment="0" applyProtection="0"/>
    <xf numFmtId="247" fontId="20" fillId="0" borderId="0" applyFont="0" applyFill="0" applyBorder="0" applyAlignment="0" applyProtection="0"/>
    <xf numFmtId="0" fontId="39" fillId="0" borderId="0" applyNumberFormat="0" applyFont="0" applyFill="0" applyBorder="0" applyProtection="0">
      <alignment horizontal="center" vertical="center" wrapText="1"/>
    </xf>
    <xf numFmtId="184" fontId="118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19" fillId="0" borderId="0">
      <protection locked="0"/>
    </xf>
    <xf numFmtId="184" fontId="120" fillId="0" borderId="0" applyNumberFormat="0" applyFill="0" applyBorder="0" applyAlignment="0" applyProtection="0"/>
    <xf numFmtId="49" fontId="24" fillId="0" borderId="1">
      <alignment horizontal="center" vertical="center"/>
    </xf>
    <xf numFmtId="248" fontId="24" fillId="0" borderId="1">
      <alignment vertical="center"/>
    </xf>
    <xf numFmtId="249" fontId="24" fillId="0" borderId="1">
      <alignment vertical="center"/>
    </xf>
    <xf numFmtId="249" fontId="24" fillId="0" borderId="1">
      <alignment vertical="center"/>
    </xf>
    <xf numFmtId="250" fontId="24" fillId="0" borderId="1">
      <alignment vertical="center"/>
    </xf>
    <xf numFmtId="251" fontId="8" fillId="0" borderId="0">
      <protection locked="0"/>
    </xf>
    <xf numFmtId="184" fontId="5" fillId="0" borderId="0">
      <protection locked="0"/>
    </xf>
    <xf numFmtId="251" fontId="8" fillId="0" borderId="0">
      <protection locked="0"/>
    </xf>
    <xf numFmtId="252" fontId="5" fillId="0" borderId="0">
      <protection locked="0"/>
    </xf>
    <xf numFmtId="184" fontId="100" fillId="0" borderId="0">
      <protection locked="0"/>
    </xf>
    <xf numFmtId="0" fontId="100" fillId="0" borderId="0">
      <protection locked="0"/>
    </xf>
    <xf numFmtId="184" fontId="100" fillId="0" borderId="0">
      <protection locked="0"/>
    </xf>
    <xf numFmtId="0" fontId="100" fillId="0" borderId="0">
      <protection locked="0"/>
    </xf>
    <xf numFmtId="184" fontId="121" fillId="0" borderId="0"/>
    <xf numFmtId="0" fontId="55" fillId="0" borderId="0">
      <alignment vertical="center"/>
    </xf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217" fontId="5" fillId="0" borderId="0"/>
    <xf numFmtId="0" fontId="122" fillId="0" borderId="27">
      <alignment horizontal="center" vertical="center"/>
    </xf>
    <xf numFmtId="184" fontId="10" fillId="0" borderId="0"/>
    <xf numFmtId="181" fontId="5" fillId="0" borderId="0" applyNumberFormat="0" applyFill="0" applyBorder="0" applyAlignment="0">
      <alignment horizontal="left"/>
    </xf>
    <xf numFmtId="9" fontId="18" fillId="0" borderId="0" applyNumberFormat="0" applyFill="0" applyBorder="0" applyAlignment="0" applyProtection="0"/>
    <xf numFmtId="184" fontId="5" fillId="0" borderId="1">
      <alignment horizontal="right" vertical="center" shrinkToFit="1"/>
    </xf>
    <xf numFmtId="0" fontId="5" fillId="0" borderId="0"/>
    <xf numFmtId="184" fontId="123" fillId="0" borderId="0" applyFont="0" applyBorder="0" applyAlignment="0">
      <alignment horizontal="left" vertical="center"/>
    </xf>
    <xf numFmtId="0" fontId="5" fillId="0" borderId="0">
      <protection locked="0"/>
    </xf>
    <xf numFmtId="184" fontId="41" fillId="0" borderId="0">
      <protection locked="0"/>
    </xf>
    <xf numFmtId="0" fontId="41" fillId="0" borderId="0">
      <protection locked="0"/>
    </xf>
    <xf numFmtId="3" fontId="25" fillId="0" borderId="20">
      <alignment horizontal="center"/>
    </xf>
    <xf numFmtId="0" fontId="12" fillId="0" borderId="28">
      <alignment vertical="center"/>
    </xf>
    <xf numFmtId="177" fontId="47" fillId="0" borderId="6" applyFont="0" applyFill="0" applyBorder="0" applyAlignment="0" applyProtection="0">
      <alignment horizontal="center" vertical="center"/>
    </xf>
    <xf numFmtId="3" fontId="6" fillId="0" borderId="16" applyNumberFormat="0" applyFill="0" applyBorder="0" applyProtection="0">
      <alignment horizontal="center" vertical="center"/>
    </xf>
    <xf numFmtId="184" fontId="8" fillId="11" borderId="0">
      <alignment horizontal="left"/>
    </xf>
    <xf numFmtId="184" fontId="41" fillId="0" borderId="0">
      <protection locked="0"/>
    </xf>
    <xf numFmtId="0" fontId="41" fillId="0" borderId="0">
      <protection locked="0"/>
    </xf>
    <xf numFmtId="0" fontId="27" fillId="0" borderId="0"/>
    <xf numFmtId="0" fontId="42" fillId="0" borderId="0" applyFont="0"/>
    <xf numFmtId="184" fontId="124" fillId="0" borderId="0" applyNumberFormat="0" applyFill="0" applyBorder="0" applyAlignment="0" applyProtection="0">
      <alignment vertical="top"/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253" fontId="125" fillId="0" borderId="29">
      <alignment horizontal="center" vertical="center"/>
    </xf>
    <xf numFmtId="179" fontId="27" fillId="0" borderId="24">
      <alignment vertical="center"/>
    </xf>
    <xf numFmtId="254" fontId="24" fillId="0" borderId="0">
      <alignment vertical="center"/>
    </xf>
    <xf numFmtId="254" fontId="24" fillId="0" borderId="0">
      <alignment vertical="center"/>
    </xf>
    <xf numFmtId="184" fontId="5" fillId="12" borderId="30" applyNumberFormat="0" applyFont="0" applyAlignment="0" applyProtection="0">
      <alignment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1" fontId="55" fillId="0" borderId="1" applyNumberFormat="0" applyFont="0" applyFill="0" applyBorder="0" applyProtection="0">
      <alignment horizontal="distributed"/>
    </xf>
    <xf numFmtId="10" fontId="47" fillId="0" borderId="0">
      <alignment vertic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10" fontId="16" fillId="0" borderId="0">
      <alignment vertical="center"/>
    </xf>
    <xf numFmtId="10" fontId="40" fillId="0" borderId="0">
      <alignment vertical="center"/>
    </xf>
    <xf numFmtId="10" fontId="16" fillId="0" borderId="0">
      <alignment vertical="center"/>
    </xf>
    <xf numFmtId="10" fontId="29" fillId="0" borderId="0">
      <alignment vertical="center"/>
    </xf>
    <xf numFmtId="10" fontId="6" fillId="0" borderId="0">
      <alignment vertic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10" fontId="16" fillId="0" borderId="0">
      <alignment vertical="center"/>
    </xf>
    <xf numFmtId="10" fontId="40" fillId="0" borderId="0">
      <alignment vertical="center"/>
    </xf>
    <xf numFmtId="10" fontId="16" fillId="0" borderId="0">
      <alignment vertical="center"/>
    </xf>
    <xf numFmtId="10" fontId="29" fillId="0" borderId="0">
      <alignment vertical="center"/>
    </xf>
    <xf numFmtId="10" fontId="6" fillId="0" borderId="0">
      <alignment vertical="center"/>
    </xf>
    <xf numFmtId="214" fontId="5" fillId="0" borderId="0">
      <protection locked="0"/>
    </xf>
    <xf numFmtId="0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10" fontId="47" fillId="0" borderId="0">
      <alignment vertic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00" fontId="81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10" fontId="47" fillId="0" borderId="0">
      <alignment vertical="center"/>
    </xf>
    <xf numFmtId="10" fontId="47" fillId="0" borderId="0">
      <alignment vertical="center"/>
    </xf>
    <xf numFmtId="10" fontId="47" fillId="0" borderId="0">
      <alignment vertical="center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00" fontId="57" fillId="0" borderId="0">
      <protection locked="0"/>
    </xf>
    <xf numFmtId="200" fontId="45" fillId="0" borderId="0">
      <protection locked="0"/>
    </xf>
    <xf numFmtId="10" fontId="47" fillId="0" borderId="0">
      <alignment vertical="center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55" fontId="8" fillId="0" borderId="0" applyFont="0" applyFill="0" applyBorder="0" applyProtection="0">
      <alignment horizontal="center" vertical="center"/>
    </xf>
    <xf numFmtId="256" fontId="8" fillId="0" borderId="0" applyFont="0" applyFill="0" applyBorder="0" applyProtection="0">
      <alignment horizontal="center" vertical="center"/>
    </xf>
    <xf numFmtId="9" fontId="17" fillId="8" borderId="0" applyFill="0" applyBorder="0" applyProtection="0">
      <alignment horizontal="right"/>
    </xf>
    <xf numFmtId="10" fontId="17" fillId="0" borderId="0" applyFill="0" applyBorder="0" applyProtection="0">
      <alignment horizontal="right"/>
    </xf>
    <xf numFmtId="9" fontId="12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127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9" fontId="128" fillId="0" borderId="0" applyFont="0" applyFill="0" applyBorder="0" applyAlignment="0" applyProtection="0"/>
    <xf numFmtId="177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129" fillId="0" borderId="0"/>
    <xf numFmtId="0" fontId="130" fillId="0" borderId="0" applyFont="0" applyFill="0" applyBorder="0" applyProtection="0">
      <alignment horizontal="center" vertical="center"/>
    </xf>
    <xf numFmtId="0" fontId="130" fillId="0" borderId="0" applyFont="0" applyFill="0" applyBorder="0" applyProtection="0">
      <alignment horizontal="center" vertical="center"/>
    </xf>
    <xf numFmtId="257" fontId="131" fillId="0" borderId="16" applyFont="0" applyFill="0" applyAlignment="0" applyProtection="0">
      <alignment horizontal="center" vertical="center"/>
    </xf>
    <xf numFmtId="0" fontId="132" fillId="0" borderId="0"/>
    <xf numFmtId="179" fontId="133" fillId="0" borderId="7">
      <alignment vertical="center"/>
    </xf>
    <xf numFmtId="258" fontId="5" fillId="0" borderId="2" applyBorder="0"/>
    <xf numFmtId="0" fontId="134" fillId="0" borderId="0"/>
    <xf numFmtId="184" fontId="59" fillId="0" borderId="0" applyNumberFormat="0" applyFont="0" applyFill="0" applyBorder="0" applyProtection="0">
      <alignment horizontal="centerContinuous" vertical="center"/>
    </xf>
    <xf numFmtId="184" fontId="57" fillId="0" borderId="0" applyNumberFormat="0" applyFont="0" applyFill="0" applyBorder="0" applyProtection="0">
      <alignment horizontal="centerContinuous" vertical="center"/>
    </xf>
    <xf numFmtId="259" fontId="57" fillId="0" borderId="0" applyFill="0" applyBorder="0" applyProtection="0">
      <alignment horizontal="centerContinuous" vertical="center"/>
    </xf>
    <xf numFmtId="260" fontId="57" fillId="0" borderId="0" applyNumberFormat="0" applyFont="0" applyFill="0" applyBorder="0" applyProtection="0">
      <alignment horizontal="centerContinuous"/>
    </xf>
    <xf numFmtId="184" fontId="57" fillId="0" borderId="0" applyNumberFormat="0" applyFont="0" applyFill="0" applyBorder="0" applyProtection="0">
      <alignment horizontal="centerContinuous" vertical="center"/>
    </xf>
    <xf numFmtId="184" fontId="24" fillId="0" borderId="0" applyNumberFormat="0" applyFont="0" applyFill="0" applyBorder="0" applyProtection="0">
      <alignment horizontal="centerContinuous" vertical="center"/>
    </xf>
    <xf numFmtId="177" fontId="5" fillId="0" borderId="0" applyNumberFormat="0" applyFont="0" applyFill="0" applyBorder="0" applyProtection="0">
      <alignment horizontal="centerContinuous"/>
    </xf>
    <xf numFmtId="260" fontId="57" fillId="0" borderId="0" applyNumberFormat="0" applyFont="0" applyFill="0" applyBorder="0" applyProtection="0">
      <alignment horizontal="centerContinuous" vertical="center"/>
    </xf>
    <xf numFmtId="261" fontId="17" fillId="0" borderId="6" applyNumberFormat="0" applyBorder="0" applyAlignment="0"/>
    <xf numFmtId="177" fontId="135" fillId="0" borderId="27">
      <alignment vertical="center"/>
    </xf>
    <xf numFmtId="3" fontId="55" fillId="0" borderId="1"/>
    <xf numFmtId="184" fontId="55" fillId="0" borderId="1"/>
    <xf numFmtId="3" fontId="55" fillId="0" borderId="12"/>
    <xf numFmtId="3" fontId="55" fillId="0" borderId="11"/>
    <xf numFmtId="184" fontId="136" fillId="0" borderId="1"/>
    <xf numFmtId="184" fontId="137" fillId="0" borderId="0">
      <alignment horizontal="center"/>
    </xf>
    <xf numFmtId="184" fontId="120" fillId="0" borderId="31">
      <alignment horizontal="center"/>
    </xf>
    <xf numFmtId="187" fontId="121" fillId="0" borderId="32"/>
    <xf numFmtId="4" fontId="121" fillId="0" borderId="2"/>
    <xf numFmtId="262" fontId="121" fillId="0" borderId="2"/>
    <xf numFmtId="263" fontId="121" fillId="0" borderId="2"/>
    <xf numFmtId="260" fontId="59" fillId="0" borderId="33" applyFont="0" applyFill="0" applyBorder="0" applyAlignment="0" applyProtection="0">
      <alignment vertical="center"/>
    </xf>
    <xf numFmtId="259" fontId="59" fillId="0" borderId="33" applyFont="0" applyFill="0" applyBorder="0" applyAlignment="0" applyProtection="0">
      <alignment vertical="center"/>
    </xf>
    <xf numFmtId="184" fontId="27" fillId="0" borderId="0">
      <alignment vertical="center"/>
    </xf>
    <xf numFmtId="3" fontId="122" fillId="0" borderId="0">
      <alignment vertical="center" wrapText="1"/>
    </xf>
    <xf numFmtId="3" fontId="138" fillId="0" borderId="0">
      <alignment vertical="center" wrapText="1"/>
    </xf>
    <xf numFmtId="0" fontId="139" fillId="0" borderId="0">
      <alignment vertical="center"/>
    </xf>
    <xf numFmtId="264" fontId="47" fillId="0" borderId="0">
      <alignment vertical="center"/>
    </xf>
    <xf numFmtId="179" fontId="9" fillId="0" borderId="7">
      <alignment vertical="center"/>
    </xf>
    <xf numFmtId="4" fontId="140" fillId="0" borderId="0" applyNumberFormat="0" applyFill="0" applyBorder="0" applyAlignment="0">
      <alignment horizontal="centerContinuous" vertical="center"/>
    </xf>
    <xf numFmtId="1" fontId="57" fillId="0" borderId="0" applyFont="0" applyFill="0" applyBorder="0" applyProtection="0">
      <alignment horizontal="centerContinuous" vertical="center"/>
    </xf>
    <xf numFmtId="184" fontId="141" fillId="0" borderId="1" applyFont="0" applyFill="0" applyBorder="0" applyAlignment="0" applyProtection="0">
      <alignment horizontal="centerContinuous" vertical="center"/>
    </xf>
    <xf numFmtId="265" fontId="142" fillId="0" borderId="0">
      <alignment vertical="center"/>
    </xf>
    <xf numFmtId="184" fontId="20" fillId="0" borderId="0">
      <alignment vertical="center"/>
    </xf>
    <xf numFmtId="265" fontId="142" fillId="0" borderId="0">
      <alignment vertical="center"/>
    </xf>
    <xf numFmtId="266" fontId="20" fillId="0" borderId="0">
      <alignment vertical="center"/>
    </xf>
    <xf numFmtId="1" fontId="57" fillId="0" borderId="0" applyFont="0" applyFill="0" applyBorder="0" applyProtection="0">
      <alignment horizontal="centerContinuous" vertical="center"/>
    </xf>
    <xf numFmtId="184" fontId="57" fillId="0" borderId="0" applyFont="0" applyFill="0" applyBorder="0" applyProtection="0">
      <alignment horizontal="centerContinuous" vertical="center"/>
    </xf>
    <xf numFmtId="193" fontId="143" fillId="0" borderId="0" applyFill="0" applyBorder="0" applyAlignment="0" applyProtection="0">
      <alignment horizontal="centerContinuous" vertical="center"/>
    </xf>
    <xf numFmtId="211" fontId="141" fillId="0" borderId="0" applyFont="0" applyFill="0" applyBorder="0" applyProtection="0">
      <alignment horizontal="centerContinuous" vertical="center"/>
    </xf>
    <xf numFmtId="211" fontId="57" fillId="0" borderId="0" applyFont="0" applyFill="0" applyBorder="0" applyAlignment="0" applyProtection="0">
      <alignment vertical="center"/>
    </xf>
    <xf numFmtId="267" fontId="57" fillId="0" borderId="27" applyFont="0" applyFill="0" applyBorder="0" applyProtection="0">
      <alignment horizontal="right" vertical="center"/>
      <protection locked="0"/>
    </xf>
    <xf numFmtId="267" fontId="27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41" fontId="144" fillId="0" borderId="0"/>
    <xf numFmtId="41" fontId="5" fillId="0" borderId="0" applyFont="0" applyFill="0" applyBorder="0" applyAlignment="0" applyProtection="0"/>
    <xf numFmtId="268" fontId="7" fillId="0" borderId="0"/>
    <xf numFmtId="186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1" fontId="126" fillId="0" borderId="0" applyFont="0" applyFill="0" applyBorder="0" applyAlignment="0" applyProtection="0">
      <alignment vertical="center"/>
    </xf>
    <xf numFmtId="41" fontId="126" fillId="0" borderId="0" applyFont="0" applyFill="0" applyBorder="0" applyAlignment="0" applyProtection="0">
      <alignment vertical="center"/>
    </xf>
    <xf numFmtId="268" fontId="7" fillId="0" borderId="0"/>
    <xf numFmtId="269" fontId="8" fillId="0" borderId="0" applyFont="0" applyFill="0" applyBorder="0" applyAlignment="0" applyProtection="0"/>
    <xf numFmtId="270" fontId="8" fillId="0" borderId="0" applyFont="0" applyFill="0" applyBorder="0" applyAlignment="0" applyProtection="0"/>
    <xf numFmtId="184" fontId="5" fillId="0" borderId="0"/>
    <xf numFmtId="184" fontId="5" fillId="0" borderId="0"/>
    <xf numFmtId="184" fontId="20" fillId="0" borderId="0"/>
    <xf numFmtId="0" fontId="29" fillId="0" borderId="0" applyFont="0" applyFill="0" applyBorder="0" applyAlignment="0" applyProtection="0"/>
    <xf numFmtId="184" fontId="23" fillId="0" borderId="0"/>
    <xf numFmtId="184" fontId="23" fillId="0" borderId="0"/>
    <xf numFmtId="184" fontId="34" fillId="0" borderId="0"/>
    <xf numFmtId="184" fontId="23" fillId="0" borderId="0"/>
    <xf numFmtId="184" fontId="23" fillId="0" borderId="0"/>
    <xf numFmtId="184" fontId="23" fillId="0" borderId="0"/>
    <xf numFmtId="184" fontId="23" fillId="0" borderId="0"/>
    <xf numFmtId="184" fontId="34" fillId="0" borderId="0"/>
    <xf numFmtId="0" fontId="34" fillId="0" borderId="0"/>
    <xf numFmtId="0" fontId="8" fillId="0" borderId="0"/>
    <xf numFmtId="0" fontId="34" fillId="0" borderId="0"/>
    <xf numFmtId="0" fontId="34" fillId="0" borderId="0"/>
    <xf numFmtId="184" fontId="145" fillId="0" borderId="34"/>
    <xf numFmtId="0" fontId="24" fillId="0" borderId="28">
      <alignment vertical="center"/>
    </xf>
    <xf numFmtId="271" fontId="24" fillId="0" borderId="1" applyBorder="0">
      <alignment vertical="center"/>
    </xf>
    <xf numFmtId="272" fontId="24" fillId="0" borderId="1" applyBorder="0">
      <alignment horizontal="left" vertical="center"/>
    </xf>
    <xf numFmtId="273" fontId="11" fillId="0" borderId="0" applyFill="0" applyBorder="0">
      <alignment horizontal="centerContinuous"/>
    </xf>
    <xf numFmtId="274" fontId="11" fillId="0" borderId="0" applyFill="0" applyBorder="0">
      <alignment horizontal="centerContinuous"/>
    </xf>
    <xf numFmtId="203" fontId="146" fillId="0" borderId="0" applyFont="0" applyFill="0" applyBorder="0" applyAlignment="0" applyProtection="0"/>
    <xf numFmtId="203" fontId="146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7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8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203" fontId="146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9" fontId="9" fillId="0" borderId="0" applyFont="0" applyFill="0" applyBorder="0" applyAlignment="0" applyProtection="0"/>
    <xf numFmtId="275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03" fontId="146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203" fontId="146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0" fontId="146" fillId="0" borderId="0" applyFont="0" applyFill="0" applyBorder="0" applyAlignment="0" applyProtection="0"/>
    <xf numFmtId="203" fontId="146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0" fontId="146" fillId="0" borderId="0" applyFont="0" applyFill="0" applyBorder="0" applyAlignment="0" applyProtection="0"/>
    <xf numFmtId="276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0" fontId="146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76" fontId="5" fillId="0" borderId="0" applyFont="0" applyFill="0" applyBorder="0" applyAlignment="0" applyProtection="0"/>
    <xf numFmtId="275" fontId="5" fillId="0" borderId="0" applyFont="0" applyFill="0" applyBorder="0" applyAlignment="0" applyProtection="0"/>
    <xf numFmtId="203" fontId="146" fillId="0" borderId="0" applyFont="0" applyFill="0" applyBorder="0" applyAlignment="0" applyProtection="0"/>
    <xf numFmtId="184" fontId="147" fillId="0" borderId="0">
      <alignment vertical="center"/>
    </xf>
    <xf numFmtId="280" fontId="148" fillId="0" borderId="27" applyNumberFormat="0" applyFont="0" applyFill="0" applyAlignment="0" applyProtection="0">
      <alignment horizontal="center" vertical="center"/>
    </xf>
    <xf numFmtId="184" fontId="149" fillId="0" borderId="0">
      <alignment horizontal="center" vertical="center"/>
    </xf>
    <xf numFmtId="184" fontId="59" fillId="0" borderId="0" applyNumberFormat="0" applyFont="0" applyFill="0" applyBorder="0" applyProtection="0">
      <alignment vertical="center"/>
    </xf>
    <xf numFmtId="2" fontId="11" fillId="0" borderId="0" applyFill="0" applyBorder="0" applyProtection="0">
      <alignment horizontal="centerContinuous"/>
    </xf>
    <xf numFmtId="184" fontId="59" fillId="0" borderId="0" applyNumberFormat="0" applyFont="0" applyFill="0" applyBorder="0" applyProtection="0">
      <alignment vertical="center"/>
    </xf>
    <xf numFmtId="0" fontId="40" fillId="0" borderId="0"/>
    <xf numFmtId="184" fontId="27" fillId="0" borderId="0" applyNumberFormat="0" applyAlignment="0">
      <alignment horizontal="left" vertical="center"/>
    </xf>
    <xf numFmtId="4" fontId="41" fillId="0" borderId="0">
      <protection locked="0"/>
    </xf>
    <xf numFmtId="184" fontId="121" fillId="0" borderId="0"/>
    <xf numFmtId="4" fontId="41" fillId="0" borderId="0">
      <protection locked="0"/>
    </xf>
    <xf numFmtId="4" fontId="41" fillId="0" borderId="0">
      <protection locked="0"/>
    </xf>
    <xf numFmtId="281" fontId="8" fillId="0" borderId="0">
      <protection locked="0"/>
    </xf>
    <xf numFmtId="184" fontId="5" fillId="0" borderId="0">
      <protection locked="0"/>
    </xf>
    <xf numFmtId="281" fontId="8" fillId="0" borderId="0">
      <protection locked="0"/>
    </xf>
    <xf numFmtId="282" fontId="5" fillId="0" borderId="0">
      <protection locked="0"/>
    </xf>
    <xf numFmtId="184" fontId="8" fillId="0" borderId="35" applyNumberFormat="0"/>
    <xf numFmtId="0" fontId="121" fillId="13" borderId="0"/>
    <xf numFmtId="283" fontId="44" fillId="0" borderId="0" applyFill="0" applyBorder="0">
      <alignment horizontal="centerContinuous"/>
    </xf>
    <xf numFmtId="0" fontId="8" fillId="0" borderId="0">
      <alignment vertical="center"/>
    </xf>
    <xf numFmtId="0" fontId="150" fillId="0" borderId="0">
      <alignment horizontal="centerContinuous" vertical="center"/>
    </xf>
    <xf numFmtId="184" fontId="8" fillId="0" borderId="1">
      <alignment horizontal="distributed" vertical="center"/>
    </xf>
    <xf numFmtId="184" fontId="8" fillId="0" borderId="2">
      <alignment horizontal="distributed" vertical="top"/>
    </xf>
    <xf numFmtId="184" fontId="8" fillId="0" borderId="6">
      <alignment horizontal="distributed"/>
    </xf>
    <xf numFmtId="179" fontId="151" fillId="0" borderId="0">
      <alignment vertical="center"/>
    </xf>
    <xf numFmtId="49" fontId="6" fillId="0" borderId="9">
      <alignment horizontal="center" vertical="center"/>
    </xf>
    <xf numFmtId="284" fontId="11" fillId="0" borderId="0" applyFill="0" applyBorder="0">
      <alignment horizontal="centerContinuous"/>
    </xf>
    <xf numFmtId="285" fontId="11" fillId="0" borderId="0" applyFill="0" applyBorder="0">
      <alignment horizontal="centerContinuous"/>
    </xf>
    <xf numFmtId="0" fontId="5" fillId="0" borderId="0"/>
    <xf numFmtId="184" fontId="152" fillId="0" borderId="0">
      <alignment vertical="center"/>
    </xf>
    <xf numFmtId="184" fontId="8" fillId="0" borderId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00" fontId="81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00" fontId="57" fillId="0" borderId="0">
      <protection locked="0"/>
    </xf>
    <xf numFmtId="200" fontId="4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8" fillId="0" borderId="0" applyFont="0" applyFill="0" applyBorder="0" applyAlignment="0" applyProtection="0"/>
    <xf numFmtId="214" fontId="5" fillId="0" borderId="0">
      <protection locked="0"/>
    </xf>
    <xf numFmtId="217" fontId="5" fillId="0" borderId="0" applyFont="0" applyFill="0" applyBorder="0" applyProtection="0">
      <alignment vertical="center"/>
    </xf>
    <xf numFmtId="38" fontId="55" fillId="0" borderId="0" applyFont="0" applyFill="0" applyBorder="0" applyProtection="0">
      <alignment vertical="center"/>
    </xf>
    <xf numFmtId="200" fontId="81" fillId="0" borderId="0">
      <protection locked="0"/>
    </xf>
    <xf numFmtId="41" fontId="5" fillId="0" borderId="0" applyFont="0" applyFill="0" applyBorder="0" applyAlignment="0" applyProtection="0"/>
    <xf numFmtId="179" fontId="8" fillId="0" borderId="0" applyNumberFormat="0" applyFont="0" applyFill="0" applyBorder="0" applyProtection="0">
      <alignment vertical="center"/>
    </xf>
    <xf numFmtId="179" fontId="27" fillId="0" borderId="36">
      <alignment vertical="center"/>
    </xf>
    <xf numFmtId="286" fontId="20" fillId="0" borderId="1"/>
    <xf numFmtId="186" fontId="8" fillId="8" borderId="0" applyFill="0" applyBorder="0" applyProtection="0">
      <alignment horizontal="right"/>
    </xf>
    <xf numFmtId="186" fontId="8" fillId="8" borderId="0" applyFill="0" applyBorder="0" applyProtection="0">
      <alignment horizontal="right"/>
    </xf>
    <xf numFmtId="287" fontId="8" fillId="8" borderId="0" applyFill="0" applyBorder="0" applyProtection="0">
      <alignment horizontal="right"/>
    </xf>
    <xf numFmtId="9" fontId="57" fillId="0" borderId="0"/>
    <xf numFmtId="38" fontId="55" fillId="0" borderId="0" applyFont="0" applyFill="0" applyBorder="0" applyAlignment="0" applyProtection="0">
      <alignment vertical="center"/>
    </xf>
    <xf numFmtId="288" fontId="5" fillId="0" borderId="0" applyFont="0" applyFill="0" applyBorder="0" applyAlignment="0" applyProtection="0">
      <alignment vertical="center"/>
    </xf>
    <xf numFmtId="287" fontId="5" fillId="0" borderId="0" applyFont="0" applyFill="0" applyBorder="0" applyAlignment="0" applyProtection="0">
      <alignment vertical="center"/>
    </xf>
    <xf numFmtId="264" fontId="130" fillId="0" borderId="0" applyFont="0" applyFill="0" applyBorder="0" applyAlignment="0" applyProtection="0"/>
    <xf numFmtId="40" fontId="8" fillId="0" borderId="16"/>
    <xf numFmtId="289" fontId="25" fillId="0" borderId="0" applyFont="0" applyFill="0" applyBorder="0" applyAlignment="0" applyProtection="0"/>
    <xf numFmtId="290" fontId="25" fillId="0" borderId="0" applyFont="0" applyFill="0" applyBorder="0" applyAlignment="0" applyProtection="0"/>
    <xf numFmtId="291" fontId="130" fillId="0" borderId="1">
      <alignment vertical="center"/>
    </xf>
    <xf numFmtId="292" fontId="25" fillId="0" borderId="0" applyFont="0" applyFill="0" applyBorder="0" applyAlignment="0" applyProtection="0"/>
    <xf numFmtId="29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4" fontId="153" fillId="0" borderId="0">
      <alignment horizontal="center" vertical="center"/>
    </xf>
    <xf numFmtId="182" fontId="8" fillId="0" borderId="0" applyFont="0" applyFill="0" applyBorder="0" applyAlignment="0" applyProtection="0"/>
    <xf numFmtId="2" fontId="154" fillId="0" borderId="27" applyNumberFormat="0" applyFont="0" applyFill="0" applyAlignment="0" applyProtection="0">
      <alignment vertical="center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00" fontId="81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00" fontId="57" fillId="0" borderId="0">
      <protection locked="0"/>
    </xf>
    <xf numFmtId="200" fontId="4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42" fontId="5" fillId="0" borderId="0" applyFont="0" applyFill="0" applyBorder="0" applyAlignment="0" applyProtection="0">
      <alignment vertical="center"/>
    </xf>
    <xf numFmtId="184" fontId="8" fillId="0" borderId="0" applyFont="0" applyFill="0" applyBorder="0" applyAlignment="0" applyProtection="0"/>
    <xf numFmtId="294" fontId="8" fillId="0" borderId="0">
      <protection locked="0"/>
    </xf>
    <xf numFmtId="184" fontId="5" fillId="0" borderId="0">
      <protection locked="0"/>
    </xf>
    <xf numFmtId="294" fontId="8" fillId="0" borderId="0">
      <protection locked="0"/>
    </xf>
    <xf numFmtId="295" fontId="5" fillId="0" borderId="0">
      <protection locked="0"/>
    </xf>
    <xf numFmtId="184" fontId="5" fillId="0" borderId="0"/>
    <xf numFmtId="0" fontId="9" fillId="0" borderId="27">
      <alignment horizontal="center" vertical="center"/>
    </xf>
    <xf numFmtId="0" fontId="9" fillId="0" borderId="27">
      <alignment horizontal="left" vertical="center"/>
    </xf>
    <xf numFmtId="0" fontId="9" fillId="0" borderId="27">
      <alignment vertical="center" textRotation="255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00" fontId="81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00" fontId="57" fillId="0" borderId="0">
      <protection locked="0"/>
    </xf>
    <xf numFmtId="200" fontId="4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5" fontId="59" fillId="0" borderId="0">
      <protection locked="0"/>
    </xf>
    <xf numFmtId="215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9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214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86" fontId="5" fillId="0" borderId="0" applyFill="0" applyBorder="0" applyProtection="0">
      <alignment vertical="center"/>
    </xf>
    <xf numFmtId="296" fontId="5" fillId="0" borderId="0" applyFill="0" applyBorder="0" applyProtection="0">
      <alignment vertical="center"/>
      <protection locked="0"/>
    </xf>
    <xf numFmtId="0" fontId="28" fillId="0" borderId="6">
      <alignment horizontal="distributed"/>
    </xf>
    <xf numFmtId="0" fontId="28" fillId="0" borderId="37">
      <alignment horizontal="distributed" vertical="center"/>
    </xf>
    <xf numFmtId="0" fontId="28" fillId="0" borderId="38">
      <alignment horizontal="distributed" vertical="top"/>
    </xf>
    <xf numFmtId="0" fontId="10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184" fontId="155" fillId="0" borderId="0">
      <alignment vertical="center"/>
    </xf>
    <xf numFmtId="184" fontId="5" fillId="0" borderId="0"/>
    <xf numFmtId="0" fontId="22" fillId="0" borderId="0"/>
    <xf numFmtId="0" fontId="22" fillId="0" borderId="0"/>
    <xf numFmtId="0" fontId="5" fillId="0" borderId="0"/>
    <xf numFmtId="0" fontId="5" fillId="0" borderId="0">
      <alignment vertical="center"/>
    </xf>
    <xf numFmtId="184" fontId="126" fillId="0" borderId="0">
      <alignment vertical="center"/>
    </xf>
    <xf numFmtId="184" fontId="5" fillId="0" borderId="0"/>
    <xf numFmtId="0" fontId="123" fillId="0" borderId="0"/>
    <xf numFmtId="184" fontId="5" fillId="0" borderId="0">
      <alignment vertical="center"/>
    </xf>
    <xf numFmtId="184" fontId="156" fillId="0" borderId="0">
      <alignment vertical="center"/>
    </xf>
    <xf numFmtId="184" fontId="156" fillId="0" borderId="0">
      <alignment vertical="center"/>
    </xf>
    <xf numFmtId="184" fontId="155" fillId="0" borderId="0">
      <alignment vertical="center"/>
    </xf>
    <xf numFmtId="0" fontId="5" fillId="0" borderId="0"/>
    <xf numFmtId="0" fontId="5" fillId="0" borderId="0"/>
    <xf numFmtId="184" fontId="5" fillId="0" borderId="0"/>
    <xf numFmtId="184" fontId="27" fillId="0" borderId="0"/>
    <xf numFmtId="184" fontId="27" fillId="0" borderId="0"/>
    <xf numFmtId="184" fontId="8" fillId="0" borderId="27">
      <alignment vertical="center" wrapText="1"/>
    </xf>
    <xf numFmtId="184" fontId="27" fillId="0" borderId="0" applyProtection="0"/>
    <xf numFmtId="0" fontId="8" fillId="0" borderId="0"/>
    <xf numFmtId="14" fontId="36" fillId="0" borderId="0" applyFont="0" applyFill="0" applyBorder="0" applyAlignment="0" applyProtection="0"/>
    <xf numFmtId="297" fontId="8" fillId="0" borderId="0" applyFont="0" applyFill="0" applyBorder="0" applyAlignment="0" applyProtection="0"/>
    <xf numFmtId="184" fontId="57" fillId="0" borderId="14">
      <alignment horizontal="center" vertical="center"/>
    </xf>
    <xf numFmtId="0" fontId="157" fillId="0" borderId="0" applyNumberFormat="0" applyFill="0" applyBorder="0" applyAlignment="0" applyProtection="0">
      <alignment vertical="top"/>
      <protection locked="0"/>
    </xf>
    <xf numFmtId="5" fontId="5" fillId="0" borderId="0" applyBorder="0"/>
    <xf numFmtId="184" fontId="41" fillId="0" borderId="39">
      <protection locked="0"/>
    </xf>
    <xf numFmtId="0" fontId="41" fillId="0" borderId="39">
      <protection locked="0"/>
    </xf>
    <xf numFmtId="298" fontId="40" fillId="0" borderId="0" applyFont="0" applyFill="0" applyBorder="0" applyAlignment="0" applyProtection="0"/>
    <xf numFmtId="299" fontId="40" fillId="0" borderId="0" applyFont="0" applyFill="0" applyBorder="0" applyAlignment="0" applyProtection="0"/>
    <xf numFmtId="300" fontId="8" fillId="0" borderId="0">
      <protection locked="0"/>
    </xf>
    <xf numFmtId="184" fontId="5" fillId="0" borderId="0">
      <protection locked="0"/>
    </xf>
    <xf numFmtId="300" fontId="8" fillId="0" borderId="0">
      <protection locked="0"/>
    </xf>
    <xf numFmtId="301" fontId="5" fillId="0" borderId="0">
      <protection locked="0"/>
    </xf>
    <xf numFmtId="302" fontId="8" fillId="0" borderId="0">
      <protection locked="0"/>
    </xf>
    <xf numFmtId="184" fontId="5" fillId="0" borderId="0">
      <protection locked="0"/>
    </xf>
    <xf numFmtId="302" fontId="8" fillId="0" borderId="0">
      <protection locked="0"/>
    </xf>
    <xf numFmtId="303" fontId="5" fillId="0" borderId="0">
      <protection locked="0"/>
    </xf>
    <xf numFmtId="179" fontId="8" fillId="0" borderId="40"/>
    <xf numFmtId="179" fontId="8" fillId="0" borderId="40"/>
    <xf numFmtId="41" fontId="13" fillId="0" borderId="0" applyFont="0" applyFill="0" applyBorder="0" applyAlignment="0" applyProtection="0">
      <alignment vertical="center"/>
    </xf>
    <xf numFmtId="0" fontId="127" fillId="0" borderId="0">
      <alignment vertical="center"/>
    </xf>
    <xf numFmtId="0" fontId="2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92" fillId="0" borderId="0">
      <alignment vertical="center"/>
    </xf>
    <xf numFmtId="0" fontId="19" fillId="0" borderId="0">
      <alignment vertical="center"/>
    </xf>
    <xf numFmtId="41" fontId="127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196" fontId="206" fillId="0" borderId="0"/>
    <xf numFmtId="0" fontId="20" fillId="0" borderId="0"/>
    <xf numFmtId="183" fontId="207" fillId="0" borderId="0"/>
    <xf numFmtId="0" fontId="5" fillId="0" borderId="0" applyFont="0" applyFill="0" applyBorder="0" applyAlignment="0" applyProtection="0"/>
    <xf numFmtId="0" fontId="206" fillId="0" borderId="0"/>
    <xf numFmtId="0" fontId="5" fillId="0" borderId="0"/>
    <xf numFmtId="0" fontId="24" fillId="0" borderId="4">
      <alignment horizontal="centerContinuous" vertical="center"/>
    </xf>
    <xf numFmtId="3" fontId="208" fillId="0" borderId="1"/>
    <xf numFmtId="3" fontId="28" fillId="0" borderId="1"/>
    <xf numFmtId="3" fontId="8" fillId="0" borderId="0">
      <alignment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4" fontId="19" fillId="0" borderId="4">
      <alignment horizontal="centerContinuous" vertical="center"/>
    </xf>
    <xf numFmtId="364" fontId="19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56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5" fontId="5" fillId="0" borderId="4">
      <alignment horizontal="centerContinuous" vertical="center"/>
    </xf>
    <xf numFmtId="36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3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241" fontId="29" fillId="0" borderId="4">
      <alignment horizontal="centerContinuous" vertical="center"/>
    </xf>
    <xf numFmtId="241" fontId="29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241" fontId="29" fillId="0" borderId="4">
      <alignment horizontal="centerContinuous" vertical="center"/>
    </xf>
    <xf numFmtId="241" fontId="29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181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7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366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0" fontId="5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325" fontId="5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280" fontId="8" fillId="0" borderId="4">
      <alignment horizontal="centerContinuous" vertical="center"/>
    </xf>
    <xf numFmtId="280" fontId="8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280" fontId="8" fillId="0" borderId="4">
      <alignment horizontal="centerContinuous" vertical="center"/>
    </xf>
    <xf numFmtId="280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280" fontId="8" fillId="0" borderId="4">
      <alignment horizontal="centerContinuous" vertical="center"/>
    </xf>
    <xf numFmtId="280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187" fontId="5" fillId="0" borderId="4">
      <alignment horizontal="centerContinuous" vertical="center"/>
    </xf>
    <xf numFmtId="187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187" fontId="5" fillId="0" borderId="4">
      <alignment horizontal="centerContinuous" vertical="center"/>
    </xf>
    <xf numFmtId="187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08" fontId="8" fillId="0" borderId="4">
      <alignment horizontal="centerContinuous" vertical="center"/>
    </xf>
    <xf numFmtId="308" fontId="8" fillId="0" borderId="4">
      <alignment horizontal="centerContinuous" vertical="center"/>
    </xf>
    <xf numFmtId="308" fontId="8" fillId="0" borderId="4">
      <alignment horizontal="centerContinuous" vertical="center"/>
    </xf>
    <xf numFmtId="308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08" fontId="8" fillId="0" borderId="4">
      <alignment horizontal="centerContinuous" vertical="center"/>
    </xf>
    <xf numFmtId="308" fontId="8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187" fontId="5" fillId="0" borderId="4">
      <alignment horizontal="centerContinuous" vertical="center"/>
    </xf>
    <xf numFmtId="187" fontId="5" fillId="0" borderId="4">
      <alignment horizontal="centerContinuous" vertical="center"/>
    </xf>
    <xf numFmtId="187" fontId="5" fillId="0" borderId="4">
      <alignment horizontal="centerContinuous" vertical="center"/>
    </xf>
    <xf numFmtId="187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08" fontId="8" fillId="0" borderId="4">
      <alignment horizontal="centerContinuous" vertical="center"/>
    </xf>
    <xf numFmtId="308" fontId="8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69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0" fontId="209" fillId="0" borderId="4">
      <alignment horizontal="centerContinuous" vertical="center"/>
    </xf>
    <xf numFmtId="0" fontId="209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0" fontId="8" fillId="0" borderId="4">
      <alignment horizontal="centerContinuous" vertical="center"/>
    </xf>
    <xf numFmtId="0" fontId="8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70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359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77" fontId="8" fillId="0" borderId="4">
      <alignment horizontal="centerContinuous" vertical="center"/>
    </xf>
    <xf numFmtId="377" fontId="8" fillId="0" borderId="4">
      <alignment horizontal="centerContinuous" vertical="center"/>
    </xf>
    <xf numFmtId="0" fontId="8" fillId="0" borderId="4">
      <alignment horizontal="centerContinuous" vertical="center"/>
    </xf>
    <xf numFmtId="0" fontId="8" fillId="0" borderId="4">
      <alignment horizontal="centerContinuous" vertical="center"/>
    </xf>
    <xf numFmtId="196" fontId="5" fillId="0" borderId="4">
      <alignment horizontal="centerContinuous" vertical="center"/>
    </xf>
    <xf numFmtId="196" fontId="5" fillId="0" borderId="4">
      <alignment horizontal="centerContinuous" vertical="center"/>
    </xf>
    <xf numFmtId="196" fontId="5" fillId="0" borderId="4">
      <alignment horizontal="centerContinuous" vertical="center"/>
    </xf>
    <xf numFmtId="196" fontId="5" fillId="0" borderId="4">
      <alignment horizontal="centerContinuous" vertical="center"/>
    </xf>
    <xf numFmtId="0" fontId="8" fillId="0" borderId="4">
      <alignment horizontal="centerContinuous" vertical="center"/>
    </xf>
    <xf numFmtId="0" fontId="8" fillId="0" borderId="4">
      <alignment horizontal="centerContinuous" vertical="center"/>
    </xf>
    <xf numFmtId="0" fontId="8" fillId="0" borderId="4">
      <alignment horizontal="centerContinuous" vertical="center"/>
    </xf>
    <xf numFmtId="0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7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358" fontId="5" fillId="0" borderId="4">
      <alignment horizontal="centerContinuous" vertical="center"/>
    </xf>
    <xf numFmtId="187" fontId="8" fillId="0" borderId="4">
      <alignment horizontal="centerContinuous" vertical="center"/>
    </xf>
    <xf numFmtId="187" fontId="8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371" fontId="8" fillId="0" borderId="4">
      <alignment horizontal="centerContinuous" vertical="center"/>
    </xf>
    <xf numFmtId="0" fontId="24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37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60" fontId="5" fillId="0" borderId="4">
      <alignment horizontal="centerContinuous" vertical="center"/>
    </xf>
    <xf numFmtId="325" fontId="24" fillId="0" borderId="4">
      <alignment horizontal="centerContinuous" vertical="center"/>
    </xf>
    <xf numFmtId="325" fontId="24" fillId="0" borderId="4">
      <alignment horizontal="centerContinuous" vertical="center"/>
    </xf>
    <xf numFmtId="287" fontId="8" fillId="0" borderId="4">
      <alignment horizontal="centerContinuous" vertical="center"/>
    </xf>
    <xf numFmtId="287" fontId="8" fillId="0" borderId="4">
      <alignment horizontal="centerContinuous" vertical="center"/>
    </xf>
    <xf numFmtId="37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4" fontId="5" fillId="0" borderId="4">
      <alignment horizontal="centerContinuous" vertical="center"/>
    </xf>
    <xf numFmtId="374" fontId="5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3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72" fontId="5" fillId="0" borderId="4">
      <alignment horizontal="centerContinuous" vertical="center"/>
    </xf>
    <xf numFmtId="372" fontId="5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6" fontId="19" fillId="0" borderId="4">
      <alignment horizontal="centerContinuous" vertical="center"/>
    </xf>
    <xf numFmtId="376" fontId="19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375" fontId="5" fillId="0" borderId="4">
      <alignment horizontal="centerContinuous" vertical="center"/>
    </xf>
    <xf numFmtId="0" fontId="19" fillId="0" borderId="4">
      <alignment horizontal="centerContinuous" vertical="center"/>
    </xf>
    <xf numFmtId="0" fontId="19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186" fontId="5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62" fontId="5" fillId="0" borderId="4">
      <alignment horizontal="centerContinuous" vertical="center"/>
    </xf>
    <xf numFmtId="371" fontId="8" fillId="0" borderId="4">
      <alignment horizontal="centerContinuous" vertical="center"/>
    </xf>
    <xf numFmtId="371" fontId="8" fillId="0" borderId="4">
      <alignment horizontal="centerContinuous" vertical="center"/>
    </xf>
    <xf numFmtId="0" fontId="24" fillId="0" borderId="4">
      <alignment horizontal="centerContinuous" vertical="center"/>
    </xf>
    <xf numFmtId="0" fontId="24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68" fontId="8" fillId="0" borderId="4">
      <alignment horizontal="centerContinuous" vertical="center"/>
    </xf>
    <xf numFmtId="368" fontId="8" fillId="0" borderId="4">
      <alignment horizontal="centerContinuous" vertical="center"/>
    </xf>
    <xf numFmtId="206" fontId="8" fillId="0" borderId="4">
      <alignment horizontal="centerContinuous" vertical="center"/>
    </xf>
    <xf numFmtId="206" fontId="8" fillId="0" borderId="4">
      <alignment horizontal="centerContinuous" vertical="center"/>
    </xf>
    <xf numFmtId="308" fontId="209" fillId="0" borderId="4">
      <alignment horizontal="centerContinuous" vertical="center"/>
    </xf>
    <xf numFmtId="308" fontId="209" fillId="0" borderId="4">
      <alignment horizontal="centerContinuous" vertical="center"/>
    </xf>
    <xf numFmtId="179" fontId="28" fillId="0" borderId="0" applyFont="0" applyFill="0" applyBorder="0" applyAlignment="0" applyProtection="0"/>
    <xf numFmtId="379" fontId="25" fillId="0" borderId="0" applyFont="0" applyFill="0" applyBorder="0" applyAlignment="0" applyProtection="0"/>
    <xf numFmtId="0" fontId="8" fillId="0" borderId="0" applyFont="0" applyFill="0" applyBorder="0" applyAlignment="0" applyProtection="0"/>
    <xf numFmtId="40" fontId="8" fillId="0" borderId="16"/>
    <xf numFmtId="38" fontId="8" fillId="0" borderId="45">
      <alignment horizontal="right"/>
    </xf>
    <xf numFmtId="38" fontId="8" fillId="0" borderId="45">
      <alignment horizontal="right"/>
    </xf>
    <xf numFmtId="194" fontId="24" fillId="0" borderId="1">
      <alignment vertical="center"/>
    </xf>
    <xf numFmtId="0" fontId="8" fillId="0" borderId="0" applyFont="0" applyFill="0" applyBorder="0" applyAlignment="0" applyProtection="0"/>
    <xf numFmtId="0" fontId="210" fillId="0" borderId="0"/>
    <xf numFmtId="0" fontId="207" fillId="0" borderId="0"/>
    <xf numFmtId="0" fontId="5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206" fillId="0" borderId="0"/>
    <xf numFmtId="0" fontId="29" fillId="0" borderId="0"/>
    <xf numFmtId="179" fontId="20" fillId="0" borderId="0" applyFont="0" applyFill="0" applyBorder="0" applyAlignment="0" applyProtection="0"/>
    <xf numFmtId="38" fontId="25" fillId="0" borderId="0" applyFont="0" applyFill="0" applyBorder="0" applyAlignment="0" applyProtection="0"/>
    <xf numFmtId="380" fontId="24" fillId="0" borderId="0" applyFont="0" applyFill="0" applyBorder="0" applyAlignment="0" applyProtection="0"/>
    <xf numFmtId="381" fontId="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11" fillId="0" borderId="0"/>
    <xf numFmtId="0" fontId="20" fillId="0" borderId="0"/>
    <xf numFmtId="0" fontId="27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1" fillId="0" borderId="0"/>
    <xf numFmtId="0" fontId="211" fillId="0" borderId="0"/>
    <xf numFmtId="0" fontId="211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7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Font="0" applyFill="0" applyBorder="0" applyAlignment="0" applyProtection="0"/>
    <xf numFmtId="0" fontId="20" fillId="0" borderId="0"/>
    <xf numFmtId="0" fontId="5" fillId="0" borderId="0" applyFont="0" applyFill="0" applyBorder="0" applyAlignment="0" applyProtection="0"/>
    <xf numFmtId="0" fontId="20" fillId="0" borderId="0"/>
    <xf numFmtId="0" fontId="20" fillId="0" borderId="0"/>
    <xf numFmtId="0" fontId="206" fillId="0" borderId="0"/>
    <xf numFmtId="0" fontId="20" fillId="0" borderId="0"/>
    <xf numFmtId="0" fontId="34" fillId="0" borderId="0"/>
    <xf numFmtId="0" fontId="20" fillId="0" borderId="0"/>
    <xf numFmtId="0" fontId="34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 applyFont="0" applyFill="0" applyBorder="0" applyAlignment="0" applyProtection="0"/>
    <xf numFmtId="0" fontId="211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5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124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11" fillId="0" borderId="0"/>
    <xf numFmtId="38" fontId="25" fillId="0" borderId="0" applyFont="0" applyFill="0" applyBorder="0" applyAlignment="0" applyProtection="0"/>
    <xf numFmtId="0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2" fontId="1" fillId="0" borderId="0" applyFont="0" applyFill="0" applyBorder="0" applyAlignment="0" applyProtection="0">
      <alignment vertical="center"/>
    </xf>
  </cellStyleXfs>
  <cellXfs count="2297">
    <xf numFmtId="0" fontId="0" fillId="0" borderId="0" xfId="0">
      <alignment vertical="center"/>
    </xf>
    <xf numFmtId="0" fontId="15" fillId="0" borderId="0" xfId="4" applyFont="1" applyFill="1" applyAlignment="1">
      <alignment vertical="center"/>
    </xf>
    <xf numFmtId="0" fontId="162" fillId="0" borderId="0" xfId="0" applyFont="1">
      <alignment vertical="center"/>
    </xf>
    <xf numFmtId="49" fontId="163" fillId="0" borderId="0" xfId="0" applyNumberFormat="1" applyFont="1" applyFill="1" applyBorder="1" applyAlignment="1">
      <alignment vertical="center" wrapText="1"/>
    </xf>
    <xf numFmtId="177" fontId="162" fillId="0" borderId="0" xfId="0" applyNumberFormat="1" applyFont="1">
      <alignment vertical="center"/>
    </xf>
    <xf numFmtId="0" fontId="165" fillId="0" borderId="0" xfId="0" applyFont="1" applyBorder="1">
      <alignment vertical="center"/>
    </xf>
    <xf numFmtId="177" fontId="165" fillId="0" borderId="0" xfId="0" applyNumberFormat="1" applyFont="1" applyBorder="1" applyAlignment="1">
      <alignment vertical="center"/>
    </xf>
    <xf numFmtId="177" fontId="165" fillId="0" borderId="0" xfId="0" applyNumberFormat="1" applyFont="1" applyBorder="1">
      <alignment vertical="center"/>
    </xf>
    <xf numFmtId="0" fontId="166" fillId="0" borderId="0" xfId="0" applyFont="1" applyAlignment="1">
      <alignment horizontal="right" vertical="center"/>
    </xf>
    <xf numFmtId="177" fontId="171" fillId="0" borderId="0" xfId="0" applyNumberFormat="1" applyFont="1">
      <alignment vertical="center"/>
    </xf>
    <xf numFmtId="0" fontId="171" fillId="0" borderId="0" xfId="0" applyFont="1">
      <alignment vertical="center"/>
    </xf>
    <xf numFmtId="0" fontId="172" fillId="0" borderId="0" xfId="4" applyFont="1" applyFill="1" applyAlignment="1">
      <alignment vertical="center"/>
    </xf>
    <xf numFmtId="0" fontId="173" fillId="0" borderId="0" xfId="13750" applyFont="1" applyAlignment="1">
      <alignment vertical="center"/>
    </xf>
    <xf numFmtId="304" fontId="173" fillId="0" borderId="0" xfId="13750" applyNumberFormat="1" applyFont="1" applyAlignment="1">
      <alignment vertical="center"/>
    </xf>
    <xf numFmtId="0" fontId="174" fillId="0" borderId="0" xfId="13750" applyFont="1" applyAlignment="1">
      <alignment vertical="center"/>
    </xf>
    <xf numFmtId="305" fontId="173" fillId="0" borderId="0" xfId="13750" applyNumberFormat="1" applyFont="1" applyAlignment="1">
      <alignment vertical="center"/>
    </xf>
    <xf numFmtId="291" fontId="173" fillId="0" borderId="0" xfId="13750" applyNumberFormat="1" applyFont="1" applyAlignment="1">
      <alignment vertical="center"/>
    </xf>
    <xf numFmtId="0" fontId="175" fillId="0" borderId="0" xfId="13750" applyFont="1" applyAlignment="1">
      <alignment vertical="center"/>
    </xf>
    <xf numFmtId="0" fontId="173" fillId="0" borderId="0" xfId="13750" applyFont="1" applyFill="1" applyAlignment="1">
      <alignment vertical="center"/>
    </xf>
    <xf numFmtId="291" fontId="173" fillId="0" borderId="0" xfId="13750" applyNumberFormat="1" applyFont="1" applyFill="1" applyAlignment="1">
      <alignment vertical="center"/>
    </xf>
    <xf numFmtId="0" fontId="176" fillId="0" borderId="0" xfId="13750" applyFont="1" applyAlignment="1">
      <alignment vertical="center"/>
    </xf>
    <xf numFmtId="0" fontId="177" fillId="0" borderId="0" xfId="13750" applyFont="1" applyAlignment="1">
      <alignment vertical="center"/>
    </xf>
    <xf numFmtId="0" fontId="9" fillId="0" borderId="0" xfId="13750" applyFont="1" applyAlignment="1">
      <alignment vertical="center"/>
    </xf>
    <xf numFmtId="0" fontId="9" fillId="0" borderId="0" xfId="13750" applyFont="1" applyFill="1" applyAlignment="1">
      <alignment vertical="center"/>
    </xf>
    <xf numFmtId="0" fontId="9" fillId="0" borderId="46" xfId="13750" applyFont="1" applyBorder="1" applyAlignment="1">
      <alignment vertical="center"/>
    </xf>
    <xf numFmtId="0" fontId="9" fillId="0" borderId="34" xfId="13750" applyFont="1" applyBorder="1" applyAlignment="1">
      <alignment vertical="center"/>
    </xf>
    <xf numFmtId="0" fontId="9" fillId="0" borderId="34" xfId="13750" applyFont="1" applyFill="1" applyBorder="1" applyAlignment="1">
      <alignment vertical="center"/>
    </xf>
    <xf numFmtId="0" fontId="9" fillId="0" borderId="47" xfId="13750" applyFont="1" applyBorder="1" applyAlignment="1">
      <alignment vertical="center"/>
    </xf>
    <xf numFmtId="0" fontId="9" fillId="0" borderId="32" xfId="13750" applyFont="1" applyBorder="1" applyAlignment="1">
      <alignment vertical="center"/>
    </xf>
    <xf numFmtId="0" fontId="9" fillId="0" borderId="0" xfId="13750" applyFont="1" applyBorder="1" applyAlignment="1">
      <alignment vertical="center"/>
    </xf>
    <xf numFmtId="0" fontId="9" fillId="0" borderId="0" xfId="13750" applyFont="1" applyFill="1" applyBorder="1" applyAlignment="1">
      <alignment vertical="center"/>
    </xf>
    <xf numFmtId="0" fontId="9" fillId="0" borderId="47" xfId="13750" applyFont="1" applyFill="1" applyBorder="1" applyAlignment="1">
      <alignment vertical="center"/>
    </xf>
    <xf numFmtId="0" fontId="9" fillId="0" borderId="18" xfId="13750" applyFont="1" applyFill="1" applyBorder="1" applyAlignment="1">
      <alignment vertical="center"/>
    </xf>
    <xf numFmtId="307" fontId="173" fillId="0" borderId="0" xfId="13750" applyNumberFormat="1" applyFont="1" applyFill="1" applyAlignment="1">
      <alignment vertical="center"/>
    </xf>
    <xf numFmtId="291" fontId="9" fillId="0" borderId="0" xfId="13750" applyNumberFormat="1" applyFont="1" applyBorder="1" applyAlignment="1">
      <alignment vertical="center"/>
    </xf>
    <xf numFmtId="0" fontId="180" fillId="0" borderId="0" xfId="13750" applyFont="1" applyAlignment="1">
      <alignment vertical="center"/>
    </xf>
    <xf numFmtId="0" fontId="181" fillId="0" borderId="0" xfId="13750" applyFont="1" applyAlignment="1">
      <alignment vertical="center"/>
    </xf>
    <xf numFmtId="177" fontId="173" fillId="0" borderId="0" xfId="13750" applyNumberFormat="1" applyFont="1" applyFill="1" applyAlignment="1">
      <alignment vertical="center" shrinkToFit="1"/>
    </xf>
    <xf numFmtId="0" fontId="9" fillId="0" borderId="0" xfId="13750" applyFont="1"/>
    <xf numFmtId="0" fontId="9" fillId="0" borderId="0" xfId="13750" applyFont="1" applyAlignment="1">
      <alignment shrinkToFit="1"/>
    </xf>
    <xf numFmtId="0" fontId="9" fillId="0" borderId="0" xfId="13750" applyFont="1" applyAlignment="1">
      <alignment horizontal="center"/>
    </xf>
    <xf numFmtId="0" fontId="9" fillId="0" borderId="46" xfId="13750" applyFont="1" applyBorder="1"/>
    <xf numFmtId="0" fontId="9" fillId="0" borderId="34" xfId="13750" applyFont="1" applyBorder="1"/>
    <xf numFmtId="0" fontId="9" fillId="0" borderId="47" xfId="13750" applyFont="1" applyBorder="1"/>
    <xf numFmtId="0" fontId="9" fillId="0" borderId="32" xfId="13750" applyFont="1" applyBorder="1"/>
    <xf numFmtId="0" fontId="9" fillId="0" borderId="0" xfId="13750" applyFont="1" applyBorder="1"/>
    <xf numFmtId="0" fontId="9" fillId="0" borderId="18" xfId="13750" applyFont="1" applyBorder="1"/>
    <xf numFmtId="0" fontId="173" fillId="0" borderId="0" xfId="13750" applyFont="1"/>
    <xf numFmtId="0" fontId="173" fillId="0" borderId="0" xfId="13750" applyFont="1" applyAlignment="1">
      <alignment shrinkToFit="1"/>
    </xf>
    <xf numFmtId="0" fontId="181" fillId="0" borderId="0" xfId="13750" applyFont="1"/>
    <xf numFmtId="0" fontId="177" fillId="0" borderId="0" xfId="13750" applyFont="1"/>
    <xf numFmtId="177" fontId="173" fillId="0" borderId="0" xfId="13750" applyNumberFormat="1" applyFont="1" applyAlignment="1">
      <alignment shrinkToFit="1"/>
    </xf>
    <xf numFmtId="0" fontId="173" fillId="0" borderId="0" xfId="13750" applyFont="1" applyAlignment="1">
      <alignment horizontal="center"/>
    </xf>
    <xf numFmtId="0" fontId="176" fillId="0" borderId="0" xfId="13750" applyFont="1" applyFill="1" applyAlignment="1">
      <alignment vertical="center"/>
    </xf>
    <xf numFmtId="0" fontId="176" fillId="0" borderId="0" xfId="13750" applyFont="1" applyBorder="1" applyAlignment="1">
      <alignment vertical="center"/>
    </xf>
    <xf numFmtId="0" fontId="183" fillId="0" borderId="0" xfId="13750" applyFont="1" applyFill="1" applyAlignment="1">
      <alignment vertical="center"/>
    </xf>
    <xf numFmtId="0" fontId="183" fillId="0" borderId="0" xfId="13750" applyFont="1" applyAlignment="1">
      <alignment horizontal="centerContinuous" vertical="center"/>
    </xf>
    <xf numFmtId="0" fontId="176" fillId="0" borderId="0" xfId="13750" applyFont="1" applyFill="1" applyBorder="1" applyAlignment="1">
      <alignment vertical="center"/>
    </xf>
    <xf numFmtId="0" fontId="6" fillId="0" borderId="0" xfId="13750" applyFont="1" applyAlignment="1">
      <alignment vertical="center"/>
    </xf>
    <xf numFmtId="0" fontId="183" fillId="0" borderId="0" xfId="13750" applyFont="1" applyAlignment="1">
      <alignment horizontal="right" vertical="center"/>
    </xf>
    <xf numFmtId="0" fontId="187" fillId="0" borderId="0" xfId="13750" applyFont="1" applyAlignment="1">
      <alignment vertical="center"/>
    </xf>
    <xf numFmtId="0" fontId="178" fillId="0" borderId="0" xfId="13750" applyFont="1" applyAlignment="1">
      <alignment vertical="center"/>
    </xf>
    <xf numFmtId="0" fontId="5" fillId="0" borderId="0" xfId="13750" applyAlignment="1">
      <alignment horizontal="center" vertical="center"/>
    </xf>
    <xf numFmtId="291" fontId="0" fillId="0" borderId="0" xfId="9" applyNumberFormat="1" applyFont="1" applyAlignment="1">
      <alignment horizontal="center" vertical="center"/>
    </xf>
    <xf numFmtId="307" fontId="12" fillId="15" borderId="1" xfId="13750" applyNumberFormat="1" applyFont="1" applyFill="1" applyBorder="1" applyAlignment="1">
      <alignment horizontal="center" vertical="center"/>
    </xf>
    <xf numFmtId="0" fontId="12" fillId="15" borderId="1" xfId="13750" applyFont="1" applyFill="1" applyBorder="1" applyAlignment="1">
      <alignment horizontal="center" vertical="center"/>
    </xf>
    <xf numFmtId="291" fontId="12" fillId="15" borderId="1" xfId="13750" applyNumberFormat="1" applyFont="1" applyFill="1" applyBorder="1" applyAlignment="1">
      <alignment horizontal="center" vertical="center"/>
    </xf>
    <xf numFmtId="291" fontId="0" fillId="0" borderId="1" xfId="9" applyNumberFormat="1" applyFont="1" applyBorder="1" applyAlignment="1">
      <alignment horizontal="center" vertical="center"/>
    </xf>
    <xf numFmtId="291" fontId="5" fillId="0" borderId="1" xfId="13750" applyNumberFormat="1" applyBorder="1" applyAlignment="1">
      <alignment horizontal="center" vertical="center"/>
    </xf>
    <xf numFmtId="0" fontId="5" fillId="0" borderId="1" xfId="13750" applyBorder="1" applyAlignment="1">
      <alignment horizontal="center" vertical="center"/>
    </xf>
    <xf numFmtId="0" fontId="5" fillId="0" borderId="8" xfId="13750" applyBorder="1" applyAlignment="1">
      <alignment horizontal="center" vertical="center"/>
    </xf>
    <xf numFmtId="291" fontId="0" fillId="0" borderId="8" xfId="9" applyNumberFormat="1" applyFont="1" applyBorder="1" applyAlignment="1">
      <alignment horizontal="center" vertical="center"/>
    </xf>
    <xf numFmtId="291" fontId="0" fillId="0" borderId="28" xfId="9" applyNumberFormat="1" applyFont="1" applyBorder="1" applyAlignment="1">
      <alignment horizontal="center" vertical="center"/>
    </xf>
    <xf numFmtId="291" fontId="179" fillId="0" borderId="28" xfId="9" applyNumberFormat="1" applyFont="1" applyBorder="1" applyAlignment="1">
      <alignment horizontal="center" vertical="center"/>
    </xf>
    <xf numFmtId="41" fontId="179" fillId="0" borderId="28" xfId="9" applyFont="1" applyBorder="1" applyAlignment="1">
      <alignment horizontal="center" vertical="center"/>
    </xf>
    <xf numFmtId="43" fontId="5" fillId="0" borderId="0" xfId="13750" applyNumberFormat="1" applyAlignment="1">
      <alignment horizontal="center" vertical="center"/>
    </xf>
    <xf numFmtId="307" fontId="5" fillId="0" borderId="0" xfId="13750" applyNumberFormat="1" applyAlignment="1">
      <alignment horizontal="center" vertical="center"/>
    </xf>
    <xf numFmtId="291" fontId="5" fillId="0" borderId="0" xfId="13750" applyNumberFormat="1" applyAlignment="1">
      <alignment horizontal="center" vertical="center"/>
    </xf>
    <xf numFmtId="291" fontId="5" fillId="0" borderId="1" xfId="13750" applyNumberFormat="1" applyFill="1" applyBorder="1" applyAlignment="1">
      <alignment horizontal="center" vertical="center"/>
    </xf>
    <xf numFmtId="291" fontId="0" fillId="0" borderId="1" xfId="9" applyNumberFormat="1" applyFont="1" applyFill="1" applyBorder="1" applyAlignment="1">
      <alignment horizontal="center" vertical="center"/>
    </xf>
    <xf numFmtId="327" fontId="15" fillId="0" borderId="0" xfId="4" applyNumberFormat="1" applyFont="1" applyFill="1" applyAlignment="1">
      <alignment vertical="center"/>
    </xf>
    <xf numFmtId="41" fontId="162" fillId="0" borderId="0" xfId="6" applyFont="1">
      <alignment vertical="center"/>
    </xf>
    <xf numFmtId="176" fontId="169" fillId="0" borderId="41" xfId="0" applyNumberFormat="1" applyFont="1" applyFill="1" applyBorder="1" applyAlignment="1">
      <alignment horizontal="right" vertical="center" wrapText="1"/>
    </xf>
    <xf numFmtId="177" fontId="170" fillId="0" borderId="41" xfId="0" applyNumberFormat="1" applyFont="1" applyFill="1" applyBorder="1" applyAlignment="1">
      <alignment horizontal="right" vertical="center" wrapText="1"/>
    </xf>
    <xf numFmtId="176" fontId="160" fillId="0" borderId="42" xfId="0" applyNumberFormat="1" applyFont="1" applyFill="1" applyBorder="1" applyAlignment="1">
      <alignment horizontal="right" vertical="center" wrapText="1"/>
    </xf>
    <xf numFmtId="177" fontId="161" fillId="0" borderId="42" xfId="0" applyNumberFormat="1" applyFont="1" applyFill="1" applyBorder="1" applyAlignment="1">
      <alignment horizontal="right" vertical="center" wrapText="1"/>
    </xf>
    <xf numFmtId="0" fontId="183" fillId="0" borderId="0" xfId="13750" applyFont="1" applyAlignment="1">
      <alignment horizontal="center" vertical="center"/>
    </xf>
    <xf numFmtId="41" fontId="15" fillId="0" borderId="0" xfId="6" applyFont="1" applyFill="1" applyAlignment="1">
      <alignment vertical="center"/>
    </xf>
    <xf numFmtId="49" fontId="163" fillId="0" borderId="28" xfId="0" applyNumberFormat="1" applyFont="1" applyFill="1" applyBorder="1" applyAlignment="1">
      <alignment vertical="center" wrapText="1"/>
    </xf>
    <xf numFmtId="305" fontId="173" fillId="0" borderId="0" xfId="13750" applyNumberFormat="1" applyFont="1" applyFill="1" applyAlignment="1">
      <alignment vertical="center"/>
    </xf>
    <xf numFmtId="0" fontId="173" fillId="0" borderId="0" xfId="13750" applyFont="1" applyFill="1" applyAlignment="1">
      <alignment vertical="center"/>
    </xf>
    <xf numFmtId="291" fontId="173" fillId="0" borderId="0" xfId="13750" applyNumberFormat="1" applyFont="1" applyFill="1" applyAlignment="1">
      <alignment vertical="center"/>
    </xf>
    <xf numFmtId="0" fontId="176" fillId="0" borderId="0" xfId="13750" applyFont="1" applyAlignment="1">
      <alignment vertical="center"/>
    </xf>
    <xf numFmtId="0" fontId="9" fillId="0" borderId="0" xfId="13750" applyFont="1" applyFill="1" applyAlignment="1">
      <alignment vertical="center"/>
    </xf>
    <xf numFmtId="0" fontId="9" fillId="0" borderId="34" xfId="13750" applyFont="1" applyFill="1" applyBorder="1" applyAlignment="1">
      <alignment vertical="center"/>
    </xf>
    <xf numFmtId="0" fontId="9" fillId="0" borderId="0" xfId="13750" applyFont="1" applyFill="1" applyBorder="1" applyAlignment="1">
      <alignment vertical="center"/>
    </xf>
    <xf numFmtId="0" fontId="9" fillId="0" borderId="47" xfId="13750" applyFont="1" applyFill="1" applyBorder="1" applyAlignment="1">
      <alignment vertical="center"/>
    </xf>
    <xf numFmtId="0" fontId="9" fillId="0" borderId="18" xfId="13750" applyFont="1" applyFill="1" applyBorder="1" applyAlignment="1">
      <alignment vertical="center"/>
    </xf>
    <xf numFmtId="177" fontId="173" fillId="0" borderId="0" xfId="13750" applyNumberFormat="1" applyFont="1" applyFill="1" applyAlignment="1">
      <alignment vertical="center" shrinkToFit="1"/>
    </xf>
    <xf numFmtId="0" fontId="9" fillId="0" borderId="0" xfId="13750" applyFont="1"/>
    <xf numFmtId="0" fontId="173" fillId="0" borderId="0" xfId="13750" applyFont="1"/>
    <xf numFmtId="0" fontId="183" fillId="0" borderId="0" xfId="13750" applyFont="1" applyAlignment="1">
      <alignment vertical="center"/>
    </xf>
    <xf numFmtId="0" fontId="183" fillId="0" borderId="0" xfId="13750" applyFont="1" applyFill="1" applyBorder="1" applyAlignment="1">
      <alignment vertical="center"/>
    </xf>
    <xf numFmtId="0" fontId="183" fillId="0" borderId="0" xfId="13750" applyFont="1" applyBorder="1" applyAlignment="1">
      <alignment vertical="center"/>
    </xf>
    <xf numFmtId="0" fontId="5" fillId="0" borderId="0" xfId="13750" applyAlignment="1">
      <alignment horizontal="center" vertical="center"/>
    </xf>
    <xf numFmtId="291" fontId="0" fillId="0" borderId="0" xfId="9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0" fontId="173" fillId="0" borderId="0" xfId="0" applyFont="1" applyAlignment="1">
      <alignment vertical="center"/>
    </xf>
    <xf numFmtId="0" fontId="183" fillId="0" borderId="0" xfId="0" applyFont="1" applyFill="1" applyBorder="1" applyAlignment="1">
      <alignment horizontal="centerContinuous" vertical="center"/>
    </xf>
    <xf numFmtId="0" fontId="183" fillId="0" borderId="0" xfId="0" applyFont="1" applyFill="1" applyBorder="1" applyAlignment="1">
      <alignment vertical="center"/>
    </xf>
    <xf numFmtId="0" fontId="173" fillId="0" borderId="0" xfId="0" applyFont="1" applyBorder="1" applyAlignment="1">
      <alignment vertical="center"/>
    </xf>
    <xf numFmtId="0" fontId="183" fillId="0" borderId="0" xfId="0" applyFont="1" applyBorder="1" applyAlignment="1">
      <alignment vertical="center"/>
    </xf>
    <xf numFmtId="0" fontId="183" fillId="0" borderId="0" xfId="0" applyFont="1" applyBorder="1" applyAlignment="1">
      <alignment horizontal="center" vertical="center"/>
    </xf>
    <xf numFmtId="0" fontId="183" fillId="0" borderId="34" xfId="0" applyFont="1" applyBorder="1" applyAlignment="1">
      <alignment vertical="center"/>
    </xf>
    <xf numFmtId="0" fontId="183" fillId="0" borderId="0" xfId="0" applyFont="1" applyBorder="1" applyAlignment="1">
      <alignment horizontal="centerContinuous" vertical="center"/>
    </xf>
    <xf numFmtId="0" fontId="173" fillId="0" borderId="0" xfId="0" applyFont="1" applyFill="1" applyAlignment="1">
      <alignment vertical="center"/>
    </xf>
    <xf numFmtId="305" fontId="173" fillId="0" borderId="0" xfId="0" applyNumberFormat="1" applyFont="1" applyAlignment="1">
      <alignment vertical="center"/>
    </xf>
    <xf numFmtId="0" fontId="190" fillId="0" borderId="0" xfId="4" applyFont="1" applyFill="1" applyAlignment="1">
      <alignment vertical="center"/>
    </xf>
    <xf numFmtId="0" fontId="159" fillId="0" borderId="0" xfId="4" applyFont="1" applyFill="1" applyAlignment="1">
      <alignment vertical="center"/>
    </xf>
    <xf numFmtId="0" fontId="191" fillId="0" borderId="0" xfId="4" applyFont="1" applyFill="1" applyAlignment="1">
      <alignment vertical="center"/>
    </xf>
    <xf numFmtId="0" fontId="11" fillId="0" borderId="0" xfId="3" applyFont="1" applyBorder="1" applyAlignment="1">
      <alignment vertical="center"/>
    </xf>
    <xf numFmtId="0" fontId="11" fillId="0" borderId="0" xfId="3" applyFont="1" applyBorder="1" applyAlignment="1">
      <alignment horizontal="left" vertical="center"/>
    </xf>
    <xf numFmtId="0" fontId="9" fillId="0" borderId="0" xfId="3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/>
    </xf>
    <xf numFmtId="333" fontId="11" fillId="0" borderId="0" xfId="3" applyNumberFormat="1" applyFont="1" applyBorder="1" applyAlignment="1">
      <alignment vertical="center"/>
    </xf>
    <xf numFmtId="43" fontId="11" fillId="0" borderId="0" xfId="3" applyNumberFormat="1" applyFont="1" applyBorder="1" applyAlignment="1">
      <alignment vertical="center"/>
    </xf>
    <xf numFmtId="0" fontId="11" fillId="16" borderId="1" xfId="3" applyFont="1" applyFill="1" applyBorder="1" applyAlignment="1">
      <alignment horizontal="center" vertical="center"/>
    </xf>
    <xf numFmtId="0" fontId="11" fillId="16" borderId="4" xfId="3" applyFont="1" applyFill="1" applyBorder="1" applyAlignment="1">
      <alignment horizontal="center" vertical="center"/>
    </xf>
    <xf numFmtId="0" fontId="11" fillId="16" borderId="89" xfId="3" applyFont="1" applyFill="1" applyBorder="1" applyAlignment="1">
      <alignment horizontal="center" vertical="center"/>
    </xf>
    <xf numFmtId="280" fontId="11" fillId="0" borderId="0" xfId="9" applyNumberFormat="1" applyFont="1" applyBorder="1" applyAlignment="1">
      <alignment horizontal="left" vertical="center"/>
    </xf>
    <xf numFmtId="0" fontId="11" fillId="0" borderId="41" xfId="3" applyFont="1" applyBorder="1" applyAlignment="1">
      <alignment horizontal="center" vertical="center"/>
    </xf>
    <xf numFmtId="177" fontId="11" fillId="0" borderId="41" xfId="3" applyNumberFormat="1" applyFont="1" applyBorder="1" applyAlignment="1">
      <alignment horizontal="center" vertical="center"/>
    </xf>
    <xf numFmtId="335" fontId="11" fillId="0" borderId="52" xfId="3" applyNumberFormat="1" applyFont="1" applyBorder="1" applyAlignment="1">
      <alignment horizontal="center" vertical="center"/>
    </xf>
    <xf numFmtId="335" fontId="11" fillId="0" borderId="90" xfId="3" applyNumberFormat="1" applyFont="1" applyBorder="1" applyAlignment="1">
      <alignment horizontal="center" vertical="center"/>
    </xf>
    <xf numFmtId="335" fontId="11" fillId="0" borderId="41" xfId="3" applyNumberFormat="1" applyFont="1" applyBorder="1" applyAlignment="1">
      <alignment horizontal="center" vertical="center"/>
    </xf>
    <xf numFmtId="0" fontId="11" fillId="0" borderId="0" xfId="3" applyFont="1" applyFill="1" applyBorder="1" applyAlignment="1">
      <alignment vertical="center"/>
    </xf>
    <xf numFmtId="0" fontId="11" fillId="0" borderId="14" xfId="3" applyFont="1" applyBorder="1" applyAlignment="1">
      <alignment horizontal="center" vertical="center"/>
    </xf>
    <xf numFmtId="333" fontId="11" fillId="0" borderId="14" xfId="3" applyNumberFormat="1" applyFont="1" applyBorder="1" applyAlignment="1">
      <alignment horizontal="center" vertical="center"/>
    </xf>
    <xf numFmtId="335" fontId="11" fillId="0" borderId="54" xfId="3" applyNumberFormat="1" applyFont="1" applyBorder="1" applyAlignment="1">
      <alignment horizontal="center" vertical="center"/>
    </xf>
    <xf numFmtId="335" fontId="11" fillId="0" borderId="91" xfId="3" applyNumberFormat="1" applyFont="1" applyBorder="1" applyAlignment="1">
      <alignment horizontal="center" vertical="center"/>
    </xf>
    <xf numFmtId="335" fontId="11" fillId="0" borderId="14" xfId="3" applyNumberFormat="1" applyFont="1" applyBorder="1" applyAlignment="1">
      <alignment horizontal="center" vertical="center"/>
    </xf>
    <xf numFmtId="0" fontId="11" fillId="0" borderId="42" xfId="3" applyFont="1" applyBorder="1" applyAlignment="1">
      <alignment horizontal="center" vertical="center"/>
    </xf>
    <xf numFmtId="335" fontId="11" fillId="0" borderId="42" xfId="3" applyNumberFormat="1" applyFont="1" applyBorder="1" applyAlignment="1">
      <alignment horizontal="center" vertical="center"/>
    </xf>
    <xf numFmtId="335" fontId="11" fillId="0" borderId="49" xfId="3" applyNumberFormat="1" applyFont="1" applyBorder="1" applyAlignment="1">
      <alignment horizontal="center" vertical="center"/>
    </xf>
    <xf numFmtId="335" fontId="11" fillId="0" borderId="92" xfId="3" applyNumberFormat="1" applyFont="1" applyBorder="1" applyAlignment="1">
      <alignment horizontal="center" vertical="center"/>
    </xf>
    <xf numFmtId="211" fontId="11" fillId="16" borderId="78" xfId="3" applyNumberFormat="1" applyFont="1" applyFill="1" applyBorder="1" applyAlignment="1">
      <alignment horizontal="center" vertical="center"/>
    </xf>
    <xf numFmtId="211" fontId="11" fillId="16" borderId="77" xfId="3" applyNumberFormat="1" applyFont="1" applyFill="1" applyBorder="1" applyAlignment="1">
      <alignment horizontal="center" vertical="center"/>
    </xf>
    <xf numFmtId="0" fontId="11" fillId="16" borderId="77" xfId="3" applyFont="1" applyFill="1" applyBorder="1" applyAlignment="1">
      <alignment horizontal="center" vertical="center"/>
    </xf>
    <xf numFmtId="0" fontId="11" fillId="16" borderId="40" xfId="3" applyFont="1" applyFill="1" applyBorder="1" applyAlignment="1">
      <alignment horizontal="center" vertical="center"/>
    </xf>
    <xf numFmtId="336" fontId="11" fillId="0" borderId="93" xfId="3" applyNumberFormat="1" applyFont="1" applyBorder="1" applyAlignment="1">
      <alignment horizontal="center" vertical="center"/>
    </xf>
    <xf numFmtId="336" fontId="11" fillId="0" borderId="94" xfId="3" applyNumberFormat="1" applyFont="1" applyBorder="1" applyAlignment="1">
      <alignment horizontal="center" vertical="center"/>
    </xf>
    <xf numFmtId="336" fontId="11" fillId="0" borderId="95" xfId="3" applyNumberFormat="1" applyFont="1" applyBorder="1" applyAlignment="1">
      <alignment horizontal="center" vertical="center"/>
    </xf>
    <xf numFmtId="336" fontId="11" fillId="0" borderId="41" xfId="3" applyNumberFormat="1" applyFont="1" applyBorder="1" applyAlignment="1">
      <alignment horizontal="center" vertical="center"/>
    </xf>
    <xf numFmtId="336" fontId="11" fillId="0" borderId="22" xfId="3" applyNumberFormat="1" applyFont="1" applyBorder="1" applyAlignment="1">
      <alignment horizontal="center" vertical="center"/>
    </xf>
    <xf numFmtId="336" fontId="11" fillId="0" borderId="27" xfId="3" applyNumberFormat="1" applyFont="1" applyBorder="1" applyAlignment="1">
      <alignment horizontal="center" vertical="center"/>
    </xf>
    <xf numFmtId="336" fontId="11" fillId="0" borderId="36" xfId="3" applyNumberFormat="1" applyFont="1" applyBorder="1" applyAlignment="1">
      <alignment horizontal="center" vertical="center"/>
    </xf>
    <xf numFmtId="336" fontId="11" fillId="0" borderId="14" xfId="3" applyNumberFormat="1" applyFont="1" applyBorder="1" applyAlignment="1">
      <alignment horizontal="center" vertical="center"/>
    </xf>
    <xf numFmtId="333" fontId="11" fillId="0" borderId="0" xfId="3" applyNumberFormat="1" applyFont="1" applyBorder="1" applyAlignment="1">
      <alignment horizontal="center" vertical="center"/>
    </xf>
    <xf numFmtId="337" fontId="11" fillId="0" borderId="96" xfId="3" applyNumberFormat="1" applyFont="1" applyBorder="1" applyAlignment="1">
      <alignment horizontal="center" vertical="center"/>
    </xf>
    <xf numFmtId="337" fontId="11" fillId="0" borderId="20" xfId="3" applyNumberFormat="1" applyFont="1" applyBorder="1" applyAlignment="1">
      <alignment horizontal="center" vertical="center"/>
    </xf>
    <xf numFmtId="337" fontId="11" fillId="0" borderId="97" xfId="3" applyNumberFormat="1" applyFont="1" applyBorder="1" applyAlignment="1">
      <alignment horizontal="center" vertical="center"/>
    </xf>
    <xf numFmtId="337" fontId="11" fillId="0" borderId="42" xfId="3" applyNumberFormat="1" applyFont="1" applyBorder="1" applyAlignment="1">
      <alignment horizontal="center" vertical="center"/>
    </xf>
    <xf numFmtId="0" fontId="11" fillId="0" borderId="0" xfId="3" applyFont="1" applyBorder="1" applyAlignment="1">
      <alignment horizontal="left" vertical="center" shrinkToFit="1"/>
    </xf>
    <xf numFmtId="0" fontId="11" fillId="0" borderId="0" xfId="3" applyNumberFormat="1" applyFont="1" applyBorder="1" applyAlignment="1">
      <alignment horizontal="right" vertical="center" shrinkToFit="1"/>
    </xf>
    <xf numFmtId="338" fontId="11" fillId="0" borderId="0" xfId="3" applyNumberFormat="1" applyFont="1" applyBorder="1" applyAlignment="1">
      <alignment horizontal="right" vertical="center" shrinkToFit="1"/>
    </xf>
    <xf numFmtId="339" fontId="11" fillId="0" borderId="0" xfId="3" applyNumberFormat="1" applyFont="1" applyBorder="1" applyAlignment="1">
      <alignment horizontal="left" vertical="center" shrinkToFit="1"/>
    </xf>
    <xf numFmtId="340" fontId="11" fillId="0" borderId="0" xfId="3" applyNumberFormat="1" applyFont="1" applyBorder="1" applyAlignment="1">
      <alignment horizontal="left" vertical="center" shrinkToFit="1"/>
    </xf>
    <xf numFmtId="341" fontId="11" fillId="0" borderId="0" xfId="3" applyNumberFormat="1" applyFont="1" applyBorder="1" applyAlignment="1">
      <alignment horizontal="right" vertical="center" shrinkToFit="1"/>
    </xf>
    <xf numFmtId="342" fontId="11" fillId="0" borderId="0" xfId="3" applyNumberFormat="1" applyFont="1" applyBorder="1" applyAlignment="1">
      <alignment horizontal="left" vertical="center" shrinkToFit="1"/>
    </xf>
    <xf numFmtId="344" fontId="11" fillId="0" borderId="0" xfId="3" applyNumberFormat="1" applyFont="1" applyBorder="1" applyAlignment="1">
      <alignment horizontal="right" vertical="center" shrinkToFit="1"/>
    </xf>
    <xf numFmtId="345" fontId="11" fillId="0" borderId="0" xfId="3" applyNumberFormat="1" applyFont="1" applyBorder="1" applyAlignment="1">
      <alignment horizontal="center" vertical="center" shrinkToFit="1"/>
    </xf>
    <xf numFmtId="346" fontId="11" fillId="0" borderId="0" xfId="3" applyNumberFormat="1" applyFont="1" applyBorder="1" applyAlignment="1">
      <alignment horizontal="left" vertical="center" shrinkToFit="1"/>
    </xf>
    <xf numFmtId="0" fontId="11" fillId="0" borderId="0" xfId="3" applyFont="1" applyBorder="1" applyAlignment="1">
      <alignment horizontal="right" vertical="center" shrinkToFit="1"/>
    </xf>
    <xf numFmtId="347" fontId="11" fillId="0" borderId="0" xfId="3" applyNumberFormat="1" applyFont="1" applyBorder="1" applyAlignment="1">
      <alignment horizontal="left" vertical="center" shrinkToFit="1"/>
    </xf>
    <xf numFmtId="348" fontId="11" fillId="0" borderId="0" xfId="3" applyNumberFormat="1" applyFont="1" applyBorder="1" applyAlignment="1">
      <alignment horizontal="left" vertical="center" shrinkToFit="1"/>
    </xf>
    <xf numFmtId="349" fontId="11" fillId="0" borderId="0" xfId="3" applyNumberFormat="1" applyFont="1" applyBorder="1" applyAlignment="1">
      <alignment horizontal="left" vertical="center" shrinkToFit="1"/>
    </xf>
    <xf numFmtId="0" fontId="11" fillId="0" borderId="0" xfId="3" applyFont="1" applyFill="1" applyBorder="1" applyAlignment="1">
      <alignment horizontal="left" vertical="center"/>
    </xf>
    <xf numFmtId="350" fontId="11" fillId="0" borderId="0" xfId="3" applyNumberFormat="1" applyFont="1" applyBorder="1" applyAlignment="1">
      <alignment horizontal="center" vertical="center"/>
    </xf>
    <xf numFmtId="336" fontId="11" fillId="0" borderId="0" xfId="3" applyNumberFormat="1" applyFont="1" applyBorder="1" applyAlignment="1">
      <alignment horizontal="center" vertical="center"/>
    </xf>
    <xf numFmtId="336" fontId="11" fillId="0" borderId="0" xfId="3" applyNumberFormat="1" applyFont="1" applyBorder="1" applyAlignment="1">
      <alignment horizontal="left" vertical="center"/>
    </xf>
    <xf numFmtId="0" fontId="11" fillId="0" borderId="0" xfId="3" quotePrefix="1" applyNumberFormat="1" applyFont="1" applyBorder="1" applyAlignment="1">
      <alignment horizontal="right" vertical="center" shrinkToFit="1"/>
    </xf>
    <xf numFmtId="43" fontId="11" fillId="0" borderId="0" xfId="3" applyNumberFormat="1" applyFont="1" applyFill="1" applyBorder="1" applyAlignment="1">
      <alignment vertical="center"/>
    </xf>
    <xf numFmtId="0" fontId="155" fillId="0" borderId="0" xfId="3" applyFont="1" applyBorder="1" applyAlignment="1">
      <alignment vertical="center"/>
    </xf>
    <xf numFmtId="0" fontId="11" fillId="0" borderId="0" xfId="3" applyNumberFormat="1" applyFont="1" applyFill="1" applyBorder="1" applyAlignment="1">
      <alignment horizontal="left" vertical="center"/>
    </xf>
    <xf numFmtId="0" fontId="11" fillId="0" borderId="0" xfId="3" applyNumberFormat="1" applyFont="1" applyFill="1" applyBorder="1" applyAlignment="1">
      <alignment vertical="center"/>
    </xf>
    <xf numFmtId="211" fontId="11" fillId="0" borderId="0" xfId="3" applyNumberFormat="1" applyFont="1" applyFill="1" applyBorder="1" applyAlignment="1">
      <alignment vertical="center"/>
    </xf>
    <xf numFmtId="0" fontId="11" fillId="0" borderId="0" xfId="3" quotePrefix="1" applyNumberFormat="1" applyFont="1" applyFill="1" applyBorder="1" applyAlignment="1">
      <alignment vertical="center"/>
    </xf>
    <xf numFmtId="0" fontId="11" fillId="0" borderId="0" xfId="13806" applyNumberFormat="1" applyFont="1" applyFill="1" applyBorder="1" applyAlignment="1">
      <alignment vertical="center"/>
    </xf>
    <xf numFmtId="352" fontId="11" fillId="0" borderId="0" xfId="3" applyNumberFormat="1" applyFont="1" applyBorder="1" applyAlignment="1">
      <alignment horizontal="left" vertical="center" shrinkToFit="1"/>
    </xf>
    <xf numFmtId="280" fontId="11" fillId="0" borderId="0" xfId="3" applyNumberFormat="1" applyFont="1" applyFill="1" applyBorder="1" applyAlignment="1">
      <alignment vertical="center"/>
    </xf>
    <xf numFmtId="353" fontId="11" fillId="0" borderId="0" xfId="3" applyNumberFormat="1" applyFont="1" applyBorder="1" applyAlignment="1">
      <alignment horizontal="left" vertical="center" shrinkToFit="1"/>
    </xf>
    <xf numFmtId="354" fontId="11" fillId="0" borderId="0" xfId="3" applyNumberFormat="1" applyFont="1" applyBorder="1" applyAlignment="1">
      <alignment horizontal="left" vertical="center" shrinkToFit="1"/>
    </xf>
    <xf numFmtId="355" fontId="11" fillId="0" borderId="0" xfId="3" applyNumberFormat="1" applyFont="1" applyBorder="1" applyAlignment="1">
      <alignment horizontal="left" vertical="center" shrinkToFit="1"/>
    </xf>
    <xf numFmtId="0" fontId="11" fillId="0" borderId="0" xfId="3" applyNumberFormat="1" applyFont="1" applyFill="1" applyBorder="1" applyAlignment="1">
      <alignment horizontal="center" vertical="center"/>
    </xf>
    <xf numFmtId="333" fontId="11" fillId="0" borderId="0" xfId="3" applyNumberFormat="1" applyFont="1" applyFill="1" applyBorder="1" applyAlignment="1">
      <alignment vertical="center"/>
    </xf>
    <xf numFmtId="0" fontId="11" fillId="0" borderId="0" xfId="3" quotePrefix="1" applyFont="1" applyFill="1" applyBorder="1" applyAlignment="1">
      <alignment vertical="center"/>
    </xf>
    <xf numFmtId="335" fontId="11" fillId="0" borderId="0" xfId="3" applyNumberFormat="1" applyFont="1" applyFill="1" applyBorder="1" applyAlignment="1">
      <alignment vertical="center"/>
    </xf>
    <xf numFmtId="43" fontId="11" fillId="0" borderId="0" xfId="13806" applyNumberFormat="1" applyFont="1" applyFill="1" applyBorder="1" applyAlignment="1">
      <alignment vertical="center"/>
    </xf>
    <xf numFmtId="43" fontId="11" fillId="0" borderId="0" xfId="13806" applyNumberFormat="1" applyFont="1" applyBorder="1" applyAlignment="1">
      <alignment vertical="center"/>
    </xf>
    <xf numFmtId="193" fontId="11" fillId="0" borderId="0" xfId="3" applyNumberFormat="1" applyFont="1" applyFill="1" applyBorder="1" applyAlignment="1">
      <alignment vertical="center"/>
    </xf>
    <xf numFmtId="193" fontId="11" fillId="0" borderId="0" xfId="3" applyNumberFormat="1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center" vertical="center"/>
    </xf>
    <xf numFmtId="0" fontId="11" fillId="0" borderId="0" xfId="3" quotePrefix="1" applyFont="1" applyFill="1" applyBorder="1" applyAlignment="1">
      <alignment horizontal="center" vertical="center"/>
    </xf>
    <xf numFmtId="43" fontId="11" fillId="0" borderId="0" xfId="3" quotePrefix="1" applyNumberFormat="1" applyFont="1" applyFill="1" applyBorder="1" applyAlignment="1">
      <alignment vertical="center"/>
    </xf>
    <xf numFmtId="0" fontId="11" fillId="0" borderId="0" xfId="3" quotePrefix="1" applyNumberFormat="1" applyFont="1" applyFill="1" applyBorder="1" applyAlignment="1">
      <alignment horizontal="center" vertical="center"/>
    </xf>
    <xf numFmtId="280" fontId="11" fillId="0" borderId="0" xfId="3" applyNumberFormat="1" applyFont="1" applyFill="1" applyBorder="1" applyAlignment="1">
      <alignment horizontal="center" vertical="center"/>
    </xf>
    <xf numFmtId="193" fontId="11" fillId="0" borderId="0" xfId="3" quotePrefix="1" applyNumberFormat="1" applyFont="1" applyFill="1" applyBorder="1" applyAlignment="1">
      <alignment horizontal="center" vertical="center"/>
    </xf>
    <xf numFmtId="43" fontId="11" fillId="0" borderId="0" xfId="3" applyNumberFormat="1" applyFont="1" applyFill="1" applyBorder="1" applyAlignment="1">
      <alignment horizontal="center" vertical="center"/>
    </xf>
    <xf numFmtId="337" fontId="11" fillId="0" borderId="0" xfId="10822" applyNumberFormat="1" applyFont="1" applyFill="1" applyBorder="1" applyAlignment="1">
      <alignment vertical="center"/>
    </xf>
    <xf numFmtId="337" fontId="11" fillId="0" borderId="0" xfId="10822" applyNumberFormat="1" applyFont="1" applyFill="1" applyBorder="1" applyAlignment="1">
      <alignment horizontal="center" vertical="center"/>
    </xf>
    <xf numFmtId="43" fontId="11" fillId="0" borderId="0" xfId="10822" applyNumberFormat="1" applyFont="1" applyFill="1" applyBorder="1" applyAlignment="1">
      <alignment horizontal="center" vertical="center"/>
    </xf>
    <xf numFmtId="9" fontId="11" fillId="0" borderId="0" xfId="10822" applyFont="1" applyFill="1" applyBorder="1" applyAlignment="1">
      <alignment horizontal="center" vertical="center"/>
    </xf>
    <xf numFmtId="313" fontId="11" fillId="0" borderId="0" xfId="3" applyNumberFormat="1" applyFont="1" applyFill="1" applyBorder="1" applyAlignment="1">
      <alignment horizontal="center" vertical="center"/>
    </xf>
    <xf numFmtId="313" fontId="11" fillId="0" borderId="0" xfId="3" applyNumberFormat="1" applyFont="1" applyFill="1" applyBorder="1" applyAlignment="1">
      <alignment vertical="center"/>
    </xf>
    <xf numFmtId="269" fontId="11" fillId="0" borderId="0" xfId="3" applyNumberFormat="1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vertical="center" wrapText="1"/>
    </xf>
    <xf numFmtId="199" fontId="11" fillId="0" borderId="0" xfId="13806" applyNumberFormat="1" applyFont="1" applyFill="1" applyBorder="1" applyAlignment="1">
      <alignment vertical="center"/>
    </xf>
    <xf numFmtId="269" fontId="11" fillId="0" borderId="0" xfId="3" applyNumberFormat="1" applyFont="1" applyFill="1" applyBorder="1" applyAlignment="1">
      <alignment vertical="center"/>
    </xf>
    <xf numFmtId="333" fontId="11" fillId="0" borderId="0" xfId="3" applyNumberFormat="1" applyFont="1" applyFill="1" applyBorder="1" applyAlignment="1">
      <alignment horizontal="center" vertical="center"/>
    </xf>
    <xf numFmtId="325" fontId="11" fillId="0" borderId="0" xfId="3" applyNumberFormat="1" applyFont="1" applyFill="1" applyBorder="1" applyAlignment="1">
      <alignment horizontal="center" vertical="center"/>
    </xf>
    <xf numFmtId="0" fontId="192" fillId="0" borderId="0" xfId="13807" applyAlignment="1"/>
    <xf numFmtId="0" fontId="194" fillId="0" borderId="0" xfId="13807" applyFont="1" applyAlignment="1">
      <alignment vertical="center"/>
    </xf>
    <xf numFmtId="0" fontId="195" fillId="0" borderId="0" xfId="13807" applyFont="1" applyAlignment="1">
      <alignment vertical="center"/>
    </xf>
    <xf numFmtId="0" fontId="197" fillId="0" borderId="0" xfId="13808" applyFont="1" applyAlignment="1">
      <alignment vertical="center"/>
    </xf>
    <xf numFmtId="0" fontId="19" fillId="0" borderId="0" xfId="13808" applyFont="1" applyAlignment="1">
      <alignment vertical="center"/>
    </xf>
    <xf numFmtId="0" fontId="18" fillId="0" borderId="0" xfId="13808" applyFont="1" applyAlignment="1">
      <alignment vertical="center"/>
    </xf>
    <xf numFmtId="0" fontId="18" fillId="0" borderId="0" xfId="13808" applyFont="1" applyAlignment="1"/>
    <xf numFmtId="0" fontId="198" fillId="0" borderId="0" xfId="13808" applyFont="1" applyAlignment="1"/>
    <xf numFmtId="0" fontId="19" fillId="0" borderId="0" xfId="13808" applyFont="1" applyAlignment="1"/>
    <xf numFmtId="0" fontId="199" fillId="0" borderId="0" xfId="13807" applyFont="1" applyAlignment="1">
      <alignment vertical="center"/>
    </xf>
    <xf numFmtId="0" fontId="192" fillId="0" borderId="0" xfId="13807" applyBorder="1" applyAlignment="1"/>
    <xf numFmtId="41" fontId="192" fillId="0" borderId="0" xfId="13807" applyNumberFormat="1" applyAlignment="1"/>
    <xf numFmtId="41" fontId="27" fillId="0" borderId="0" xfId="13809" applyFont="1" applyFill="1" applyBorder="1" applyAlignment="1">
      <alignment horizontal="center" vertical="center" shrinkToFit="1"/>
    </xf>
    <xf numFmtId="0" fontId="201" fillId="0" borderId="1" xfId="13807" applyFont="1" applyBorder="1" applyAlignment="1">
      <alignment horizontal="center" vertical="center"/>
    </xf>
    <xf numFmtId="0" fontId="203" fillId="0" borderId="1" xfId="13807" applyFont="1" applyBorder="1" applyAlignment="1">
      <alignment horizontal="center" vertical="center"/>
    </xf>
    <xf numFmtId="0" fontId="27" fillId="0" borderId="1" xfId="13807" applyFont="1" applyBorder="1" applyAlignment="1">
      <alignment horizontal="center" vertical="center"/>
    </xf>
    <xf numFmtId="0" fontId="199" fillId="0" borderId="1" xfId="13807" applyFont="1" applyBorder="1" applyAlignment="1">
      <alignment horizontal="center" vertical="center"/>
    </xf>
    <xf numFmtId="41" fontId="27" fillId="0" borderId="1" xfId="13810" applyFont="1" applyBorder="1" applyAlignment="1">
      <alignment vertical="center"/>
    </xf>
    <xf numFmtId="0" fontId="204" fillId="0" borderId="1" xfId="13807" applyFont="1" applyBorder="1" applyAlignment="1">
      <alignment horizontal="center" vertical="center"/>
    </xf>
    <xf numFmtId="0" fontId="205" fillId="0" borderId="1" xfId="13807" applyFont="1" applyBorder="1" applyAlignment="1">
      <alignment horizontal="center" vertical="center"/>
    </xf>
    <xf numFmtId="41" fontId="205" fillId="0" borderId="1" xfId="13810" applyFont="1" applyBorder="1" applyAlignment="1">
      <alignment vertical="center"/>
    </xf>
    <xf numFmtId="0" fontId="27" fillId="0" borderId="49" xfId="0" applyNumberFormat="1" applyFont="1" applyFill="1" applyBorder="1" applyAlignment="1">
      <alignment horizontal="center" vertical="center"/>
    </xf>
    <xf numFmtId="0" fontId="202" fillId="0" borderId="52" xfId="0" applyNumberFormat="1" applyFont="1" applyFill="1" applyBorder="1" applyAlignment="1">
      <alignment horizontal="center" vertical="center"/>
    </xf>
    <xf numFmtId="0" fontId="202" fillId="0" borderId="52" xfId="0" applyNumberFormat="1" applyFont="1" applyBorder="1" applyAlignment="1">
      <alignment horizontal="center" vertical="center"/>
    </xf>
    <xf numFmtId="177" fontId="202" fillId="0" borderId="41" xfId="0" applyNumberFormat="1" applyFont="1" applyBorder="1" applyAlignment="1">
      <alignment vertical="center" shrinkToFit="1"/>
    </xf>
    <xf numFmtId="0" fontId="27" fillId="0" borderId="49" xfId="0" applyNumberFormat="1" applyFont="1" applyBorder="1" applyAlignment="1">
      <alignment horizontal="center" vertical="center"/>
    </xf>
    <xf numFmtId="177" fontId="27" fillId="0" borderId="42" xfId="0" applyNumberFormat="1" applyFont="1" applyBorder="1" applyAlignment="1">
      <alignment vertical="center" shrinkToFit="1"/>
    </xf>
    <xf numFmtId="0" fontId="202" fillId="0" borderId="41" xfId="0" applyNumberFormat="1" applyFont="1" applyBorder="1" applyAlignment="1">
      <alignment horizontal="center" vertical="center"/>
    </xf>
    <xf numFmtId="0" fontId="27" fillId="0" borderId="42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left" vertical="center" wrapText="1" shrinkToFit="1"/>
    </xf>
    <xf numFmtId="0" fontId="202" fillId="0" borderId="0" xfId="0" applyNumberFormat="1" applyFont="1" applyFill="1" applyBorder="1" applyAlignment="1">
      <alignment horizontal="center" vertical="center"/>
    </xf>
    <xf numFmtId="0" fontId="203" fillId="0" borderId="0" xfId="0" applyNumberFormat="1" applyFont="1" applyBorder="1" applyAlignment="1">
      <alignment horizontal="center" vertical="center"/>
    </xf>
    <xf numFmtId="41" fontId="203" fillId="0" borderId="0" xfId="0" applyNumberFormat="1" applyFont="1" applyBorder="1" applyAlignment="1">
      <alignment horizontal="center" vertical="center"/>
    </xf>
    <xf numFmtId="177" fontId="202" fillId="0" borderId="0" xfId="0" applyNumberFormat="1" applyFont="1" applyBorder="1" applyAlignment="1">
      <alignment vertical="center" shrinkToFit="1"/>
    </xf>
    <xf numFmtId="0" fontId="202" fillId="0" borderId="52" xfId="0" applyNumberFormat="1" applyFont="1" applyFill="1" applyBorder="1" applyAlignment="1">
      <alignment horizontal="center" vertical="center" wrapText="1"/>
    </xf>
    <xf numFmtId="0" fontId="212" fillId="0" borderId="0" xfId="13807" applyFont="1" applyAlignment="1"/>
    <xf numFmtId="316" fontId="187" fillId="0" borderId="0" xfId="13750" applyNumberFormat="1" applyFont="1" applyBorder="1" applyAlignment="1">
      <alignment vertical="center"/>
    </xf>
    <xf numFmtId="0" fontId="18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83" fillId="0" borderId="0" xfId="0" applyFont="1" applyAlignment="1">
      <alignment horizontal="center" vertical="center"/>
    </xf>
    <xf numFmtId="316" fontId="186" fillId="0" borderId="0" xfId="0" applyNumberFormat="1" applyFont="1" applyBorder="1" applyAlignment="1">
      <alignment vertical="center"/>
    </xf>
    <xf numFmtId="0" fontId="176" fillId="0" borderId="0" xfId="0" applyFont="1" applyAlignment="1">
      <alignment vertical="center"/>
    </xf>
    <xf numFmtId="0" fontId="176" fillId="0" borderId="0" xfId="0" applyFont="1" applyBorder="1" applyAlignment="1">
      <alignment vertical="center"/>
    </xf>
    <xf numFmtId="0" fontId="188" fillId="0" borderId="0" xfId="0" applyFont="1" applyAlignment="1">
      <alignment vertical="center"/>
    </xf>
    <xf numFmtId="0" fontId="183" fillId="0" borderId="0" xfId="0" applyFont="1" applyAlignment="1">
      <alignment horizontal="right" vertical="center"/>
    </xf>
    <xf numFmtId="0" fontId="188" fillId="0" borderId="0" xfId="0" applyFont="1" applyBorder="1" applyAlignment="1">
      <alignment vertical="center"/>
    </xf>
    <xf numFmtId="211" fontId="183" fillId="0" borderId="0" xfId="0" applyNumberFormat="1" applyFont="1" applyBorder="1" applyAlignment="1">
      <alignment horizontal="centerContinuous" vertical="center"/>
    </xf>
    <xf numFmtId="0" fontId="183" fillId="0" borderId="0" xfId="0" applyNumberFormat="1" applyFont="1" applyBorder="1" applyAlignment="1">
      <alignment vertical="center"/>
    </xf>
    <xf numFmtId="0" fontId="183" fillId="0" borderId="0" xfId="0" applyNumberFormat="1" applyFont="1" applyBorder="1" applyAlignment="1">
      <alignment horizontal="centerContinuous" vertical="center"/>
    </xf>
    <xf numFmtId="211" fontId="183" fillId="0" borderId="0" xfId="0" applyNumberFormat="1" applyFont="1" applyBorder="1" applyAlignment="1">
      <alignment vertical="center"/>
    </xf>
    <xf numFmtId="1" fontId="183" fillId="0" borderId="0" xfId="0" applyNumberFormat="1" applyFont="1" applyBorder="1" applyAlignment="1">
      <alignment horizontal="centerContinuous" vertical="center"/>
    </xf>
    <xf numFmtId="1" fontId="183" fillId="0" borderId="0" xfId="0" applyNumberFormat="1" applyFont="1" applyBorder="1" applyAlignment="1">
      <alignment vertical="center"/>
    </xf>
    <xf numFmtId="0" fontId="184" fillId="0" borderId="0" xfId="0" applyFont="1" applyBorder="1" applyAlignment="1">
      <alignment horizontal="centerContinuous" vertical="center"/>
    </xf>
    <xf numFmtId="0" fontId="184" fillId="0" borderId="0" xfId="0" applyFont="1" applyBorder="1" applyAlignment="1">
      <alignment vertical="center"/>
    </xf>
    <xf numFmtId="0" fontId="183" fillId="0" borderId="0" xfId="0" applyFont="1" applyFill="1" applyAlignment="1">
      <alignment vertical="center"/>
    </xf>
    <xf numFmtId="0" fontId="176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11" fontId="183" fillId="0" borderId="0" xfId="0" applyNumberFormat="1" applyFont="1" applyFill="1" applyBorder="1" applyAlignment="1">
      <alignment vertical="center"/>
    </xf>
    <xf numFmtId="0" fontId="176" fillId="0" borderId="0" xfId="0" applyFont="1" applyFill="1" applyBorder="1" applyAlignment="1">
      <alignment vertical="center"/>
    </xf>
    <xf numFmtId="0" fontId="183" fillId="0" borderId="0" xfId="0" quotePrefix="1" applyFont="1" applyBorder="1" applyAlignment="1">
      <alignment vertical="center"/>
    </xf>
    <xf numFmtId="2" fontId="184" fillId="0" borderId="0" xfId="0" applyNumberFormat="1" applyFont="1" applyAlignment="1">
      <alignment horizontal="centerContinuous" vertical="center"/>
    </xf>
    <xf numFmtId="0" fontId="186" fillId="0" borderId="0" xfId="0" applyFont="1" applyBorder="1" applyAlignment="1">
      <alignment horizontal="centerContinuous" vertical="center"/>
    </xf>
    <xf numFmtId="0" fontId="173" fillId="0" borderId="0" xfId="0" applyNumberFormat="1" applyFont="1" applyBorder="1" applyAlignment="1">
      <alignment vertical="center"/>
    </xf>
    <xf numFmtId="0" fontId="185" fillId="0" borderId="0" xfId="0" applyFont="1" applyBorder="1" applyAlignment="1">
      <alignment vertical="center"/>
    </xf>
    <xf numFmtId="0" fontId="186" fillId="0" borderId="0" xfId="0" applyNumberFormat="1" applyFont="1" applyBorder="1" applyAlignment="1">
      <alignment vertical="center"/>
    </xf>
    <xf numFmtId="316" fontId="187" fillId="0" borderId="0" xfId="0" applyNumberFormat="1" applyFont="1" applyBorder="1" applyAlignment="1">
      <alignment vertical="center"/>
    </xf>
    <xf numFmtId="316" fontId="213" fillId="0" borderId="0" xfId="0" applyNumberFormat="1" applyFont="1" applyBorder="1" applyAlignment="1">
      <alignment vertical="center"/>
    </xf>
    <xf numFmtId="316" fontId="175" fillId="0" borderId="0" xfId="0" applyNumberFormat="1" applyFont="1" applyBorder="1" applyAlignment="1">
      <alignment vertical="center"/>
    </xf>
    <xf numFmtId="0" fontId="187" fillId="0" borderId="0" xfId="0" applyNumberFormat="1" applyFont="1" applyBorder="1" applyAlignment="1">
      <alignment vertical="center"/>
    </xf>
    <xf numFmtId="0" fontId="214" fillId="0" borderId="0" xfId="0" applyFont="1" applyBorder="1" applyAlignment="1">
      <alignment vertical="center"/>
    </xf>
    <xf numFmtId="193" fontId="183" fillId="0" borderId="0" xfId="0" applyNumberFormat="1" applyFont="1" applyBorder="1" applyAlignment="1">
      <alignment vertical="center"/>
    </xf>
    <xf numFmtId="0" fontId="184" fillId="0" borderId="0" xfId="0" applyFont="1" applyAlignment="1">
      <alignment vertical="center"/>
    </xf>
    <xf numFmtId="0" fontId="183" fillId="0" borderId="0" xfId="0" applyNumberFormat="1" applyFont="1" applyAlignment="1">
      <alignment horizontal="centerContinuous" vertical="center"/>
    </xf>
    <xf numFmtId="0" fontId="183" fillId="0" borderId="0" xfId="0" applyFont="1" applyAlignment="1">
      <alignment horizontal="centerContinuous" vertical="center"/>
    </xf>
    <xf numFmtId="2" fontId="184" fillId="0" borderId="0" xfId="0" applyNumberFormat="1" applyFont="1" applyFill="1" applyAlignment="1">
      <alignment horizontal="centerContinuous" vertical="center"/>
    </xf>
    <xf numFmtId="0" fontId="184" fillId="0" borderId="0" xfId="0" applyFont="1" applyFill="1" applyAlignment="1">
      <alignment horizontal="centerContinuous" vertical="center"/>
    </xf>
    <xf numFmtId="0" fontId="184" fillId="0" borderId="0" xfId="0" applyFont="1" applyFill="1" applyAlignment="1">
      <alignment vertical="center"/>
    </xf>
    <xf numFmtId="0" fontId="183" fillId="0" borderId="0" xfId="0" applyFont="1" applyAlignment="1">
      <alignment vertical="center" shrinkToFit="1"/>
    </xf>
    <xf numFmtId="0" fontId="183" fillId="0" borderId="0" xfId="13750" applyFont="1" applyAlignment="1">
      <alignment horizontal="left" vertical="center"/>
    </xf>
    <xf numFmtId="0" fontId="176" fillId="0" borderId="0" xfId="13750" applyFont="1" applyAlignment="1">
      <alignment horizontal="left" vertical="center"/>
    </xf>
    <xf numFmtId="0" fontId="201" fillId="0" borderId="1" xfId="13807" applyFont="1" applyBorder="1" applyAlignment="1">
      <alignment horizontal="center" vertical="center"/>
    </xf>
    <xf numFmtId="10" fontId="215" fillId="0" borderId="41" xfId="1" applyNumberFormat="1" applyFont="1" applyBorder="1">
      <alignment vertical="center"/>
    </xf>
    <xf numFmtId="10" fontId="216" fillId="0" borderId="42" xfId="1" applyNumberFormat="1" applyFont="1" applyBorder="1">
      <alignment vertical="center"/>
    </xf>
    <xf numFmtId="10" fontId="169" fillId="0" borderId="41" xfId="1" applyNumberFormat="1" applyFont="1" applyBorder="1">
      <alignment vertical="center"/>
    </xf>
    <xf numFmtId="10" fontId="160" fillId="0" borderId="42" xfId="1" applyNumberFormat="1" applyFont="1" applyBorder="1">
      <alignment vertical="center"/>
    </xf>
    <xf numFmtId="327" fontId="169" fillId="0" borderId="41" xfId="4" applyNumberFormat="1" applyFont="1" applyFill="1" applyBorder="1" applyAlignment="1">
      <alignment vertical="center"/>
    </xf>
    <xf numFmtId="41" fontId="169" fillId="0" borderId="41" xfId="6" applyFont="1" applyFill="1" applyBorder="1" applyAlignment="1">
      <alignment vertical="center"/>
    </xf>
    <xf numFmtId="327" fontId="160" fillId="0" borderId="42" xfId="4" applyNumberFormat="1" applyFont="1" applyFill="1" applyBorder="1" applyAlignment="1">
      <alignment vertical="center"/>
    </xf>
    <xf numFmtId="41" fontId="160" fillId="0" borderId="42" xfId="6" applyFont="1" applyFill="1" applyBorder="1" applyAlignment="1">
      <alignment vertical="center"/>
    </xf>
    <xf numFmtId="178" fontId="223" fillId="0" borderId="41" xfId="4" applyNumberFormat="1" applyFont="1" applyFill="1" applyBorder="1" applyAlignment="1">
      <alignment vertical="center"/>
    </xf>
    <xf numFmtId="41" fontId="223" fillId="0" borderId="41" xfId="6" applyNumberFormat="1" applyFont="1" applyFill="1" applyBorder="1" applyAlignment="1">
      <alignment vertical="center"/>
    </xf>
    <xf numFmtId="41" fontId="160" fillId="0" borderId="42" xfId="6" applyNumberFormat="1" applyFont="1" applyFill="1" applyBorder="1" applyAlignment="1">
      <alignment vertical="center"/>
    </xf>
    <xf numFmtId="330" fontId="169" fillId="0" borderId="41" xfId="4" applyNumberFormat="1" applyFont="1" applyFill="1" applyBorder="1" applyAlignment="1">
      <alignment vertical="center"/>
    </xf>
    <xf numFmtId="330" fontId="160" fillId="0" borderId="42" xfId="4" applyNumberFormat="1" applyFont="1" applyFill="1" applyBorder="1" applyAlignment="1">
      <alignment vertical="center"/>
    </xf>
    <xf numFmtId="178" fontId="169" fillId="0" borderId="41" xfId="4" applyNumberFormat="1" applyFont="1" applyFill="1" applyBorder="1" applyAlignment="1">
      <alignment horizontal="center" vertical="center"/>
    </xf>
    <xf numFmtId="178" fontId="160" fillId="0" borderId="42" xfId="4" applyNumberFormat="1" applyFont="1" applyFill="1" applyBorder="1" applyAlignment="1">
      <alignment horizontal="center" vertical="center"/>
    </xf>
    <xf numFmtId="0" fontId="218" fillId="0" borderId="0" xfId="4" applyFont="1" applyFill="1" applyBorder="1" applyAlignment="1">
      <alignment horizontal="center" vertical="center"/>
    </xf>
    <xf numFmtId="0" fontId="218" fillId="0" borderId="28" xfId="4" applyFont="1" applyFill="1" applyBorder="1" applyAlignment="1">
      <alignment horizontal="left" vertical="center"/>
    </xf>
    <xf numFmtId="0" fontId="218" fillId="0" borderId="28" xfId="4" applyFont="1" applyFill="1" applyBorder="1" applyAlignment="1">
      <alignment horizontal="right"/>
    </xf>
    <xf numFmtId="0" fontId="128" fillId="0" borderId="28" xfId="4" applyFont="1" applyFill="1" applyBorder="1" applyAlignment="1">
      <alignment horizontal="left" vertical="center"/>
    </xf>
    <xf numFmtId="0" fontId="218" fillId="0" borderId="6" xfId="3" applyFont="1" applyFill="1" applyBorder="1" applyAlignment="1">
      <alignment vertical="center"/>
    </xf>
    <xf numFmtId="0" fontId="160" fillId="0" borderId="45" xfId="3" applyFont="1" applyFill="1" applyBorder="1" applyAlignment="1">
      <alignment horizontal="center" vertical="center"/>
    </xf>
    <xf numFmtId="0" fontId="160" fillId="0" borderId="44" xfId="3" applyFont="1" applyFill="1" applyBorder="1" applyAlignment="1">
      <alignment horizontal="center" vertical="center"/>
    </xf>
    <xf numFmtId="0" fontId="160" fillId="0" borderId="44" xfId="3" applyFont="1" applyBorder="1" applyAlignment="1">
      <alignment vertical="center"/>
    </xf>
    <xf numFmtId="43" fontId="160" fillId="0" borderId="44" xfId="3" applyNumberFormat="1" applyFont="1" applyFill="1" applyBorder="1" applyAlignment="1">
      <alignment horizontal="center" vertical="center"/>
    </xf>
    <xf numFmtId="0" fontId="160" fillId="0" borderId="43" xfId="3" applyFont="1" applyFill="1" applyBorder="1" applyAlignment="1">
      <alignment horizontal="center" vertical="center"/>
    </xf>
    <xf numFmtId="0" fontId="160" fillId="0" borderId="45" xfId="3" applyFont="1" applyBorder="1" applyAlignment="1">
      <alignment horizontal="center" vertical="center" shrinkToFit="1"/>
    </xf>
    <xf numFmtId="0" fontId="160" fillId="0" borderId="43" xfId="3" applyFont="1" applyBorder="1" applyAlignment="1">
      <alignment horizontal="center" vertical="center"/>
    </xf>
    <xf numFmtId="0" fontId="160" fillId="0" borderId="7" xfId="3" applyFont="1" applyBorder="1" applyAlignment="1">
      <alignment vertical="center"/>
    </xf>
    <xf numFmtId="0" fontId="160" fillId="0" borderId="18" xfId="3" applyFont="1" applyBorder="1" applyAlignment="1">
      <alignment vertical="center"/>
    </xf>
    <xf numFmtId="0" fontId="160" fillId="0" borderId="0" xfId="3" applyFont="1" applyBorder="1" applyAlignment="1">
      <alignment vertical="center"/>
    </xf>
    <xf numFmtId="333" fontId="160" fillId="0" borderId="0" xfId="3" applyNumberFormat="1" applyFont="1" applyBorder="1" applyAlignment="1">
      <alignment vertical="center"/>
    </xf>
    <xf numFmtId="43" fontId="160" fillId="0" borderId="0" xfId="3" applyNumberFormat="1" applyFont="1" applyBorder="1" applyAlignment="1">
      <alignment vertical="center"/>
    </xf>
    <xf numFmtId="0" fontId="160" fillId="0" borderId="32" xfId="3" applyFont="1" applyBorder="1" applyAlignment="1">
      <alignment vertical="center"/>
    </xf>
    <xf numFmtId="43" fontId="160" fillId="0" borderId="18" xfId="13806" applyNumberFormat="1" applyFont="1" applyBorder="1" applyAlignment="1">
      <alignment vertical="center" shrinkToFit="1"/>
    </xf>
    <xf numFmtId="0" fontId="160" fillId="0" borderId="0" xfId="3" applyFont="1" applyBorder="1" applyAlignment="1">
      <alignment horizontal="center" vertical="center"/>
    </xf>
    <xf numFmtId="259" fontId="160" fillId="0" borderId="0" xfId="3" applyNumberFormat="1" applyFont="1" applyBorder="1" applyAlignment="1">
      <alignment horizontal="center" vertical="center"/>
    </xf>
    <xf numFmtId="0" fontId="160" fillId="0" borderId="0" xfId="3" applyFont="1" applyFill="1" applyBorder="1" applyAlignment="1">
      <alignment vertical="center"/>
    </xf>
    <xf numFmtId="211" fontId="160" fillId="0" borderId="0" xfId="3" applyNumberFormat="1" applyFont="1" applyBorder="1" applyAlignment="1">
      <alignment vertical="center"/>
    </xf>
    <xf numFmtId="199" fontId="160" fillId="0" borderId="18" xfId="13806" applyNumberFormat="1" applyFont="1" applyBorder="1" applyAlignment="1">
      <alignment vertical="center" shrinkToFit="1"/>
    </xf>
    <xf numFmtId="198" fontId="160" fillId="0" borderId="0" xfId="13806" applyNumberFormat="1" applyFont="1" applyBorder="1" applyAlignment="1">
      <alignment vertical="center"/>
    </xf>
    <xf numFmtId="199" fontId="160" fillId="0" borderId="0" xfId="13806" quotePrefix="1" applyNumberFormat="1" applyFont="1" applyBorder="1" applyAlignment="1">
      <alignment vertical="center"/>
    </xf>
    <xf numFmtId="199" fontId="160" fillId="0" borderId="0" xfId="3" applyNumberFormat="1" applyFont="1" applyBorder="1" applyAlignment="1">
      <alignment vertical="center"/>
    </xf>
    <xf numFmtId="43" fontId="160" fillId="0" borderId="0" xfId="3" quotePrefix="1" applyNumberFormat="1" applyFont="1" applyBorder="1" applyAlignment="1">
      <alignment horizontal="center" vertical="center"/>
    </xf>
    <xf numFmtId="43" fontId="160" fillId="0" borderId="0" xfId="3" applyNumberFormat="1" applyFont="1" applyBorder="1" applyAlignment="1">
      <alignment horizontal="center" vertical="center" shrinkToFit="1"/>
    </xf>
    <xf numFmtId="333" fontId="160" fillId="0" borderId="0" xfId="3" applyNumberFormat="1" applyFont="1" applyBorder="1" applyAlignment="1">
      <alignment horizontal="center" vertical="center"/>
    </xf>
    <xf numFmtId="43" fontId="160" fillId="0" borderId="0" xfId="3" applyNumberFormat="1" applyFont="1" applyBorder="1" applyAlignment="1">
      <alignment horizontal="center" vertical="center"/>
    </xf>
    <xf numFmtId="193" fontId="160" fillId="0" borderId="0" xfId="3" applyNumberFormat="1" applyFont="1" applyBorder="1" applyAlignment="1">
      <alignment horizontal="center" vertical="center"/>
    </xf>
    <xf numFmtId="2" fontId="160" fillId="0" borderId="0" xfId="3" applyNumberFormat="1" applyFont="1" applyBorder="1" applyAlignment="1">
      <alignment horizontal="center" vertical="center"/>
    </xf>
    <xf numFmtId="0" fontId="160" fillId="0" borderId="32" xfId="3" applyFont="1" applyBorder="1" applyAlignment="1">
      <alignment horizontal="center" vertical="center"/>
    </xf>
    <xf numFmtId="280" fontId="160" fillId="0" borderId="0" xfId="13806" applyNumberFormat="1" applyFont="1" applyBorder="1" applyAlignment="1">
      <alignment horizontal="center" vertical="center"/>
    </xf>
    <xf numFmtId="193" fontId="160" fillId="0" borderId="0" xfId="3" applyNumberFormat="1" applyFont="1" applyBorder="1" applyAlignment="1">
      <alignment vertical="center"/>
    </xf>
    <xf numFmtId="198" fontId="160" fillId="0" borderId="18" xfId="13806" applyNumberFormat="1" applyFont="1" applyBorder="1" applyAlignment="1">
      <alignment vertical="center" shrinkToFit="1"/>
    </xf>
    <xf numFmtId="198" fontId="160" fillId="0" borderId="0" xfId="3" quotePrefix="1" applyNumberFormat="1" applyFont="1" applyBorder="1" applyAlignment="1">
      <alignment horizontal="center" vertical="center"/>
    </xf>
    <xf numFmtId="199" fontId="160" fillId="0" borderId="0" xfId="3" quotePrefix="1" applyNumberFormat="1" applyFont="1" applyBorder="1" applyAlignment="1">
      <alignment horizontal="center" vertical="center" shrinkToFit="1"/>
    </xf>
    <xf numFmtId="199" fontId="160" fillId="0" borderId="0" xfId="3" quotePrefix="1" applyNumberFormat="1" applyFont="1" applyBorder="1" applyAlignment="1">
      <alignment horizontal="center" vertical="center"/>
    </xf>
    <xf numFmtId="43" fontId="160" fillId="0" borderId="0" xfId="3" quotePrefix="1" applyNumberFormat="1" applyFont="1" applyBorder="1" applyAlignment="1">
      <alignment vertical="center"/>
    </xf>
    <xf numFmtId="43" fontId="160" fillId="0" borderId="0" xfId="13806" applyNumberFormat="1" applyFont="1" applyBorder="1" applyAlignment="1">
      <alignment horizontal="center" vertical="center"/>
    </xf>
    <xf numFmtId="43" fontId="160" fillId="0" borderId="0" xfId="3" applyNumberFormat="1" applyFont="1" applyFill="1" applyBorder="1" applyAlignment="1">
      <alignment vertical="center"/>
    </xf>
    <xf numFmtId="43" fontId="160" fillId="0" borderId="32" xfId="3" applyNumberFormat="1" applyFont="1" applyBorder="1" applyAlignment="1">
      <alignment horizontal="center" vertical="center"/>
    </xf>
    <xf numFmtId="0" fontId="160" fillId="0" borderId="7" xfId="3" applyFont="1" applyFill="1" applyBorder="1" applyAlignment="1">
      <alignment vertical="center"/>
    </xf>
    <xf numFmtId="0" fontId="160" fillId="0" borderId="18" xfId="3" applyFont="1" applyFill="1" applyBorder="1" applyAlignment="1">
      <alignment vertical="center"/>
    </xf>
    <xf numFmtId="0" fontId="160" fillId="0" borderId="7" xfId="3" applyNumberFormat="1" applyFont="1" applyFill="1" applyBorder="1" applyAlignment="1">
      <alignment vertical="center"/>
    </xf>
    <xf numFmtId="0" fontId="160" fillId="0" borderId="18" xfId="3" applyNumberFormat="1" applyFont="1" applyFill="1" applyBorder="1" applyAlignment="1">
      <alignment vertical="center"/>
    </xf>
    <xf numFmtId="0" fontId="160" fillId="0" borderId="0" xfId="3" applyNumberFormat="1" applyFont="1" applyFill="1" applyBorder="1" applyAlignment="1">
      <alignment vertical="center"/>
    </xf>
    <xf numFmtId="211" fontId="160" fillId="0" borderId="0" xfId="3" applyNumberFormat="1" applyFont="1" applyFill="1" applyBorder="1" applyAlignment="1">
      <alignment vertical="center"/>
    </xf>
    <xf numFmtId="0" fontId="160" fillId="0" borderId="32" xfId="3" applyFont="1" applyFill="1" applyBorder="1" applyAlignment="1">
      <alignment vertical="center"/>
    </xf>
    <xf numFmtId="43" fontId="160" fillId="0" borderId="18" xfId="13806" applyNumberFormat="1" applyFont="1" applyFill="1" applyBorder="1" applyAlignment="1">
      <alignment vertical="center" shrinkToFit="1"/>
    </xf>
    <xf numFmtId="49" fontId="225" fillId="0" borderId="0" xfId="3" applyNumberFormat="1" applyFont="1" applyFill="1" applyBorder="1" applyAlignment="1">
      <alignment vertical="center"/>
    </xf>
    <xf numFmtId="0" fontId="160" fillId="0" borderId="0" xfId="3" quotePrefix="1" applyNumberFormat="1" applyFont="1" applyFill="1" applyBorder="1" applyAlignment="1">
      <alignment vertical="center"/>
    </xf>
    <xf numFmtId="0" fontId="160" fillId="0" borderId="32" xfId="3" applyNumberFormat="1" applyFont="1" applyFill="1" applyBorder="1" applyAlignment="1">
      <alignment vertical="center"/>
    </xf>
    <xf numFmtId="43" fontId="160" fillId="0" borderId="18" xfId="3" applyNumberFormat="1" applyFont="1" applyFill="1" applyBorder="1" applyAlignment="1">
      <alignment vertical="center" shrinkToFit="1"/>
    </xf>
    <xf numFmtId="0" fontId="160" fillId="0" borderId="32" xfId="13806" applyNumberFormat="1" applyFont="1" applyFill="1" applyBorder="1" applyAlignment="1">
      <alignment vertical="center"/>
    </xf>
    <xf numFmtId="280" fontId="160" fillId="0" borderId="0" xfId="3" applyNumberFormat="1" applyFont="1" applyFill="1" applyBorder="1" applyAlignment="1">
      <alignment vertical="center"/>
    </xf>
    <xf numFmtId="0" fontId="160" fillId="0" borderId="0" xfId="3" applyNumberFormat="1" applyFont="1" applyFill="1" applyBorder="1" applyAlignment="1">
      <alignment horizontal="center" vertical="center"/>
    </xf>
    <xf numFmtId="177" fontId="160" fillId="0" borderId="0" xfId="3" applyNumberFormat="1" applyFont="1" applyBorder="1" applyAlignment="1">
      <alignment horizontal="center" vertical="center"/>
    </xf>
    <xf numFmtId="199" fontId="160" fillId="0" borderId="0" xfId="3" applyNumberFormat="1" applyFont="1" applyBorder="1" applyAlignment="1">
      <alignment horizontal="center" vertical="center"/>
    </xf>
    <xf numFmtId="0" fontId="160" fillId="0" borderId="18" xfId="3" applyNumberFormat="1" applyFont="1" applyFill="1" applyBorder="1" applyAlignment="1">
      <alignment vertical="center" shrinkToFit="1"/>
    </xf>
    <xf numFmtId="333" fontId="160" fillId="0" borderId="0" xfId="3" applyNumberFormat="1" applyFont="1" applyFill="1" applyBorder="1" applyAlignment="1">
      <alignment vertical="center"/>
    </xf>
    <xf numFmtId="0" fontId="160" fillId="0" borderId="0" xfId="3" quotePrefix="1" applyFont="1" applyFill="1" applyBorder="1" applyAlignment="1">
      <alignment vertical="center"/>
    </xf>
    <xf numFmtId="356" fontId="160" fillId="0" borderId="0" xfId="3" applyNumberFormat="1" applyFont="1" applyFill="1" applyBorder="1" applyAlignment="1">
      <alignment vertical="center"/>
    </xf>
    <xf numFmtId="335" fontId="160" fillId="0" borderId="0" xfId="3" applyNumberFormat="1" applyFont="1" applyFill="1" applyBorder="1" applyAlignment="1">
      <alignment vertical="center"/>
    </xf>
    <xf numFmtId="307" fontId="160" fillId="0" borderId="0" xfId="3" applyNumberFormat="1" applyFont="1" applyBorder="1" applyAlignment="1">
      <alignment vertical="center"/>
    </xf>
    <xf numFmtId="0" fontId="160" fillId="0" borderId="18" xfId="3" applyFont="1" applyFill="1" applyBorder="1" applyAlignment="1">
      <alignment vertical="center" shrinkToFit="1"/>
    </xf>
    <xf numFmtId="43" fontId="160" fillId="0" borderId="32" xfId="13806" applyNumberFormat="1" applyFont="1" applyFill="1" applyBorder="1" applyAlignment="1">
      <alignment vertical="center"/>
    </xf>
    <xf numFmtId="0" fontId="160" fillId="0" borderId="18" xfId="3" applyFont="1" applyBorder="1" applyAlignment="1">
      <alignment vertical="center" shrinkToFit="1"/>
    </xf>
    <xf numFmtId="43" fontId="160" fillId="0" borderId="32" xfId="13806" applyNumberFormat="1" applyFont="1" applyBorder="1" applyAlignment="1">
      <alignment vertical="center"/>
    </xf>
    <xf numFmtId="357" fontId="160" fillId="0" borderId="0" xfId="3" applyNumberFormat="1" applyFont="1" applyFill="1" applyBorder="1" applyAlignment="1">
      <alignment vertical="center"/>
    </xf>
    <xf numFmtId="305" fontId="160" fillId="0" borderId="0" xfId="3" applyNumberFormat="1" applyFont="1" applyFill="1" applyBorder="1" applyAlignment="1">
      <alignment vertical="center"/>
    </xf>
    <xf numFmtId="198" fontId="160" fillId="0" borderId="0" xfId="3" quotePrefix="1" applyNumberFormat="1" applyFont="1" applyBorder="1" applyAlignment="1">
      <alignment horizontal="center" vertical="center" shrinkToFit="1"/>
    </xf>
    <xf numFmtId="333" fontId="160" fillId="0" borderId="0" xfId="3" quotePrefix="1" applyNumberFormat="1" applyFont="1" applyFill="1" applyBorder="1" applyAlignment="1">
      <alignment vertical="center"/>
    </xf>
    <xf numFmtId="193" fontId="160" fillId="0" borderId="0" xfId="3" applyNumberFormat="1" applyFont="1" applyFill="1" applyBorder="1" applyAlignment="1">
      <alignment vertical="center"/>
    </xf>
    <xf numFmtId="198" fontId="160" fillId="0" borderId="32" xfId="3" applyNumberFormat="1" applyFont="1" applyFill="1" applyBorder="1" applyAlignment="1">
      <alignment vertical="center"/>
    </xf>
    <xf numFmtId="335" fontId="160" fillId="0" borderId="0" xfId="3" applyNumberFormat="1" applyFont="1" applyFill="1" applyBorder="1" applyAlignment="1">
      <alignment horizontal="center" vertical="center"/>
    </xf>
    <xf numFmtId="335" fontId="160" fillId="0" borderId="0" xfId="3" applyNumberFormat="1" applyFont="1" applyFill="1" applyBorder="1" applyAlignment="1">
      <alignment horizontal="center" vertical="center" shrinkToFit="1"/>
    </xf>
    <xf numFmtId="0" fontId="160" fillId="0" borderId="0" xfId="3" quotePrefix="1" applyFont="1" applyFill="1" applyBorder="1" applyAlignment="1">
      <alignment horizontal="center" vertical="center" shrinkToFit="1"/>
    </xf>
    <xf numFmtId="193" fontId="160" fillId="0" borderId="0" xfId="3" applyNumberFormat="1" applyFont="1" applyFill="1" applyBorder="1" applyAlignment="1">
      <alignment horizontal="center" vertical="center"/>
    </xf>
    <xf numFmtId="0" fontId="160" fillId="0" borderId="0" xfId="3" applyFont="1" applyFill="1" applyBorder="1" applyAlignment="1">
      <alignment horizontal="center" vertical="center"/>
    </xf>
    <xf numFmtId="0" fontId="160" fillId="0" borderId="0" xfId="3" quotePrefix="1" applyFont="1" applyFill="1" applyBorder="1" applyAlignment="1">
      <alignment horizontal="center" vertical="center"/>
    </xf>
    <xf numFmtId="198" fontId="160" fillId="0" borderId="0" xfId="3" applyNumberFormat="1" applyFont="1" applyBorder="1" applyAlignment="1">
      <alignment vertical="center"/>
    </xf>
    <xf numFmtId="0" fontId="160" fillId="0" borderId="2" xfId="3" applyFont="1" applyFill="1" applyBorder="1" applyAlignment="1">
      <alignment vertical="center"/>
    </xf>
    <xf numFmtId="0" fontId="160" fillId="0" borderId="15" xfId="3" applyFont="1" applyFill="1" applyBorder="1" applyAlignment="1">
      <alignment vertical="center"/>
    </xf>
    <xf numFmtId="198" fontId="160" fillId="0" borderId="28" xfId="3" quotePrefix="1" applyNumberFormat="1" applyFont="1" applyBorder="1" applyAlignment="1">
      <alignment horizontal="center" vertical="center" shrinkToFit="1"/>
    </xf>
    <xf numFmtId="43" fontId="160" fillId="0" borderId="28" xfId="3" applyNumberFormat="1" applyFont="1" applyBorder="1" applyAlignment="1">
      <alignment horizontal="center" vertical="center"/>
    </xf>
    <xf numFmtId="333" fontId="160" fillId="0" borderId="28" xfId="3" quotePrefix="1" applyNumberFormat="1" applyFont="1" applyFill="1" applyBorder="1" applyAlignment="1">
      <alignment vertical="center"/>
    </xf>
    <xf numFmtId="0" fontId="160" fillId="0" borderId="28" xfId="3" applyFont="1" applyFill="1" applyBorder="1" applyAlignment="1">
      <alignment vertical="center"/>
    </xf>
    <xf numFmtId="193" fontId="160" fillId="0" borderId="28" xfId="3" applyNumberFormat="1" applyFont="1" applyFill="1" applyBorder="1" applyAlignment="1">
      <alignment vertical="center"/>
    </xf>
    <xf numFmtId="211" fontId="160" fillId="0" borderId="28" xfId="3" applyNumberFormat="1" applyFont="1" applyBorder="1" applyAlignment="1">
      <alignment vertical="center"/>
    </xf>
    <xf numFmtId="198" fontId="160" fillId="0" borderId="16" xfId="3" applyNumberFormat="1" applyFont="1" applyFill="1" applyBorder="1" applyAlignment="1">
      <alignment vertical="center"/>
    </xf>
    <xf numFmtId="199" fontId="160" fillId="0" borderId="15" xfId="13806" applyNumberFormat="1" applyFont="1" applyBorder="1" applyAlignment="1">
      <alignment vertical="center" shrinkToFit="1"/>
    </xf>
    <xf numFmtId="0" fontId="160" fillId="0" borderId="16" xfId="3" applyFont="1" applyFill="1" applyBorder="1" applyAlignment="1">
      <alignment vertical="center"/>
    </xf>
    <xf numFmtId="0" fontId="218" fillId="0" borderId="4" xfId="13750" applyFont="1" applyBorder="1" applyAlignment="1">
      <alignment horizontal="centerContinuous" vertical="center"/>
    </xf>
    <xf numFmtId="0" fontId="218" fillId="0" borderId="9" xfId="13750" applyFont="1" applyBorder="1" applyAlignment="1">
      <alignment horizontal="centerContinuous" vertical="center"/>
    </xf>
    <xf numFmtId="0" fontId="218" fillId="0" borderId="8" xfId="13750" applyFont="1" applyBorder="1" applyAlignment="1">
      <alignment horizontal="centerContinuous" vertical="center"/>
    </xf>
    <xf numFmtId="0" fontId="15" fillId="0" borderId="45" xfId="13750" applyFont="1" applyBorder="1" applyAlignment="1">
      <alignment horizontal="centerContinuous" vertical="center"/>
    </xf>
    <xf numFmtId="0" fontId="15" fillId="0" borderId="44" xfId="13750" applyFont="1" applyBorder="1" applyAlignment="1">
      <alignment horizontal="centerContinuous" vertical="center"/>
    </xf>
    <xf numFmtId="0" fontId="15" fillId="0" borderId="43" xfId="13750" applyFont="1" applyBorder="1" applyAlignment="1">
      <alignment horizontal="centerContinuous" vertical="center"/>
    </xf>
    <xf numFmtId="0" fontId="19" fillId="0" borderId="44" xfId="13750" applyFont="1" applyBorder="1" applyAlignment="1">
      <alignment horizontal="centerContinuous" vertical="center"/>
    </xf>
    <xf numFmtId="0" fontId="15" fillId="0" borderId="18" xfId="13750" quotePrefix="1" applyFont="1" applyBorder="1" applyAlignment="1">
      <alignment horizontal="centerContinuous" vertical="center"/>
    </xf>
    <xf numFmtId="0" fontId="15" fillId="0" borderId="32" xfId="13750" applyFont="1" applyBorder="1" applyAlignment="1">
      <alignment horizontal="centerContinuous" vertical="center"/>
    </xf>
    <xf numFmtId="0" fontId="15" fillId="0" borderId="45" xfId="13750" applyFont="1" applyBorder="1" applyAlignment="1">
      <alignment vertical="center"/>
    </xf>
    <xf numFmtId="0" fontId="15" fillId="0" borderId="44" xfId="13750" applyFont="1" applyBorder="1" applyAlignment="1">
      <alignment vertical="center"/>
    </xf>
    <xf numFmtId="0" fontId="15" fillId="0" borderId="43" xfId="13750" applyFont="1" applyBorder="1" applyAlignment="1">
      <alignment vertical="center"/>
    </xf>
    <xf numFmtId="0" fontId="160" fillId="0" borderId="45" xfId="13750" applyFont="1" applyBorder="1" applyAlignment="1">
      <alignment vertical="center"/>
    </xf>
    <xf numFmtId="0" fontId="160" fillId="0" borderId="44" xfId="13750" applyFont="1" applyBorder="1" applyAlignment="1">
      <alignment vertical="center"/>
    </xf>
    <xf numFmtId="0" fontId="160" fillId="0" borderId="43" xfId="13750" applyFont="1" applyBorder="1" applyAlignment="1">
      <alignment vertical="center"/>
    </xf>
    <xf numFmtId="0" fontId="15" fillId="0" borderId="18" xfId="13750" applyFont="1" applyBorder="1" applyAlignment="1">
      <alignment horizontal="centerContinuous" vertical="center"/>
    </xf>
    <xf numFmtId="0" fontId="15" fillId="0" borderId="0" xfId="13750" applyFont="1" applyBorder="1" applyAlignment="1">
      <alignment horizontal="centerContinuous" vertical="center"/>
    </xf>
    <xf numFmtId="0" fontId="15" fillId="0" borderId="18" xfId="13750" applyFont="1" applyBorder="1" applyAlignment="1">
      <alignment vertical="center"/>
    </xf>
    <xf numFmtId="0" fontId="15" fillId="0" borderId="0" xfId="13750" applyFont="1" applyBorder="1" applyAlignment="1">
      <alignment vertical="center"/>
    </xf>
    <xf numFmtId="0" fontId="15" fillId="0" borderId="32" xfId="13750" applyFont="1" applyBorder="1" applyAlignment="1">
      <alignment vertical="center"/>
    </xf>
    <xf numFmtId="0" fontId="160" fillId="0" borderId="18" xfId="13750" applyFont="1" applyBorder="1" applyAlignment="1">
      <alignment vertical="center"/>
    </xf>
    <xf numFmtId="0" fontId="160" fillId="0" borderId="32" xfId="13750" applyFont="1" applyBorder="1" applyAlignment="1">
      <alignment vertical="center"/>
    </xf>
    <xf numFmtId="0" fontId="160" fillId="0" borderId="0" xfId="13750" applyFont="1" applyBorder="1" applyAlignment="1">
      <alignment vertical="center"/>
    </xf>
    <xf numFmtId="291" fontId="15" fillId="0" borderId="18" xfId="13750" applyNumberFormat="1" applyFont="1" applyBorder="1" applyAlignment="1">
      <alignment vertical="center"/>
    </xf>
    <xf numFmtId="291" fontId="15" fillId="0" borderId="0" xfId="13750" applyNumberFormat="1" applyFont="1" applyBorder="1" applyAlignment="1">
      <alignment vertical="center"/>
    </xf>
    <xf numFmtId="291" fontId="15" fillId="0" borderId="32" xfId="13750" applyNumberFormat="1" applyFont="1" applyBorder="1" applyAlignment="1">
      <alignment horizontal="centerContinuous" vertical="center"/>
    </xf>
    <xf numFmtId="0" fontId="15" fillId="17" borderId="18" xfId="13750" applyFont="1" applyFill="1" applyBorder="1" applyAlignment="1">
      <alignment vertical="center"/>
    </xf>
    <xf numFmtId="0" fontId="15" fillId="17" borderId="0" xfId="13750" applyFont="1" applyFill="1" applyBorder="1" applyAlignment="1">
      <alignment vertical="center"/>
    </xf>
    <xf numFmtId="0" fontId="15" fillId="17" borderId="32" xfId="13750" applyFont="1" applyFill="1" applyBorder="1" applyAlignment="1">
      <alignment vertical="center"/>
    </xf>
    <xf numFmtId="291" fontId="226" fillId="0" borderId="18" xfId="13750" applyNumberFormat="1" applyFont="1" applyBorder="1" applyAlignment="1">
      <alignment vertical="center"/>
    </xf>
    <xf numFmtId="291" fontId="226" fillId="0" borderId="0" xfId="13750" applyNumberFormat="1" applyFont="1" applyBorder="1" applyAlignment="1">
      <alignment vertical="center"/>
    </xf>
    <xf numFmtId="291" fontId="226" fillId="0" borderId="32" xfId="13750" applyNumberFormat="1" applyFont="1" applyBorder="1" applyAlignment="1">
      <alignment horizontal="centerContinuous" vertical="center"/>
    </xf>
    <xf numFmtId="0" fontId="15" fillId="0" borderId="47" xfId="13750" applyFont="1" applyBorder="1" applyAlignment="1">
      <alignment vertical="center"/>
    </xf>
    <xf numFmtId="0" fontId="15" fillId="0" borderId="34" xfId="13750" applyFont="1" applyBorder="1" applyAlignment="1">
      <alignment vertical="center"/>
    </xf>
    <xf numFmtId="0" fontId="15" fillId="0" borderId="34" xfId="13750" applyFont="1" applyBorder="1" applyAlignment="1">
      <alignment horizontal="centerContinuous" vertical="center"/>
    </xf>
    <xf numFmtId="0" fontId="15" fillId="0" borderId="46" xfId="13750" applyFont="1" applyBorder="1" applyAlignment="1">
      <alignment vertical="center"/>
    </xf>
    <xf numFmtId="0" fontId="15" fillId="0" borderId="47" xfId="13750" applyFont="1" applyBorder="1" applyAlignment="1">
      <alignment horizontal="centerContinuous" vertical="center"/>
    </xf>
    <xf numFmtId="0" fontId="15" fillId="0" borderId="46" xfId="13750" applyFont="1" applyBorder="1" applyAlignment="1">
      <alignment horizontal="centerContinuous" vertical="center"/>
    </xf>
    <xf numFmtId="0" fontId="15" fillId="0" borderId="47" xfId="13750" applyFont="1" applyBorder="1" applyAlignment="1">
      <alignment horizontal="left" vertical="center"/>
    </xf>
    <xf numFmtId="211" fontId="15" fillId="0" borderId="34" xfId="13750" applyNumberFormat="1" applyFont="1" applyBorder="1" applyAlignment="1">
      <alignment vertical="center"/>
    </xf>
    <xf numFmtId="0" fontId="15" fillId="0" borderId="34" xfId="13750" applyNumberFormat="1" applyFont="1" applyBorder="1" applyAlignment="1">
      <alignment vertical="center"/>
    </xf>
    <xf numFmtId="291" fontId="15" fillId="0" borderId="47" xfId="13750" applyNumberFormat="1" applyFont="1" applyBorder="1" applyAlignment="1">
      <alignment vertical="center"/>
    </xf>
    <xf numFmtId="291" fontId="15" fillId="0" borderId="34" xfId="13750" applyNumberFormat="1" applyFont="1" applyBorder="1" applyAlignment="1">
      <alignment vertical="center"/>
    </xf>
    <xf numFmtId="291" fontId="15" fillId="0" borderId="46" xfId="13750" applyNumberFormat="1" applyFont="1" applyBorder="1" applyAlignment="1">
      <alignment horizontal="centerContinuous" vertical="center"/>
    </xf>
    <xf numFmtId="0" fontId="15" fillId="0" borderId="0" xfId="13750" applyNumberFormat="1" applyFont="1" applyBorder="1" applyAlignment="1">
      <alignment vertical="center"/>
    </xf>
    <xf numFmtId="291" fontId="15" fillId="0" borderId="32" xfId="13750" applyNumberFormat="1" applyFont="1" applyBorder="1" applyAlignment="1">
      <alignment vertical="center"/>
    </xf>
    <xf numFmtId="0" fontId="15" fillId="0" borderId="0" xfId="13750" applyFont="1" applyBorder="1" applyAlignment="1">
      <alignment horizontal="center" vertical="center"/>
    </xf>
    <xf numFmtId="0" fontId="15" fillId="0" borderId="0" xfId="13750" applyNumberFormat="1" applyFont="1" applyBorder="1" applyAlignment="1">
      <alignment horizontal="centerContinuous" vertical="center"/>
    </xf>
    <xf numFmtId="326" fontId="15" fillId="0" borderId="0" xfId="13750" applyNumberFormat="1" applyFont="1" applyBorder="1" applyAlignment="1">
      <alignment horizontal="centerContinuous" vertical="center"/>
    </xf>
    <xf numFmtId="0" fontId="15" fillId="0" borderId="0" xfId="13750" applyFont="1" applyBorder="1" applyAlignment="1">
      <alignment horizontal="left" vertical="center"/>
    </xf>
    <xf numFmtId="0" fontId="19" fillId="0" borderId="0" xfId="13750" applyFont="1" applyBorder="1" applyAlignment="1">
      <alignment horizontal="centerContinuous" vertical="center"/>
    </xf>
    <xf numFmtId="0" fontId="19" fillId="0" borderId="34" xfId="13750" applyFont="1" applyBorder="1" applyAlignment="1">
      <alignment horizontal="centerContinuous" vertical="center"/>
    </xf>
    <xf numFmtId="0" fontId="15" fillId="0" borderId="18" xfId="13750" applyFont="1" applyFill="1" applyBorder="1" applyAlignment="1">
      <alignment horizontal="centerContinuous" vertical="center"/>
    </xf>
    <xf numFmtId="0" fontId="15" fillId="0" borderId="28" xfId="13750" applyFont="1" applyFill="1" applyBorder="1" applyAlignment="1">
      <alignment horizontal="centerContinuous" vertical="center"/>
    </xf>
    <xf numFmtId="0" fontId="15" fillId="0" borderId="16" xfId="13750" applyFont="1" applyFill="1" applyBorder="1" applyAlignment="1">
      <alignment horizontal="centerContinuous" vertical="center"/>
    </xf>
    <xf numFmtId="0" fontId="15" fillId="0" borderId="15" xfId="13750" applyFont="1" applyBorder="1" applyAlignment="1">
      <alignment vertical="center"/>
    </xf>
    <xf numFmtId="0" fontId="15" fillId="0" borderId="28" xfId="13750" applyFont="1" applyBorder="1" applyAlignment="1">
      <alignment vertical="center"/>
    </xf>
    <xf numFmtId="0" fontId="15" fillId="0" borderId="28" xfId="13750" applyFont="1" applyBorder="1" applyAlignment="1">
      <alignment horizontal="centerContinuous" vertical="center"/>
    </xf>
    <xf numFmtId="0" fontId="15" fillId="0" borderId="16" xfId="13750" applyFont="1" applyBorder="1" applyAlignment="1">
      <alignment vertical="center"/>
    </xf>
    <xf numFmtId="0" fontId="15" fillId="0" borderId="15" xfId="13750" applyFont="1" applyFill="1" applyBorder="1" applyAlignment="1">
      <alignment horizontal="centerContinuous" vertical="center"/>
    </xf>
    <xf numFmtId="0" fontId="15" fillId="0" borderId="15" xfId="13750" applyFont="1" applyFill="1" applyBorder="1" applyAlignment="1">
      <alignment vertical="center"/>
    </xf>
    <xf numFmtId="211" fontId="15" fillId="0" borderId="28" xfId="13750" applyNumberFormat="1" applyFont="1" applyFill="1" applyBorder="1" applyAlignment="1">
      <alignment horizontal="centerContinuous" vertical="center"/>
    </xf>
    <xf numFmtId="0" fontId="15" fillId="0" borderId="28" xfId="13750" applyFont="1" applyFill="1" applyBorder="1" applyAlignment="1">
      <alignment horizontal="center" vertical="center"/>
    </xf>
    <xf numFmtId="0" fontId="15" fillId="0" borderId="28" xfId="13750" applyFont="1" applyFill="1" applyBorder="1" applyAlignment="1">
      <alignment vertical="center"/>
    </xf>
    <xf numFmtId="0" fontId="15" fillId="0" borderId="16" xfId="13750" applyFont="1" applyFill="1" applyBorder="1" applyAlignment="1">
      <alignment vertical="center"/>
    </xf>
    <xf numFmtId="0" fontId="15" fillId="0" borderId="45" xfId="13750" applyFont="1" applyBorder="1" applyAlignment="1">
      <alignment horizontal="left" vertical="center"/>
    </xf>
    <xf numFmtId="0" fontId="15" fillId="0" borderId="18" xfId="13750" applyFont="1" applyBorder="1" applyAlignment="1">
      <alignment horizontal="left" vertical="center"/>
    </xf>
    <xf numFmtId="41" fontId="15" fillId="0" borderId="0" xfId="6" applyFont="1" applyBorder="1" applyAlignment="1">
      <alignment horizontal="left" vertical="center"/>
    </xf>
    <xf numFmtId="41" fontId="15" fillId="0" borderId="0" xfId="6" applyFont="1" applyBorder="1" applyAlignment="1">
      <alignment vertical="center"/>
    </xf>
    <xf numFmtId="211" fontId="15" fillId="0" borderId="0" xfId="13750" applyNumberFormat="1" applyFont="1" applyBorder="1" applyAlignment="1">
      <alignment horizontal="left" vertical="center"/>
    </xf>
    <xf numFmtId="211" fontId="15" fillId="0" borderId="0" xfId="13750" applyNumberFormat="1" applyFont="1" applyBorder="1" applyAlignment="1">
      <alignment vertical="center"/>
    </xf>
    <xf numFmtId="0" fontId="15" fillId="0" borderId="32" xfId="13750" applyFont="1" applyBorder="1" applyAlignment="1">
      <alignment horizontal="left" vertical="center"/>
    </xf>
    <xf numFmtId="0" fontId="15" fillId="0" borderId="18" xfId="13750" applyFont="1" applyBorder="1" applyAlignment="1">
      <alignment horizontal="center" vertical="center"/>
    </xf>
    <xf numFmtId="1" fontId="15" fillId="0" borderId="0" xfId="13750" applyNumberFormat="1" applyFont="1" applyBorder="1" applyAlignment="1">
      <alignment horizontal="centerContinuous" vertical="center"/>
    </xf>
    <xf numFmtId="0" fontId="15" fillId="0" borderId="54" xfId="13750" applyFont="1" applyBorder="1" applyAlignment="1">
      <alignment vertical="center"/>
    </xf>
    <xf numFmtId="0" fontId="15" fillId="0" borderId="58" xfId="13750" applyFont="1" applyBorder="1" applyAlignment="1">
      <alignment vertical="center"/>
    </xf>
    <xf numFmtId="0" fontId="15" fillId="0" borderId="58" xfId="13750" applyFont="1" applyBorder="1" applyAlignment="1">
      <alignment horizontal="centerContinuous" vertical="center"/>
    </xf>
    <xf numFmtId="0" fontId="15" fillId="0" borderId="53" xfId="13750" applyFont="1" applyBorder="1" applyAlignment="1">
      <alignment vertical="center"/>
    </xf>
    <xf numFmtId="0" fontId="15" fillId="0" borderId="54" xfId="13750" applyFont="1" applyBorder="1" applyAlignment="1">
      <alignment horizontal="center" vertical="center"/>
    </xf>
    <xf numFmtId="0" fontId="15" fillId="0" borderId="58" xfId="13750" applyFont="1" applyBorder="1" applyAlignment="1">
      <alignment horizontal="left" vertical="center"/>
    </xf>
    <xf numFmtId="41" fontId="15" fillId="0" borderId="58" xfId="6" applyFont="1" applyBorder="1" applyAlignment="1">
      <alignment horizontal="left" vertical="center"/>
    </xf>
    <xf numFmtId="41" fontId="15" fillId="0" borderId="58" xfId="6" applyFont="1" applyBorder="1" applyAlignment="1">
      <alignment vertical="center"/>
    </xf>
    <xf numFmtId="0" fontId="15" fillId="0" borderId="58" xfId="13750" applyFont="1" applyBorder="1" applyAlignment="1">
      <alignment horizontal="center" vertical="center"/>
    </xf>
    <xf numFmtId="211" fontId="15" fillId="0" borderId="58" xfId="13750" applyNumberFormat="1" applyFont="1" applyBorder="1" applyAlignment="1">
      <alignment horizontal="left" vertical="center"/>
    </xf>
    <xf numFmtId="1" fontId="15" fillId="0" borderId="58" xfId="13750" applyNumberFormat="1" applyFont="1" applyBorder="1" applyAlignment="1">
      <alignment horizontal="centerContinuous" vertical="center"/>
    </xf>
    <xf numFmtId="312" fontId="15" fillId="0" borderId="0" xfId="13750" applyNumberFormat="1" applyFont="1" applyBorder="1" applyAlignment="1">
      <alignment horizontal="center" vertical="center"/>
    </xf>
    <xf numFmtId="0" fontId="15" fillId="0" borderId="45" xfId="13750" quotePrefix="1" applyFont="1" applyBorder="1" applyAlignment="1">
      <alignment horizontal="centerContinuous" vertical="center"/>
    </xf>
    <xf numFmtId="1" fontId="15" fillId="0" borderId="44" xfId="13750" applyNumberFormat="1" applyFont="1" applyBorder="1" applyAlignment="1">
      <alignment vertical="center"/>
    </xf>
    <xf numFmtId="0" fontId="15" fillId="0" borderId="44" xfId="13750" applyFont="1" applyBorder="1" applyAlignment="1">
      <alignment horizontal="center" vertical="center"/>
    </xf>
    <xf numFmtId="291" fontId="15" fillId="0" borderId="45" xfId="13750" applyNumberFormat="1" applyFont="1" applyBorder="1" applyAlignment="1">
      <alignment vertical="center"/>
    </xf>
    <xf numFmtId="291" fontId="15" fillId="0" borderId="44" xfId="13750" applyNumberFormat="1" applyFont="1" applyBorder="1" applyAlignment="1">
      <alignment vertical="center"/>
    </xf>
    <xf numFmtId="291" fontId="15" fillId="0" borderId="43" xfId="13750" applyNumberFormat="1" applyFont="1" applyBorder="1" applyAlignment="1">
      <alignment horizontal="centerContinuous" vertical="center"/>
    </xf>
    <xf numFmtId="0" fontId="15" fillId="0" borderId="15" xfId="13750" applyFont="1" applyBorder="1" applyAlignment="1">
      <alignment horizontal="left" vertical="center"/>
    </xf>
    <xf numFmtId="0" fontId="15" fillId="0" borderId="28" xfId="13750" applyFont="1" applyBorder="1" applyAlignment="1">
      <alignment horizontal="left" vertical="center"/>
    </xf>
    <xf numFmtId="0" fontId="15" fillId="0" borderId="16" xfId="13750" applyFont="1" applyBorder="1" applyAlignment="1">
      <alignment horizontal="left" vertical="center"/>
    </xf>
    <xf numFmtId="0" fontId="15" fillId="0" borderId="15" xfId="13750" applyFont="1" applyBorder="1" applyAlignment="1">
      <alignment horizontal="centerContinuous" vertical="center"/>
    </xf>
    <xf numFmtId="1" fontId="15" fillId="0" borderId="28" xfId="13750" applyNumberFormat="1" applyFont="1" applyBorder="1" applyAlignment="1">
      <alignment vertical="center"/>
    </xf>
    <xf numFmtId="0" fontId="15" fillId="0" borderId="28" xfId="13750" applyFont="1" applyBorder="1" applyAlignment="1">
      <alignment horizontal="center" vertical="center"/>
    </xf>
    <xf numFmtId="0" fontId="160" fillId="0" borderId="15" xfId="13750" applyFont="1" applyBorder="1" applyAlignment="1">
      <alignment horizontal="left" vertical="center"/>
    </xf>
    <xf numFmtId="0" fontId="15" fillId="0" borderId="28" xfId="13750" applyFont="1" applyBorder="1" applyAlignment="1">
      <alignment horizontal="centerContinuous" vertical="center" wrapText="1"/>
    </xf>
    <xf numFmtId="0" fontId="15" fillId="0" borderId="16" xfId="13750" applyFont="1" applyBorder="1" applyAlignment="1">
      <alignment horizontal="centerContinuous" vertical="center"/>
    </xf>
    <xf numFmtId="313" fontId="15" fillId="0" borderId="15" xfId="13750" applyNumberFormat="1" applyFont="1" applyBorder="1" applyAlignment="1">
      <alignment vertical="center"/>
    </xf>
    <xf numFmtId="0" fontId="15" fillId="0" borderId="28" xfId="13750" quotePrefix="1" applyFont="1" applyBorder="1" applyAlignment="1">
      <alignment horizontal="centerContinuous" vertical="center"/>
    </xf>
    <xf numFmtId="241" fontId="15" fillId="0" borderId="28" xfId="13750" applyNumberFormat="1" applyFont="1" applyBorder="1" applyAlignment="1">
      <alignment horizontal="center" vertical="center"/>
    </xf>
    <xf numFmtId="211" fontId="15" fillId="0" borderId="28" xfId="13750" applyNumberFormat="1" applyFont="1" applyBorder="1" applyAlignment="1">
      <alignment horizontal="center" vertical="center"/>
    </xf>
    <xf numFmtId="0" fontId="15" fillId="0" borderId="18" xfId="13750" quotePrefix="1" applyFont="1" applyFill="1" applyBorder="1" applyAlignment="1">
      <alignment horizontal="centerContinuous" vertical="center"/>
    </xf>
    <xf numFmtId="0" fontId="15" fillId="0" borderId="32" xfId="13750" applyFont="1" applyFill="1" applyBorder="1" applyAlignment="1">
      <alignment horizontal="centerContinuous" vertical="center"/>
    </xf>
    <xf numFmtId="326" fontId="15" fillId="0" borderId="0" xfId="13750" applyNumberFormat="1" applyFont="1" applyBorder="1" applyAlignment="1">
      <alignment horizontal="centerContinuous" vertical="center" shrinkToFit="1"/>
    </xf>
    <xf numFmtId="0" fontId="15" fillId="0" borderId="0" xfId="13750" applyFont="1" applyBorder="1" applyAlignment="1">
      <alignment horizontal="centerContinuous" vertical="center" shrinkToFit="1"/>
    </xf>
    <xf numFmtId="211" fontId="15" fillId="0" borderId="0" xfId="13750" applyNumberFormat="1" applyFont="1" applyBorder="1" applyAlignment="1">
      <alignment horizontal="center" vertical="center"/>
    </xf>
    <xf numFmtId="211" fontId="15" fillId="0" borderId="0" xfId="13750" applyNumberFormat="1" applyFont="1" applyBorder="1" applyAlignment="1">
      <alignment horizontal="centerContinuous" vertical="center" shrinkToFit="1"/>
    </xf>
    <xf numFmtId="291" fontId="15" fillId="0" borderId="18" xfId="13750" applyNumberFormat="1" applyFont="1" applyBorder="1" applyAlignment="1">
      <alignment horizontal="centerContinuous" vertical="center"/>
    </xf>
    <xf numFmtId="291" fontId="15" fillId="0" borderId="0" xfId="13750" applyNumberFormat="1" applyFont="1" applyBorder="1" applyAlignment="1">
      <alignment horizontal="centerContinuous" vertical="center"/>
    </xf>
    <xf numFmtId="0" fontId="15" fillId="0" borderId="18" xfId="13750" applyFont="1" applyFill="1" applyBorder="1" applyAlignment="1">
      <alignment horizontal="left" vertical="center"/>
    </xf>
    <xf numFmtId="0" fontId="15" fillId="0" borderId="0" xfId="13750" applyFont="1" applyFill="1" applyBorder="1" applyAlignment="1">
      <alignment horizontal="left" vertical="center"/>
    </xf>
    <xf numFmtId="0" fontId="15" fillId="0" borderId="32" xfId="13750" applyFont="1" applyFill="1" applyBorder="1" applyAlignment="1">
      <alignment horizontal="left" vertical="center"/>
    </xf>
    <xf numFmtId="0" fontId="15" fillId="0" borderId="18" xfId="13750" applyFont="1" applyFill="1" applyBorder="1" applyAlignment="1">
      <alignment vertical="center"/>
    </xf>
    <xf numFmtId="0" fontId="15" fillId="0" borderId="0" xfId="13750" applyFont="1" applyFill="1" applyBorder="1" applyAlignment="1">
      <alignment vertical="center"/>
    </xf>
    <xf numFmtId="0" fontId="15" fillId="0" borderId="32" xfId="13750" applyFont="1" applyFill="1" applyBorder="1" applyAlignment="1">
      <alignment vertical="center"/>
    </xf>
    <xf numFmtId="0" fontId="15" fillId="0" borderId="57" xfId="13750" applyFont="1" applyFill="1" applyBorder="1" applyAlignment="1">
      <alignment horizontal="left" vertical="center"/>
    </xf>
    <xf numFmtId="0" fontId="15" fillId="0" borderId="56" xfId="13750" applyFont="1" applyFill="1" applyBorder="1" applyAlignment="1">
      <alignment vertical="center"/>
    </xf>
    <xf numFmtId="0" fontId="15" fillId="0" borderId="56" xfId="13750" applyFont="1" applyFill="1" applyBorder="1" applyAlignment="1">
      <alignment horizontal="center" vertical="center"/>
    </xf>
    <xf numFmtId="311" fontId="15" fillId="0" borderId="56" xfId="13750" applyNumberFormat="1" applyFont="1" applyFill="1" applyBorder="1" applyAlignment="1">
      <alignment horizontal="centerContinuous" vertical="center"/>
    </xf>
    <xf numFmtId="310" fontId="15" fillId="0" borderId="56" xfId="13750" applyNumberFormat="1" applyFont="1" applyFill="1" applyBorder="1" applyAlignment="1">
      <alignment horizontal="centerContinuous" vertical="center"/>
    </xf>
    <xf numFmtId="0" fontId="15" fillId="0" borderId="56" xfId="13750" applyFont="1" applyFill="1" applyBorder="1" applyAlignment="1">
      <alignment horizontal="centerContinuous" vertical="center"/>
    </xf>
    <xf numFmtId="0" fontId="15" fillId="0" borderId="55" xfId="13750" applyFont="1" applyFill="1" applyBorder="1" applyAlignment="1">
      <alignment vertical="center"/>
    </xf>
    <xf numFmtId="0" fontId="15" fillId="0" borderId="47" xfId="13750" applyFont="1" applyFill="1" applyBorder="1" applyAlignment="1">
      <alignment vertical="center"/>
    </xf>
    <xf numFmtId="0" fontId="15" fillId="0" borderId="34" xfId="13750" applyFont="1" applyFill="1" applyBorder="1" applyAlignment="1">
      <alignment vertical="center"/>
    </xf>
    <xf numFmtId="0" fontId="15" fillId="0" borderId="46" xfId="13750" applyFont="1" applyFill="1" applyBorder="1" applyAlignment="1">
      <alignment vertical="center"/>
    </xf>
    <xf numFmtId="0" fontId="15" fillId="0" borderId="0" xfId="13750" applyFont="1" applyFill="1" applyBorder="1" applyAlignment="1">
      <alignment horizontal="center" vertical="center"/>
    </xf>
    <xf numFmtId="211" fontId="15" fillId="0" borderId="0" xfId="13750" applyNumberFormat="1" applyFont="1" applyFill="1" applyBorder="1" applyAlignment="1">
      <alignment horizontal="centerContinuous" vertical="center"/>
    </xf>
    <xf numFmtId="310" fontId="15" fillId="0" borderId="0" xfId="13750" applyNumberFormat="1" applyFont="1" applyFill="1" applyBorder="1" applyAlignment="1">
      <alignment horizontal="centerContinuous" vertical="center"/>
    </xf>
    <xf numFmtId="0" fontId="15" fillId="0" borderId="0" xfId="13750" applyFont="1" applyFill="1" applyBorder="1" applyAlignment="1">
      <alignment horizontal="centerContinuous" vertical="center"/>
    </xf>
    <xf numFmtId="0" fontId="15" fillId="0" borderId="57" xfId="13750" quotePrefix="1" applyFont="1" applyFill="1" applyBorder="1" applyAlignment="1">
      <alignment horizontal="centerContinuous" vertical="center"/>
    </xf>
    <xf numFmtId="0" fontId="15" fillId="0" borderId="55" xfId="13750" applyFont="1" applyFill="1" applyBorder="1" applyAlignment="1">
      <alignment horizontal="centerContinuous" vertical="center"/>
    </xf>
    <xf numFmtId="0" fontId="15" fillId="0" borderId="57" xfId="13750" applyFont="1" applyFill="1" applyBorder="1" applyAlignment="1">
      <alignment vertical="center"/>
    </xf>
    <xf numFmtId="326" fontId="15" fillId="0" borderId="56" xfId="13750" applyNumberFormat="1" applyFont="1" applyFill="1" applyBorder="1" applyAlignment="1">
      <alignment horizontal="centerContinuous" vertical="center" shrinkToFit="1"/>
    </xf>
    <xf numFmtId="0" fontId="15" fillId="0" borderId="46" xfId="13750" applyFont="1" applyFill="1" applyBorder="1" applyAlignment="1">
      <alignment horizontal="centerContinuous" vertical="center"/>
    </xf>
    <xf numFmtId="0" fontId="15" fillId="0" borderId="47" xfId="13750" applyFont="1" applyFill="1" applyBorder="1" applyAlignment="1">
      <alignment horizontal="left" vertical="center"/>
    </xf>
    <xf numFmtId="0" fontId="15" fillId="0" borderId="34" xfId="13750" applyFont="1" applyFill="1" applyBorder="1" applyAlignment="1">
      <alignment horizontal="center" vertical="center"/>
    </xf>
    <xf numFmtId="211" fontId="15" fillId="0" borderId="34" xfId="13750" applyNumberFormat="1" applyFont="1" applyFill="1" applyBorder="1" applyAlignment="1">
      <alignment horizontal="centerContinuous" vertical="center"/>
    </xf>
    <xf numFmtId="310" fontId="15" fillId="0" borderId="34" xfId="13750" applyNumberFormat="1" applyFont="1" applyFill="1" applyBorder="1" applyAlignment="1">
      <alignment horizontal="centerContinuous" vertical="center"/>
    </xf>
    <xf numFmtId="0" fontId="15" fillId="0" borderId="57" xfId="13750" applyFont="1" applyBorder="1" applyAlignment="1">
      <alignment horizontal="left" vertical="center"/>
    </xf>
    <xf numFmtId="0" fontId="15" fillId="0" borderId="56" xfId="13750" applyFont="1" applyBorder="1" applyAlignment="1">
      <alignment vertical="center"/>
    </xf>
    <xf numFmtId="0" fontId="15" fillId="0" borderId="56" xfId="13750" applyFont="1" applyBorder="1" applyAlignment="1">
      <alignment horizontal="center" vertical="center"/>
    </xf>
    <xf numFmtId="0" fontId="15" fillId="0" borderId="34" xfId="13750" applyFont="1" applyBorder="1" applyAlignment="1">
      <alignment horizontal="center" vertical="center"/>
    </xf>
    <xf numFmtId="310" fontId="15" fillId="0" borderId="28" xfId="13750" applyNumberFormat="1" applyFont="1" applyFill="1" applyBorder="1" applyAlignment="1">
      <alignment horizontal="centerContinuous" vertical="center"/>
    </xf>
    <xf numFmtId="1" fontId="15" fillId="0" borderId="18" xfId="13750" applyNumberFormat="1" applyFont="1" applyBorder="1" applyAlignment="1">
      <alignment vertical="center"/>
    </xf>
    <xf numFmtId="0" fontId="15" fillId="0" borderId="0" xfId="13750" applyNumberFormat="1" applyFont="1" applyBorder="1" applyAlignment="1">
      <alignment horizontal="center" vertical="center"/>
    </xf>
    <xf numFmtId="1" fontId="15" fillId="0" borderId="18" xfId="13750" applyNumberFormat="1" applyFont="1" applyBorder="1" applyAlignment="1">
      <alignment horizontal="centerContinuous" vertical="center"/>
    </xf>
    <xf numFmtId="0" fontId="15" fillId="0" borderId="47" xfId="13750" quotePrefix="1" applyFont="1" applyBorder="1" applyAlignment="1">
      <alignment horizontal="centerContinuous" vertical="center"/>
    </xf>
    <xf numFmtId="1" fontId="15" fillId="0" borderId="28" xfId="13750" applyNumberFormat="1" applyFont="1" applyBorder="1" applyAlignment="1">
      <alignment horizontal="centerContinuous" vertical="center"/>
    </xf>
    <xf numFmtId="0" fontId="15" fillId="0" borderId="28" xfId="13750" applyNumberFormat="1" applyFont="1" applyBorder="1" applyAlignment="1">
      <alignment horizontal="centerContinuous" vertical="center"/>
    </xf>
    <xf numFmtId="291" fontId="15" fillId="0" borderId="15" xfId="13750" applyNumberFormat="1" applyFont="1" applyBorder="1" applyAlignment="1">
      <alignment horizontal="centerContinuous" vertical="center"/>
    </xf>
    <xf numFmtId="291" fontId="15" fillId="0" borderId="28" xfId="13750" applyNumberFormat="1" applyFont="1" applyBorder="1" applyAlignment="1">
      <alignment horizontal="centerContinuous" vertical="center"/>
    </xf>
    <xf numFmtId="291" fontId="15" fillId="0" borderId="16" xfId="13750" applyNumberFormat="1" applyFont="1" applyBorder="1" applyAlignment="1">
      <alignment horizontal="centerContinuous" vertical="center"/>
    </xf>
    <xf numFmtId="1" fontId="15" fillId="0" borderId="34" xfId="13750" applyNumberFormat="1" applyFont="1" applyBorder="1" applyAlignment="1">
      <alignment horizontal="centerContinuous" vertical="center"/>
    </xf>
    <xf numFmtId="211" fontId="15" fillId="0" borderId="0" xfId="13750" applyNumberFormat="1" applyFont="1" applyBorder="1" applyAlignment="1">
      <alignment horizontal="centerContinuous" vertical="center"/>
    </xf>
    <xf numFmtId="0" fontId="15" fillId="0" borderId="34" xfId="13750" applyFont="1" applyBorder="1" applyAlignment="1">
      <alignment horizontal="center" vertical="center"/>
    </xf>
    <xf numFmtId="291" fontId="15" fillId="0" borderId="18" xfId="13750" applyNumberFormat="1" applyFont="1" applyBorder="1" applyAlignment="1">
      <alignment horizontal="left" vertical="center"/>
    </xf>
    <xf numFmtId="291" fontId="15" fillId="0" borderId="0" xfId="13750" applyNumberFormat="1" applyFont="1" applyBorder="1" applyAlignment="1">
      <alignment horizontal="left" vertical="center"/>
    </xf>
    <xf numFmtId="291" fontId="15" fillId="0" borderId="32" xfId="13750" applyNumberFormat="1" applyFont="1" applyBorder="1" applyAlignment="1">
      <alignment horizontal="left" vertical="center"/>
    </xf>
    <xf numFmtId="0" fontId="15" fillId="0" borderId="34" xfId="13750" applyFont="1" applyBorder="1" applyAlignment="1">
      <alignment horizontal="left" vertical="center"/>
    </xf>
    <xf numFmtId="0" fontId="15" fillId="0" borderId="46" xfId="13750" applyFont="1" applyBorder="1" applyAlignment="1">
      <alignment horizontal="left" vertical="center"/>
    </xf>
    <xf numFmtId="211" fontId="15" fillId="0" borderId="34" xfId="13750" applyNumberFormat="1" applyFont="1" applyBorder="1" applyAlignment="1">
      <alignment horizontal="center" vertical="center"/>
    </xf>
    <xf numFmtId="315" fontId="15" fillId="0" borderId="34" xfId="13750" applyNumberFormat="1" applyFont="1" applyBorder="1" applyAlignment="1">
      <alignment horizontal="centerContinuous" vertical="center" shrinkToFit="1"/>
    </xf>
    <xf numFmtId="0" fontId="15" fillId="0" borderId="34" xfId="13750" applyFont="1" applyBorder="1" applyAlignment="1">
      <alignment horizontal="centerContinuous" vertical="center" shrinkToFit="1"/>
    </xf>
    <xf numFmtId="0" fontId="15" fillId="0" borderId="34" xfId="13750" applyNumberFormat="1" applyFont="1" applyBorder="1" applyAlignment="1">
      <alignment horizontal="centerContinuous" vertical="center" shrinkToFit="1"/>
    </xf>
    <xf numFmtId="315" fontId="15" fillId="0" borderId="28" xfId="13750" applyNumberFormat="1" applyFont="1" applyBorder="1" applyAlignment="1">
      <alignment horizontal="centerContinuous" vertical="center" shrinkToFit="1"/>
    </xf>
    <xf numFmtId="0" fontId="15" fillId="0" borderId="28" xfId="13750" applyFont="1" applyBorder="1" applyAlignment="1">
      <alignment horizontal="centerContinuous" vertical="center" shrinkToFit="1"/>
    </xf>
    <xf numFmtId="0" fontId="15" fillId="0" borderId="28" xfId="13750" applyNumberFormat="1" applyFont="1" applyBorder="1" applyAlignment="1">
      <alignment horizontal="centerContinuous" vertical="center" shrinkToFit="1"/>
    </xf>
    <xf numFmtId="0" fontId="128" fillId="0" borderId="0" xfId="13750" applyFont="1" applyBorder="1" applyAlignment="1">
      <alignment vertical="center"/>
    </xf>
    <xf numFmtId="0" fontId="15" fillId="0" borderId="54" xfId="13750" applyFont="1" applyBorder="1" applyAlignment="1">
      <alignment horizontal="centerContinuous" vertical="center"/>
    </xf>
    <xf numFmtId="211" fontId="15" fillId="0" borderId="58" xfId="13750" applyNumberFormat="1" applyFont="1" applyBorder="1" applyAlignment="1">
      <alignment horizontal="center" vertical="center"/>
    </xf>
    <xf numFmtId="324" fontId="15" fillId="0" borderId="58" xfId="13750" applyNumberFormat="1" applyFont="1" applyBorder="1" applyAlignment="1">
      <alignment horizontal="centerContinuous" vertical="center"/>
    </xf>
    <xf numFmtId="211" fontId="15" fillId="0" borderId="58" xfId="13750" applyNumberFormat="1" applyFont="1" applyBorder="1" applyAlignment="1">
      <alignment horizontal="centerContinuous" vertical="center"/>
    </xf>
    <xf numFmtId="313" fontId="15" fillId="0" borderId="58" xfId="13750" applyNumberFormat="1" applyFont="1" applyBorder="1" applyAlignment="1">
      <alignment horizontal="centerContinuous" vertical="center"/>
    </xf>
    <xf numFmtId="313" fontId="15" fillId="0" borderId="58" xfId="13750" applyNumberFormat="1" applyFont="1" applyBorder="1" applyAlignment="1">
      <alignment horizontal="centerContinuous" vertical="center" shrinkToFit="1"/>
    </xf>
    <xf numFmtId="0" fontId="15" fillId="0" borderId="58" xfId="13750" applyFont="1" applyBorder="1" applyAlignment="1">
      <alignment horizontal="centerContinuous" vertical="center" shrinkToFit="1"/>
    </xf>
    <xf numFmtId="291" fontId="15" fillId="0" borderId="34" xfId="13750" applyNumberFormat="1" applyFont="1" applyBorder="1" applyAlignment="1">
      <alignment horizontal="centerContinuous" vertical="center"/>
    </xf>
    <xf numFmtId="313" fontId="15" fillId="0" borderId="0" xfId="13750" applyNumberFormat="1" applyFont="1" applyBorder="1" applyAlignment="1">
      <alignment horizontal="centerContinuous" vertical="center" shrinkToFit="1"/>
    </xf>
    <xf numFmtId="0" fontId="15" fillId="0" borderId="57" xfId="13750" applyFont="1" applyBorder="1" applyAlignment="1">
      <alignment horizontal="centerContinuous" vertical="center"/>
    </xf>
    <xf numFmtId="0" fontId="15" fillId="0" borderId="56" xfId="13750" applyFont="1" applyBorder="1" applyAlignment="1">
      <alignment horizontal="centerContinuous" vertical="center"/>
    </xf>
    <xf numFmtId="211" fontId="15" fillId="0" borderId="56" xfId="13750" applyNumberFormat="1" applyFont="1" applyBorder="1" applyAlignment="1">
      <alignment horizontal="center" vertical="center"/>
    </xf>
    <xf numFmtId="324" fontId="15" fillId="0" borderId="56" xfId="13750" applyNumberFormat="1" applyFont="1" applyBorder="1" applyAlignment="1">
      <alignment horizontal="centerContinuous" vertical="center"/>
    </xf>
    <xf numFmtId="211" fontId="15" fillId="0" borderId="56" xfId="13750" applyNumberFormat="1" applyFont="1" applyBorder="1" applyAlignment="1">
      <alignment horizontal="centerContinuous" vertical="center"/>
    </xf>
    <xf numFmtId="313" fontId="15" fillId="0" borderId="56" xfId="13750" applyNumberFormat="1" applyFont="1" applyBorder="1" applyAlignment="1">
      <alignment horizontal="centerContinuous" vertical="center"/>
    </xf>
    <xf numFmtId="313" fontId="15" fillId="0" borderId="56" xfId="13750" applyNumberFormat="1" applyFont="1" applyBorder="1" applyAlignment="1">
      <alignment horizontal="centerContinuous" vertical="center" shrinkToFit="1"/>
    </xf>
    <xf numFmtId="0" fontId="15" fillId="0" borderId="56" xfId="13750" applyFont="1" applyBorder="1" applyAlignment="1">
      <alignment horizontal="centerContinuous" vertical="center" shrinkToFit="1"/>
    </xf>
    <xf numFmtId="324" fontId="15" fillId="0" borderId="28" xfId="13750" applyNumberFormat="1" applyFont="1" applyBorder="1" applyAlignment="1">
      <alignment horizontal="center" vertical="center"/>
    </xf>
    <xf numFmtId="211" fontId="15" fillId="0" borderId="28" xfId="13750" applyNumberFormat="1" applyFont="1" applyBorder="1" applyAlignment="1">
      <alignment horizontal="centerContinuous" vertical="center"/>
    </xf>
    <xf numFmtId="0" fontId="15" fillId="0" borderId="28" xfId="13750" quotePrefix="1" applyFont="1" applyBorder="1" applyAlignment="1">
      <alignment horizontal="center" vertical="center"/>
    </xf>
    <xf numFmtId="313" fontId="15" fillId="0" borderId="0" xfId="13750" applyNumberFormat="1" applyFont="1" applyBorder="1" applyAlignment="1">
      <alignment horizontal="centerContinuous" vertical="center"/>
    </xf>
    <xf numFmtId="325" fontId="15" fillId="0" borderId="0" xfId="13750" applyNumberFormat="1" applyFont="1" applyBorder="1" applyAlignment="1">
      <alignment horizontal="centerContinuous" vertical="center" shrinkToFit="1"/>
    </xf>
    <xf numFmtId="0" fontId="15" fillId="0" borderId="47" xfId="13750" applyFont="1" applyBorder="1" applyAlignment="1">
      <alignment horizontal="center" vertical="center"/>
    </xf>
    <xf numFmtId="0" fontId="15" fillId="0" borderId="46" xfId="13750" applyFont="1" applyBorder="1" applyAlignment="1">
      <alignment horizontal="center" vertical="center"/>
    </xf>
    <xf numFmtId="0" fontId="15" fillId="0" borderId="53" xfId="13750" applyFont="1" applyBorder="1" applyAlignment="1">
      <alignment horizontal="centerContinuous" vertical="center"/>
    </xf>
    <xf numFmtId="291" fontId="15" fillId="0" borderId="46" xfId="13750" applyNumberFormat="1" applyFont="1" applyBorder="1" applyAlignment="1">
      <alignment vertical="center"/>
    </xf>
    <xf numFmtId="0" fontId="128" fillId="0" borderId="32" xfId="13750" applyFont="1" applyBorder="1" applyAlignment="1">
      <alignment horizontal="centerContinuous" vertical="center"/>
    </xf>
    <xf numFmtId="0" fontId="128" fillId="0" borderId="18" xfId="13750" applyFont="1" applyBorder="1" applyAlignment="1">
      <alignment vertical="center"/>
    </xf>
    <xf numFmtId="0" fontId="128" fillId="0" borderId="32" xfId="13750" applyFont="1" applyBorder="1" applyAlignment="1">
      <alignment vertical="center"/>
    </xf>
    <xf numFmtId="211" fontId="15" fillId="0" borderId="34" xfId="13750" applyNumberFormat="1" applyFont="1" applyBorder="1" applyAlignment="1">
      <alignment horizontal="centerContinuous" vertical="center"/>
    </xf>
    <xf numFmtId="313" fontId="15" fillId="0" borderId="34" xfId="13750" applyNumberFormat="1" applyFont="1" applyBorder="1" applyAlignment="1">
      <alignment horizontal="centerContinuous" vertical="center"/>
    </xf>
    <xf numFmtId="318" fontId="15" fillId="0" borderId="0" xfId="13750" applyNumberFormat="1" applyFont="1" applyBorder="1" applyAlignment="1">
      <alignment horizontal="centerContinuous" vertical="center" shrinkToFit="1"/>
    </xf>
    <xf numFmtId="0" fontId="15" fillId="0" borderId="0" xfId="13750" applyNumberFormat="1" applyFont="1" applyBorder="1" applyAlignment="1">
      <alignment horizontal="centerContinuous" vertical="center" shrinkToFit="1"/>
    </xf>
    <xf numFmtId="211" fontId="15" fillId="0" borderId="44" xfId="13750" applyNumberFormat="1" applyFont="1" applyBorder="1" applyAlignment="1">
      <alignment horizontal="centerContinuous" vertical="center"/>
    </xf>
    <xf numFmtId="0" fontId="15" fillId="0" borderId="44" xfId="13750" applyNumberFormat="1" applyFont="1" applyBorder="1" applyAlignment="1">
      <alignment vertical="center"/>
    </xf>
    <xf numFmtId="291" fontId="15" fillId="0" borderId="45" xfId="13750" applyNumberFormat="1" applyFont="1" applyBorder="1" applyAlignment="1">
      <alignment horizontal="centerContinuous" vertical="center"/>
    </xf>
    <xf numFmtId="291" fontId="15" fillId="0" borderId="44" xfId="13750" applyNumberFormat="1" applyFont="1" applyBorder="1" applyAlignment="1">
      <alignment horizontal="centerContinuous" vertical="center"/>
    </xf>
    <xf numFmtId="324" fontId="15" fillId="0" borderId="0" xfId="13750" applyNumberFormat="1" applyFont="1" applyBorder="1" applyAlignment="1">
      <alignment horizontal="centerContinuous" vertical="center"/>
    </xf>
    <xf numFmtId="324" fontId="15" fillId="0" borderId="0" xfId="13750" applyNumberFormat="1" applyFont="1" applyBorder="1" applyAlignment="1">
      <alignment vertical="center"/>
    </xf>
    <xf numFmtId="314" fontId="15" fillId="0" borderId="28" xfId="13750" applyNumberFormat="1" applyFont="1" applyBorder="1" applyAlignment="1">
      <alignment horizontal="centerContinuous" vertical="center"/>
    </xf>
    <xf numFmtId="0" fontId="15" fillId="0" borderId="44" xfId="13750" applyFont="1" applyBorder="1" applyAlignment="1">
      <alignment horizontal="left" vertical="center"/>
    </xf>
    <xf numFmtId="322" fontId="15" fillId="0" borderId="44" xfId="13750" applyNumberFormat="1" applyFont="1" applyBorder="1" applyAlignment="1">
      <alignment horizontal="centerContinuous" vertical="center"/>
    </xf>
    <xf numFmtId="321" fontId="15" fillId="0" borderId="0" xfId="13750" quotePrefix="1" applyNumberFormat="1" applyFont="1" applyBorder="1" applyAlignment="1">
      <alignment horizontal="centerContinuous" vertical="center"/>
    </xf>
    <xf numFmtId="320" fontId="15" fillId="0" borderId="0" xfId="13750" applyNumberFormat="1" applyFont="1" applyBorder="1" applyAlignment="1">
      <alignment horizontal="centerContinuous" vertical="center"/>
    </xf>
    <xf numFmtId="0" fontId="15" fillId="0" borderId="0" xfId="13750" quotePrefix="1" applyFont="1" applyBorder="1" applyAlignment="1">
      <alignment horizontal="center" vertical="center"/>
    </xf>
    <xf numFmtId="209" fontId="15" fillId="0" borderId="0" xfId="13750" quotePrefix="1" applyNumberFormat="1" applyFont="1" applyBorder="1" applyAlignment="1">
      <alignment horizontal="centerContinuous" vertical="center"/>
    </xf>
    <xf numFmtId="0" fontId="15" fillId="0" borderId="34" xfId="13750" quotePrefix="1" applyNumberFormat="1" applyFont="1" applyBorder="1" applyAlignment="1">
      <alignment vertical="center"/>
    </xf>
    <xf numFmtId="322" fontId="15" fillId="0" borderId="0" xfId="13750" applyNumberFormat="1" applyFont="1" applyBorder="1" applyAlignment="1">
      <alignment horizontal="left" vertical="center"/>
    </xf>
    <xf numFmtId="0" fontId="15" fillId="0" borderId="0" xfId="13750" applyFont="1" applyAlignment="1">
      <alignment vertical="center"/>
    </xf>
    <xf numFmtId="0" fontId="15" fillId="0" borderId="0" xfId="13750" quotePrefix="1" applyFont="1" applyBorder="1" applyAlignment="1">
      <alignment horizontal="centerContinuous" vertical="center"/>
    </xf>
    <xf numFmtId="0" fontId="15" fillId="0" borderId="32" xfId="13750" applyFont="1" applyBorder="1" applyAlignment="1">
      <alignment horizontal="centerContinuous" vertical="center" shrinkToFit="1"/>
    </xf>
    <xf numFmtId="291" fontId="15" fillId="0" borderId="18" xfId="13750" quotePrefix="1" applyNumberFormat="1" applyFont="1" applyBorder="1" applyAlignment="1">
      <alignment horizontal="centerContinuous" vertical="center"/>
    </xf>
    <xf numFmtId="291" fontId="15" fillId="0" borderId="47" xfId="13750" applyNumberFormat="1" applyFont="1" applyBorder="1" applyAlignment="1">
      <alignment horizontal="centerContinuous" vertical="center"/>
    </xf>
    <xf numFmtId="0" fontId="15" fillId="0" borderId="45" xfId="13750" applyFont="1" applyFill="1" applyBorder="1" applyAlignment="1">
      <alignment horizontal="centerContinuous" vertical="center"/>
    </xf>
    <xf numFmtId="0" fontId="15" fillId="0" borderId="44" xfId="13750" applyFont="1" applyFill="1" applyBorder="1" applyAlignment="1">
      <alignment horizontal="centerContinuous" vertical="center"/>
    </xf>
    <xf numFmtId="0" fontId="15" fillId="0" borderId="43" xfId="13750" applyFont="1" applyFill="1" applyBorder="1" applyAlignment="1">
      <alignment horizontal="centerContinuous" vertical="center"/>
    </xf>
    <xf numFmtId="0" fontId="128" fillId="0" borderId="44" xfId="13750" applyFont="1" applyBorder="1" applyAlignment="1">
      <alignment horizontal="centerContinuous" vertical="center"/>
    </xf>
    <xf numFmtId="0" fontId="15" fillId="0" borderId="45" xfId="13750" applyNumberFormat="1" applyFont="1" applyBorder="1" applyAlignment="1">
      <alignment vertical="center"/>
    </xf>
    <xf numFmtId="317" fontId="15" fillId="0" borderId="0" xfId="13750" applyNumberFormat="1" applyFont="1" applyFill="1" applyBorder="1" applyAlignment="1">
      <alignment horizontal="centerContinuous" vertical="center"/>
    </xf>
    <xf numFmtId="291" fontId="15" fillId="0" borderId="18" xfId="13750" applyNumberFormat="1" applyFont="1" applyFill="1" applyBorder="1" applyAlignment="1">
      <alignment horizontal="centerContinuous" vertical="center"/>
    </xf>
    <xf numFmtId="291" fontId="15" fillId="0" borderId="0" xfId="13750" applyNumberFormat="1" applyFont="1" applyFill="1" applyBorder="1" applyAlignment="1">
      <alignment horizontal="centerContinuous" vertical="center"/>
    </xf>
    <xf numFmtId="291" fontId="15" fillId="0" borderId="32" xfId="13750" applyNumberFormat="1" applyFont="1" applyFill="1" applyBorder="1" applyAlignment="1">
      <alignment horizontal="centerContinuous" vertical="center"/>
    </xf>
    <xf numFmtId="0" fontId="128" fillId="0" borderId="0" xfId="13750" applyFont="1" applyBorder="1" applyAlignment="1">
      <alignment horizontal="centerContinuous" vertical="center"/>
    </xf>
    <xf numFmtId="0" fontId="15" fillId="0" borderId="34" xfId="13750" applyFont="1" applyFill="1" applyBorder="1" applyAlignment="1">
      <alignment horizontal="centerContinuous" vertical="center"/>
    </xf>
    <xf numFmtId="0" fontId="160" fillId="0" borderId="47" xfId="13750" applyFont="1" applyBorder="1" applyAlignment="1">
      <alignment vertical="center"/>
    </xf>
    <xf numFmtId="0" fontId="227" fillId="0" borderId="34" xfId="13750" applyFont="1" applyBorder="1" applyAlignment="1">
      <alignment horizontal="centerContinuous" vertical="center"/>
    </xf>
    <xf numFmtId="211" fontId="227" fillId="0" borderId="34" xfId="13750" applyNumberFormat="1" applyFont="1" applyBorder="1" applyAlignment="1">
      <alignment horizontal="centerContinuous" vertical="center"/>
    </xf>
    <xf numFmtId="0" fontId="160" fillId="0" borderId="34" xfId="13750" applyFont="1" applyFill="1" applyBorder="1" applyAlignment="1">
      <alignment horizontal="centerContinuous" vertical="center"/>
    </xf>
    <xf numFmtId="318" fontId="15" fillId="0" borderId="34" xfId="13750" applyNumberFormat="1" applyFont="1" applyBorder="1" applyAlignment="1">
      <alignment horizontal="centerContinuous" vertical="center" shrinkToFit="1"/>
    </xf>
    <xf numFmtId="0" fontId="160" fillId="0" borderId="34" xfId="13750" applyFont="1" applyBorder="1" applyAlignment="1">
      <alignment horizontal="centerContinuous" vertical="center" shrinkToFit="1"/>
    </xf>
    <xf numFmtId="313" fontId="15" fillId="0" borderId="34" xfId="13750" applyNumberFormat="1" applyFont="1" applyBorder="1" applyAlignment="1">
      <alignment horizontal="centerContinuous" vertical="center" shrinkToFit="1"/>
    </xf>
    <xf numFmtId="0" fontId="160" fillId="0" borderId="34" xfId="13750" applyFont="1" applyBorder="1" applyAlignment="1">
      <alignment vertical="center"/>
    </xf>
    <xf numFmtId="291" fontId="15" fillId="0" borderId="47" xfId="13750" applyNumberFormat="1" applyFont="1" applyFill="1" applyBorder="1" applyAlignment="1">
      <alignment horizontal="centerContinuous" vertical="center"/>
    </xf>
    <xf numFmtId="291" fontId="15" fillId="0" borderId="34" xfId="13750" applyNumberFormat="1" applyFont="1" applyFill="1" applyBorder="1" applyAlignment="1">
      <alignment horizontal="centerContinuous" vertical="center"/>
    </xf>
    <xf numFmtId="291" fontId="15" fillId="0" borderId="46" xfId="13750" applyNumberFormat="1" applyFont="1" applyFill="1" applyBorder="1" applyAlignment="1">
      <alignment horizontal="centerContinuous" vertical="center"/>
    </xf>
    <xf numFmtId="0" fontId="15" fillId="0" borderId="55" xfId="13750" applyFont="1" applyBorder="1" applyAlignment="1">
      <alignment horizontal="centerContinuous" vertical="center"/>
    </xf>
    <xf numFmtId="211" fontId="15" fillId="0" borderId="56" xfId="13750" applyNumberFormat="1" applyFont="1" applyFill="1" applyBorder="1" applyAlignment="1">
      <alignment vertical="center"/>
    </xf>
    <xf numFmtId="317" fontId="15" fillId="0" borderId="56" xfId="13750" applyNumberFormat="1" applyFont="1" applyFill="1" applyBorder="1" applyAlignment="1">
      <alignment horizontal="center" vertical="center"/>
    </xf>
    <xf numFmtId="310" fontId="15" fillId="0" borderId="56" xfId="13750" applyNumberFormat="1" applyFont="1" applyFill="1" applyBorder="1" applyAlignment="1">
      <alignment horizontal="center" vertical="center"/>
    </xf>
    <xf numFmtId="291" fontId="15" fillId="0" borderId="57" xfId="13750" applyNumberFormat="1" applyFont="1" applyFill="1" applyBorder="1" applyAlignment="1">
      <alignment horizontal="centerContinuous" vertical="center"/>
    </xf>
    <xf numFmtId="291" fontId="15" fillId="0" borderId="56" xfId="13750" applyNumberFormat="1" applyFont="1" applyFill="1" applyBorder="1" applyAlignment="1">
      <alignment horizontal="centerContinuous" vertical="center"/>
    </xf>
    <xf numFmtId="291" fontId="15" fillId="0" borderId="55" xfId="13750" applyNumberFormat="1" applyFont="1" applyFill="1" applyBorder="1" applyAlignment="1">
      <alignment horizontal="centerContinuous" vertical="center"/>
    </xf>
    <xf numFmtId="211" fontId="15" fillId="0" borderId="34" xfId="13750" applyNumberFormat="1" applyFont="1" applyFill="1" applyBorder="1" applyAlignment="1">
      <alignment horizontal="center" vertical="center"/>
    </xf>
    <xf numFmtId="310" fontId="15" fillId="0" borderId="34" xfId="13750" applyNumberFormat="1" applyFont="1" applyFill="1" applyBorder="1" applyAlignment="1">
      <alignment horizontal="center" vertical="center"/>
    </xf>
    <xf numFmtId="211" fontId="15" fillId="0" borderId="0" xfId="13750" applyNumberFormat="1" applyFont="1" applyFill="1" applyBorder="1" applyAlignment="1">
      <alignment vertical="center"/>
    </xf>
    <xf numFmtId="317" fontId="15" fillId="0" borderId="0" xfId="13750" applyNumberFormat="1" applyFont="1" applyFill="1" applyBorder="1" applyAlignment="1">
      <alignment horizontal="center" vertical="center"/>
    </xf>
    <xf numFmtId="310" fontId="15" fillId="0" borderId="0" xfId="13750" applyNumberFormat="1" applyFont="1" applyFill="1" applyBorder="1" applyAlignment="1">
      <alignment horizontal="center" vertical="center"/>
    </xf>
    <xf numFmtId="0" fontId="15" fillId="0" borderId="28" xfId="13750" applyFont="1" applyFill="1" applyBorder="1" applyAlignment="1">
      <alignment horizontal="left" vertical="center"/>
    </xf>
    <xf numFmtId="0" fontId="15" fillId="0" borderId="16" xfId="13750" applyFont="1" applyFill="1" applyBorder="1" applyAlignment="1">
      <alignment horizontal="left" vertical="center"/>
    </xf>
    <xf numFmtId="0" fontId="160" fillId="0" borderId="15" xfId="13750" applyFont="1" applyBorder="1" applyAlignment="1">
      <alignment vertical="center"/>
    </xf>
    <xf numFmtId="211" fontId="15" fillId="0" borderId="47" xfId="13750" applyNumberFormat="1" applyFont="1" applyBorder="1" applyAlignment="1">
      <alignment horizontal="centerContinuous" vertical="center"/>
    </xf>
    <xf numFmtId="0" fontId="15" fillId="0" borderId="49" xfId="13750" applyFont="1" applyBorder="1" applyAlignment="1">
      <alignment horizontal="centerContinuous" vertical="center"/>
    </xf>
    <xf numFmtId="0" fontId="15" fillId="0" borderId="60" xfId="13750" applyFont="1" applyBorder="1" applyAlignment="1">
      <alignment horizontal="centerContinuous" vertical="center"/>
    </xf>
    <xf numFmtId="0" fontId="15" fillId="0" borderId="48" xfId="13750" applyFont="1" applyBorder="1" applyAlignment="1">
      <alignment horizontal="centerContinuous" vertical="center"/>
    </xf>
    <xf numFmtId="211" fontId="15" fillId="0" borderId="49" xfId="13750" applyNumberFormat="1" applyFont="1" applyBorder="1" applyAlignment="1">
      <alignment horizontal="centerContinuous" vertical="center"/>
    </xf>
    <xf numFmtId="0" fontId="15" fillId="0" borderId="60" xfId="13750" applyFont="1" applyBorder="1" applyAlignment="1">
      <alignment horizontal="center" vertical="center"/>
    </xf>
    <xf numFmtId="0" fontId="15" fillId="0" borderId="60" xfId="13750" applyFont="1" applyBorder="1" applyAlignment="1">
      <alignment vertical="center"/>
    </xf>
    <xf numFmtId="0" fontId="15" fillId="0" borderId="48" xfId="13750" applyFont="1" applyBorder="1" applyAlignment="1">
      <alignment vertical="center"/>
    </xf>
    <xf numFmtId="0" fontId="15" fillId="0" borderId="45" xfId="0" applyFont="1" applyFill="1" applyBorder="1" applyAlignment="1">
      <alignment horizontal="centerContinuous" vertical="center"/>
    </xf>
    <xf numFmtId="0" fontId="15" fillId="0" borderId="44" xfId="0" applyFont="1" applyFill="1" applyBorder="1" applyAlignment="1">
      <alignment horizontal="centerContinuous" vertical="center"/>
    </xf>
    <xf numFmtId="0" fontId="15" fillId="0" borderId="43" xfId="0" applyFont="1" applyFill="1" applyBorder="1" applyAlignment="1">
      <alignment horizontal="centerContinuous" vertical="center"/>
    </xf>
    <xf numFmtId="0" fontId="15" fillId="0" borderId="45" xfId="0" applyFont="1" applyBorder="1" applyAlignment="1">
      <alignment horizontal="centerContinuous" vertical="center"/>
    </xf>
    <xf numFmtId="0" fontId="15" fillId="0" borderId="44" xfId="0" applyFont="1" applyBorder="1" applyAlignment="1">
      <alignment horizontal="centerContinuous" vertical="center"/>
    </xf>
    <xf numFmtId="0" fontId="128" fillId="0" borderId="44" xfId="0" applyFont="1" applyBorder="1" applyAlignment="1">
      <alignment horizontal="centerContinuous" vertical="center"/>
    </xf>
    <xf numFmtId="0" fontId="128" fillId="0" borderId="43" xfId="0" applyFont="1" applyBorder="1" applyAlignment="1">
      <alignment horizontal="centerContinuous" vertical="center"/>
    </xf>
    <xf numFmtId="0" fontId="15" fillId="0" borderId="45" xfId="0" quotePrefix="1" applyFont="1" applyFill="1" applyBorder="1" applyAlignment="1">
      <alignment horizontal="centerContinuous" vertical="center"/>
    </xf>
    <xf numFmtId="0" fontId="15" fillId="0" borderId="45" xfId="0" applyFont="1" applyFill="1" applyBorder="1" applyAlignment="1">
      <alignment horizontal="center" vertical="center"/>
    </xf>
    <xf numFmtId="0" fontId="15" fillId="0" borderId="44" xfId="0" applyFont="1" applyFill="1" applyBorder="1" applyAlignment="1">
      <alignment vertical="center"/>
    </xf>
    <xf numFmtId="0" fontId="15" fillId="0" borderId="44" xfId="0" applyFont="1" applyBorder="1" applyAlignment="1">
      <alignment vertical="center"/>
    </xf>
    <xf numFmtId="0" fontId="15" fillId="0" borderId="43" xfId="0" applyFont="1" applyFill="1" applyBorder="1" applyAlignment="1">
      <alignment vertical="center"/>
    </xf>
    <xf numFmtId="291" fontId="15" fillId="0" borderId="45" xfId="0" applyNumberFormat="1" applyFont="1" applyFill="1" applyBorder="1" applyAlignment="1">
      <alignment vertical="center"/>
    </xf>
    <xf numFmtId="291" fontId="15" fillId="0" borderId="44" xfId="0" applyNumberFormat="1" applyFont="1" applyFill="1" applyBorder="1" applyAlignment="1">
      <alignment vertical="center"/>
    </xf>
    <xf numFmtId="291" fontId="15" fillId="0" borderId="43" xfId="0" applyNumberFormat="1" applyFont="1" applyFill="1" applyBorder="1" applyAlignment="1">
      <alignment vertical="center"/>
    </xf>
    <xf numFmtId="0" fontId="15" fillId="0" borderId="18" xfId="0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32" xfId="0" applyFont="1" applyFill="1" applyBorder="1" applyAlignment="1">
      <alignment horizontal="left" vertical="center"/>
    </xf>
    <xf numFmtId="0" fontId="15" fillId="0" borderId="18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28" fillId="0" borderId="0" xfId="0" applyFont="1" applyBorder="1" applyAlignment="1">
      <alignment vertical="center"/>
    </xf>
    <xf numFmtId="0" fontId="128" fillId="0" borderId="32" xfId="0" applyFont="1" applyBorder="1" applyAlignment="1">
      <alignment vertical="center"/>
    </xf>
    <xf numFmtId="0" fontId="128" fillId="0" borderId="18" xfId="0" applyFont="1" applyBorder="1" applyAlignment="1">
      <alignment vertical="center"/>
    </xf>
    <xf numFmtId="0" fontId="15" fillId="0" borderId="18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291" fontId="15" fillId="0" borderId="18" xfId="0" applyNumberFormat="1" applyFont="1" applyFill="1" applyBorder="1" applyAlignment="1">
      <alignment vertical="center"/>
    </xf>
    <xf numFmtId="291" fontId="15" fillId="0" borderId="0" xfId="0" applyNumberFormat="1" applyFont="1" applyFill="1" applyBorder="1" applyAlignment="1">
      <alignment vertical="center"/>
    </xf>
    <xf numFmtId="291" fontId="15" fillId="0" borderId="32" xfId="0" applyNumberFormat="1" applyFont="1" applyFill="1" applyBorder="1" applyAlignment="1">
      <alignment vertical="center"/>
    </xf>
    <xf numFmtId="0" fontId="15" fillId="0" borderId="57" xfId="0" applyFont="1" applyBorder="1" applyAlignment="1">
      <alignment horizontal="centerContinuous" vertical="center"/>
    </xf>
    <xf numFmtId="0" fontId="15" fillId="0" borderId="56" xfId="0" applyFont="1" applyBorder="1" applyAlignment="1">
      <alignment horizontal="centerContinuous" vertical="center"/>
    </xf>
    <xf numFmtId="0" fontId="15" fillId="0" borderId="87" xfId="0" applyFont="1" applyBorder="1" applyAlignment="1">
      <alignment horizontal="centerContinuous" vertical="center"/>
    </xf>
    <xf numFmtId="0" fontId="15" fillId="0" borderId="56" xfId="0" applyFont="1" applyFill="1" applyBorder="1" applyAlignment="1">
      <alignment horizontal="centerContinuous" vertical="center"/>
    </xf>
    <xf numFmtId="0" fontId="15" fillId="0" borderId="55" xfId="0" applyFont="1" applyFill="1" applyBorder="1" applyAlignment="1">
      <alignment horizontal="centerContinuous" vertical="center"/>
    </xf>
    <xf numFmtId="0" fontId="15" fillId="0" borderId="57" xfId="0" applyFont="1" applyFill="1" applyBorder="1" applyAlignment="1">
      <alignment horizontal="centerContinuous" vertical="center"/>
    </xf>
    <xf numFmtId="0" fontId="15" fillId="0" borderId="57" xfId="0" quotePrefix="1" applyFont="1" applyFill="1" applyBorder="1" applyAlignment="1">
      <alignment horizontal="centerContinuous" vertical="center"/>
    </xf>
    <xf numFmtId="312" fontId="15" fillId="0" borderId="56" xfId="0" applyNumberFormat="1" applyFont="1" applyFill="1" applyBorder="1" applyAlignment="1">
      <alignment horizontal="centerContinuous" vertical="center"/>
    </xf>
    <xf numFmtId="0" fontId="15" fillId="0" borderId="56" xfId="0" applyFont="1" applyFill="1" applyBorder="1" applyAlignment="1">
      <alignment horizontal="center" vertical="center"/>
    </xf>
    <xf numFmtId="0" fontId="15" fillId="0" borderId="56" xfId="0" applyFont="1" applyBorder="1" applyAlignment="1">
      <alignment vertical="center"/>
    </xf>
    <xf numFmtId="312" fontId="159" fillId="0" borderId="56" xfId="0" applyNumberFormat="1" applyFont="1" applyFill="1" applyBorder="1" applyAlignment="1">
      <alignment horizontal="centerContinuous" vertical="center"/>
    </xf>
    <xf numFmtId="310" fontId="15" fillId="0" borderId="56" xfId="0" applyNumberFormat="1" applyFont="1" applyFill="1" applyBorder="1" applyAlignment="1">
      <alignment horizontal="centerContinuous" vertical="center"/>
    </xf>
    <xf numFmtId="332" fontId="159" fillId="0" borderId="56" xfId="0" applyNumberFormat="1" applyFont="1" applyFill="1" applyBorder="1" applyAlignment="1">
      <alignment horizontal="centerContinuous" vertical="center"/>
    </xf>
    <xf numFmtId="0" fontId="15" fillId="0" borderId="56" xfId="0" applyFont="1" applyFill="1" applyBorder="1" applyAlignment="1">
      <alignment vertical="center"/>
    </xf>
    <xf numFmtId="0" fontId="15" fillId="0" borderId="55" xfId="0" applyFont="1" applyFill="1" applyBorder="1" applyAlignment="1">
      <alignment vertical="center"/>
    </xf>
    <xf numFmtId="291" fontId="15" fillId="0" borderId="57" xfId="0" applyNumberFormat="1" applyFont="1" applyBorder="1" applyAlignment="1">
      <alignment horizontal="centerContinuous" vertical="center"/>
    </xf>
    <xf numFmtId="291" fontId="15" fillId="0" borderId="56" xfId="0" applyNumberFormat="1" applyFont="1" applyFill="1" applyBorder="1" applyAlignment="1">
      <alignment horizontal="centerContinuous" vertical="center"/>
    </xf>
    <xf numFmtId="291" fontId="15" fillId="0" borderId="55" xfId="0" applyNumberFormat="1" applyFont="1" applyFill="1" applyBorder="1" applyAlignment="1">
      <alignment horizontal="centerContinuous" vertical="center"/>
    </xf>
    <xf numFmtId="0" fontId="15" fillId="0" borderId="18" xfId="0" applyFont="1" applyBorder="1" applyAlignment="1">
      <alignment horizontal="center" vertical="center"/>
    </xf>
    <xf numFmtId="0" fontId="15" fillId="0" borderId="62" xfId="0" applyFont="1" applyBorder="1" applyAlignment="1">
      <alignment horizontal="center" vertical="center"/>
    </xf>
    <xf numFmtId="0" fontId="15" fillId="0" borderId="32" xfId="0" applyFont="1" applyFill="1" applyBorder="1" applyAlignment="1">
      <alignment horizontal="centerContinuous" vertical="center"/>
    </xf>
    <xf numFmtId="312" fontId="15" fillId="0" borderId="0" xfId="0" applyNumberFormat="1" applyFont="1" applyFill="1" applyBorder="1" applyAlignment="1">
      <alignment horizontal="centerContinuous" vertical="center"/>
    </xf>
    <xf numFmtId="312" fontId="159" fillId="0" borderId="0" xfId="0" applyNumberFormat="1" applyFont="1" applyFill="1" applyBorder="1" applyAlignment="1">
      <alignment horizontal="centerContinuous" vertical="center"/>
    </xf>
    <xf numFmtId="310" fontId="15" fillId="0" borderId="0" xfId="0" applyNumberFormat="1" applyFont="1" applyFill="1" applyBorder="1" applyAlignment="1">
      <alignment horizontal="centerContinuous" vertical="center"/>
    </xf>
    <xf numFmtId="332" fontId="159" fillId="0" borderId="0" xfId="0" applyNumberFormat="1" applyFont="1" applyFill="1" applyBorder="1" applyAlignment="1">
      <alignment horizontal="centerContinuous" vertical="center"/>
    </xf>
    <xf numFmtId="291" fontId="15" fillId="0" borderId="18" xfId="0" applyNumberFormat="1" applyFont="1" applyBorder="1" applyAlignment="1">
      <alignment horizontal="centerContinuous" vertical="center"/>
    </xf>
    <xf numFmtId="291" fontId="15" fillId="0" borderId="0" xfId="0" applyNumberFormat="1" applyFont="1" applyBorder="1" applyAlignment="1">
      <alignment horizontal="centerContinuous" vertical="center"/>
    </xf>
    <xf numFmtId="291" fontId="15" fillId="0" borderId="32" xfId="0" applyNumberFormat="1" applyFont="1" applyBorder="1" applyAlignment="1">
      <alignment horizontal="centerContinuous" vertical="center"/>
    </xf>
    <xf numFmtId="0" fontId="15" fillId="0" borderId="47" xfId="0" applyFont="1" applyFill="1" applyBorder="1" applyAlignment="1">
      <alignment horizontal="centerContinuous" vertical="center"/>
    </xf>
    <xf numFmtId="312" fontId="15" fillId="0" borderId="34" xfId="0" applyNumberFormat="1" applyFont="1" applyFill="1" applyBorder="1" applyAlignment="1">
      <alignment horizontal="centerContinuous" vertical="center"/>
    </xf>
    <xf numFmtId="0" fontId="15" fillId="0" borderId="34" xfId="0" applyFont="1" applyFill="1" applyBorder="1" applyAlignment="1">
      <alignment horizontal="centerContinuous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34" xfId="0" applyFont="1" applyBorder="1" applyAlignment="1">
      <alignment vertical="center"/>
    </xf>
    <xf numFmtId="312" fontId="159" fillId="0" borderId="34" xfId="0" applyNumberFormat="1" applyFont="1" applyFill="1" applyBorder="1" applyAlignment="1">
      <alignment horizontal="centerContinuous" vertical="center"/>
    </xf>
    <xf numFmtId="310" fontId="15" fillId="0" borderId="34" xfId="0" applyNumberFormat="1" applyFont="1" applyFill="1" applyBorder="1" applyAlignment="1">
      <alignment horizontal="centerContinuous" vertical="center"/>
    </xf>
    <xf numFmtId="332" fontId="159" fillId="0" borderId="34" xfId="0" applyNumberFormat="1" applyFont="1" applyFill="1" applyBorder="1" applyAlignment="1">
      <alignment horizontal="centerContinuous" vertical="center"/>
    </xf>
    <xf numFmtId="0" fontId="15" fillId="0" borderId="34" xfId="0" applyFont="1" applyFill="1" applyBorder="1" applyAlignment="1">
      <alignment vertical="center"/>
    </xf>
    <xf numFmtId="0" fontId="15" fillId="0" borderId="46" xfId="0" applyFont="1" applyFill="1" applyBorder="1" applyAlignment="1">
      <alignment vertical="center"/>
    </xf>
    <xf numFmtId="291" fontId="15" fillId="0" borderId="47" xfId="0" applyNumberFormat="1" applyFont="1" applyBorder="1" applyAlignment="1">
      <alignment horizontal="centerContinuous" vertical="center"/>
    </xf>
    <xf numFmtId="291" fontId="15" fillId="0" borderId="34" xfId="0" applyNumberFormat="1" applyFont="1" applyBorder="1" applyAlignment="1">
      <alignment horizontal="centerContinuous" vertical="center"/>
    </xf>
    <xf numFmtId="291" fontId="15" fillId="0" borderId="46" xfId="0" applyNumberFormat="1" applyFont="1" applyBorder="1" applyAlignment="1">
      <alignment horizontal="centerContinuous" vertical="center"/>
    </xf>
    <xf numFmtId="0" fontId="15" fillId="0" borderId="88" xfId="0" applyFont="1" applyFill="1" applyBorder="1" applyAlignment="1">
      <alignment horizontal="centerContinuous" vertical="center"/>
    </xf>
    <xf numFmtId="0" fontId="15" fillId="0" borderId="46" xfId="0" applyFont="1" applyFill="1" applyBorder="1" applyAlignment="1">
      <alignment horizontal="centerContinuous" vertical="center"/>
    </xf>
    <xf numFmtId="310" fontId="15" fillId="0" borderId="34" xfId="0" applyNumberFormat="1" applyFont="1" applyFill="1" applyBorder="1" applyAlignment="1">
      <alignment vertical="center"/>
    </xf>
    <xf numFmtId="291" fontId="15" fillId="0" borderId="47" xfId="0" applyNumberFormat="1" applyFont="1" applyFill="1" applyBorder="1" applyAlignment="1">
      <alignment horizontal="centerContinuous" vertical="center"/>
    </xf>
    <xf numFmtId="291" fontId="15" fillId="0" borderId="34" xfId="0" applyNumberFormat="1" applyFont="1" applyFill="1" applyBorder="1" applyAlignment="1">
      <alignment horizontal="centerContinuous" vertical="center"/>
    </xf>
    <xf numFmtId="291" fontId="15" fillId="0" borderId="46" xfId="0" applyNumberFormat="1" applyFont="1" applyFill="1" applyBorder="1" applyAlignment="1">
      <alignment horizontal="centerContinuous" vertical="center"/>
    </xf>
    <xf numFmtId="0" fontId="15" fillId="0" borderId="47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 vertical="center"/>
    </xf>
    <xf numFmtId="0" fontId="15" fillId="0" borderId="62" xfId="0" applyFont="1" applyBorder="1" applyAlignment="1">
      <alignment horizontal="centerContinuous" vertical="center"/>
    </xf>
    <xf numFmtId="0" fontId="15" fillId="0" borderId="15" xfId="0" applyFont="1" applyFill="1" applyBorder="1" applyAlignment="1">
      <alignment horizontal="centerContinuous" vertical="center"/>
    </xf>
    <xf numFmtId="0" fontId="15" fillId="0" borderId="28" xfId="0" applyFont="1" applyFill="1" applyBorder="1" applyAlignment="1">
      <alignment horizontal="centerContinuous" vertical="center"/>
    </xf>
    <xf numFmtId="0" fontId="15" fillId="0" borderId="28" xfId="0" applyFont="1" applyFill="1" applyBorder="1" applyAlignment="1">
      <alignment horizontal="left" vertical="center"/>
    </xf>
    <xf numFmtId="0" fontId="15" fillId="0" borderId="16" xfId="0" applyFont="1" applyFill="1" applyBorder="1" applyAlignment="1">
      <alignment horizontal="left" vertical="center"/>
    </xf>
    <xf numFmtId="0" fontId="15" fillId="0" borderId="15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61" xfId="0" applyFont="1" applyBorder="1" applyAlignment="1">
      <alignment horizontal="center" vertical="center"/>
    </xf>
    <xf numFmtId="0" fontId="15" fillId="0" borderId="16" xfId="0" applyFont="1" applyFill="1" applyBorder="1" applyAlignment="1">
      <alignment horizontal="centerContinuous" vertical="center"/>
    </xf>
    <xf numFmtId="312" fontId="15" fillId="0" borderId="28" xfId="0" applyNumberFormat="1" applyFont="1" applyFill="1" applyBorder="1" applyAlignment="1">
      <alignment horizontal="centerContinuous" vertical="center"/>
    </xf>
    <xf numFmtId="0" fontId="15" fillId="0" borderId="28" xfId="0" applyFont="1" applyFill="1" applyBorder="1" applyAlignment="1">
      <alignment horizontal="center" vertical="center"/>
    </xf>
    <xf numFmtId="0" fontId="15" fillId="0" borderId="28" xfId="0" applyFont="1" applyBorder="1" applyAlignment="1">
      <alignment vertical="center"/>
    </xf>
    <xf numFmtId="310" fontId="15" fillId="0" borderId="28" xfId="0" applyNumberFormat="1" applyFont="1" applyFill="1" applyBorder="1" applyAlignment="1">
      <alignment vertical="center"/>
    </xf>
    <xf numFmtId="0" fontId="15" fillId="0" borderId="28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218" fillId="0" borderId="4" xfId="0" applyFont="1" applyBorder="1" applyAlignment="1">
      <alignment horizontal="centerContinuous" vertical="center"/>
    </xf>
    <xf numFmtId="0" fontId="218" fillId="0" borderId="9" xfId="0" applyFont="1" applyBorder="1" applyAlignment="1">
      <alignment horizontal="centerContinuous" vertical="center"/>
    </xf>
    <xf numFmtId="0" fontId="218" fillId="0" borderId="8" xfId="0" applyFont="1" applyBorder="1" applyAlignment="1">
      <alignment horizontal="centerContinuous" vertical="center"/>
    </xf>
    <xf numFmtId="0" fontId="15" fillId="0" borderId="43" xfId="0" applyFont="1" applyBorder="1" applyAlignment="1">
      <alignment horizontal="centerContinuous" vertical="center"/>
    </xf>
    <xf numFmtId="0" fontId="19" fillId="0" borderId="44" xfId="0" applyFont="1" applyBorder="1" applyAlignment="1">
      <alignment horizontal="centerContinuous" vertical="center"/>
    </xf>
    <xf numFmtId="0" fontId="15" fillId="0" borderId="18" xfId="0" quotePrefix="1" applyFont="1" applyBorder="1" applyAlignment="1">
      <alignment horizontal="centerContinuous" vertical="center"/>
    </xf>
    <xf numFmtId="0" fontId="15" fillId="0" borderId="32" xfId="0" applyFont="1" applyBorder="1" applyAlignment="1">
      <alignment horizontal="centerContinuous" vertical="center"/>
    </xf>
    <xf numFmtId="0" fontId="15" fillId="0" borderId="45" xfId="0" applyFont="1" applyBorder="1" applyAlignment="1">
      <alignment vertical="center"/>
    </xf>
    <xf numFmtId="0" fontId="15" fillId="0" borderId="43" xfId="0" applyFont="1" applyBorder="1" applyAlignment="1">
      <alignment vertical="center"/>
    </xf>
    <xf numFmtId="0" fontId="160" fillId="0" borderId="45" xfId="0" applyFont="1" applyBorder="1" applyAlignment="1">
      <alignment vertical="center"/>
    </xf>
    <xf numFmtId="0" fontId="160" fillId="0" borderId="44" xfId="0" applyFont="1" applyBorder="1" applyAlignment="1">
      <alignment vertical="center"/>
    </xf>
    <xf numFmtId="0" fontId="160" fillId="0" borderId="43" xfId="0" applyFont="1" applyBorder="1" applyAlignment="1">
      <alignment vertical="center"/>
    </xf>
    <xf numFmtId="0" fontId="15" fillId="0" borderId="18" xfId="0" applyFont="1" applyBorder="1" applyAlignment="1">
      <alignment vertical="center"/>
    </xf>
    <xf numFmtId="0" fontId="15" fillId="0" borderId="32" xfId="0" applyFont="1" applyBorder="1" applyAlignment="1">
      <alignment vertical="center"/>
    </xf>
    <xf numFmtId="0" fontId="160" fillId="0" borderId="18" xfId="0" applyFont="1" applyBorder="1" applyAlignment="1">
      <alignment vertical="center"/>
    </xf>
    <xf numFmtId="0" fontId="160" fillId="0" borderId="32" xfId="0" applyFont="1" applyBorder="1" applyAlignment="1">
      <alignment vertical="center"/>
    </xf>
    <xf numFmtId="0" fontId="160" fillId="0" borderId="0" xfId="0" applyFont="1" applyBorder="1" applyAlignment="1">
      <alignment vertical="center"/>
    </xf>
    <xf numFmtId="291" fontId="15" fillId="0" borderId="18" xfId="0" applyNumberFormat="1" applyFont="1" applyBorder="1" applyAlignment="1">
      <alignment vertical="center"/>
    </xf>
    <xf numFmtId="291" fontId="15" fillId="0" borderId="0" xfId="0" applyNumberFormat="1" applyFont="1" applyBorder="1" applyAlignment="1">
      <alignment vertical="center"/>
    </xf>
    <xf numFmtId="0" fontId="15" fillId="0" borderId="47" xfId="0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 shrinkToFit="1"/>
    </xf>
    <xf numFmtId="312" fontId="229" fillId="0" borderId="34" xfId="0" applyNumberFormat="1" applyFont="1" applyBorder="1" applyAlignment="1">
      <alignment horizontal="center" vertical="center"/>
    </xf>
    <xf numFmtId="211" fontId="159" fillId="0" borderId="34" xfId="0" applyNumberFormat="1" applyFont="1" applyBorder="1" applyAlignment="1">
      <alignment horizontal="center" vertical="center" shrinkToFit="1"/>
    </xf>
    <xf numFmtId="0" fontId="15" fillId="0" borderId="34" xfId="0" applyFont="1" applyBorder="1" applyAlignment="1"/>
    <xf numFmtId="211" fontId="15" fillId="0" borderId="34" xfId="0" applyNumberFormat="1" applyFont="1" applyBorder="1" applyAlignment="1">
      <alignment horizontal="center" vertical="center" shrinkToFit="1"/>
    </xf>
    <xf numFmtId="211" fontId="15" fillId="0" borderId="46" xfId="0" applyNumberFormat="1" applyFont="1" applyBorder="1" applyAlignment="1">
      <alignment horizontal="center" vertical="center" shrinkToFit="1"/>
    </xf>
    <xf numFmtId="0" fontId="15" fillId="0" borderId="47" xfId="0" applyFont="1" applyBorder="1" applyAlignment="1">
      <alignment vertical="center"/>
    </xf>
    <xf numFmtId="0" fontId="15" fillId="0" borderId="34" xfId="0" applyFont="1" applyBorder="1" applyAlignment="1">
      <alignment horizontal="centerContinuous" vertical="center"/>
    </xf>
    <xf numFmtId="0" fontId="15" fillId="0" borderId="46" xfId="0" applyFont="1" applyBorder="1" applyAlignment="1">
      <alignment vertical="center"/>
    </xf>
    <xf numFmtId="0" fontId="15" fillId="0" borderId="47" xfId="0" applyFont="1" applyBorder="1" applyAlignment="1">
      <alignment horizontal="centerContinuous" vertical="center"/>
    </xf>
    <xf numFmtId="0" fontId="15" fillId="0" borderId="46" xfId="0" applyFont="1" applyBorder="1" applyAlignment="1">
      <alignment horizontal="centerContinuous" vertical="center"/>
    </xf>
    <xf numFmtId="0" fontId="159" fillId="0" borderId="47" xfId="0" applyFont="1" applyBorder="1" applyAlignment="1">
      <alignment horizontal="left" vertical="center"/>
    </xf>
    <xf numFmtId="211" fontId="15" fillId="0" borderId="34" xfId="0" applyNumberFormat="1" applyFont="1" applyBorder="1" applyAlignment="1">
      <alignment vertical="center"/>
    </xf>
    <xf numFmtId="0" fontId="15" fillId="0" borderId="34" xfId="0" applyNumberFormat="1" applyFont="1" applyBorder="1" applyAlignment="1">
      <alignment vertical="center"/>
    </xf>
    <xf numFmtId="291" fontId="15" fillId="0" borderId="47" xfId="0" applyNumberFormat="1" applyFont="1" applyBorder="1" applyAlignment="1">
      <alignment vertical="center"/>
    </xf>
    <xf numFmtId="291" fontId="15" fillId="0" borderId="34" xfId="0" applyNumberFormat="1" applyFont="1" applyBorder="1" applyAlignment="1">
      <alignment vertical="center"/>
    </xf>
    <xf numFmtId="0" fontId="19" fillId="0" borderId="0" xfId="0" applyFont="1" applyBorder="1" applyAlignment="1">
      <alignment horizontal="centerContinuous" vertical="center"/>
    </xf>
    <xf numFmtId="211" fontId="15" fillId="0" borderId="0" xfId="0" applyNumberFormat="1" applyFont="1" applyBorder="1" applyAlignment="1">
      <alignment horizontal="centerContinuous" vertical="center"/>
    </xf>
    <xf numFmtId="0" fontId="15" fillId="0" borderId="0" xfId="0" applyNumberFormat="1" applyFont="1" applyBorder="1" applyAlignment="1">
      <alignment vertical="center"/>
    </xf>
    <xf numFmtId="291" fontId="15" fillId="0" borderId="32" xfId="0" applyNumberFormat="1" applyFont="1" applyBorder="1" applyAlignment="1">
      <alignment vertical="center"/>
    </xf>
    <xf numFmtId="211" fontId="15" fillId="0" borderId="0" xfId="0" applyNumberFormat="1" applyFont="1" applyBorder="1" applyAlignment="1">
      <alignment horizontal="left" vertical="center"/>
    </xf>
    <xf numFmtId="211" fontId="230" fillId="0" borderId="0" xfId="0" applyNumberFormat="1" applyFont="1" applyBorder="1" applyAlignment="1">
      <alignment horizontal="centerContinuous" vertical="center"/>
    </xf>
    <xf numFmtId="0" fontId="15" fillId="0" borderId="0" xfId="0" applyNumberFormat="1" applyFont="1" applyBorder="1" applyAlignment="1">
      <alignment horizontal="centerContinuous" vertical="center"/>
    </xf>
    <xf numFmtId="326" fontId="230" fillId="0" borderId="0" xfId="0" applyNumberFormat="1" applyFont="1" applyBorder="1" applyAlignment="1">
      <alignment horizontal="centerContinuous" vertical="center"/>
    </xf>
    <xf numFmtId="0" fontId="15" fillId="0" borderId="0" xfId="0" applyFont="1" applyBorder="1" applyAlignment="1">
      <alignment horizontal="left" vertical="center"/>
    </xf>
    <xf numFmtId="211" fontId="15" fillId="0" borderId="0" xfId="0" applyNumberFormat="1" applyFont="1" applyBorder="1" applyAlignment="1">
      <alignment vertical="center"/>
    </xf>
    <xf numFmtId="0" fontId="15" fillId="0" borderId="18" xfId="0" applyFont="1" applyBorder="1" applyAlignment="1">
      <alignment horizontal="right" vertical="center"/>
    </xf>
    <xf numFmtId="211" fontId="15" fillId="0" borderId="34" xfId="0" applyNumberFormat="1" applyFont="1" applyBorder="1" applyAlignment="1">
      <alignment horizontal="center" vertical="center"/>
    </xf>
    <xf numFmtId="312" fontId="15" fillId="0" borderId="0" xfId="0" applyNumberFormat="1" applyFont="1" applyBorder="1" applyAlignment="1">
      <alignment horizontal="centerContinuous" vertical="center"/>
    </xf>
    <xf numFmtId="0" fontId="15" fillId="0" borderId="54" xfId="0" applyFont="1" applyBorder="1" applyAlignment="1">
      <alignment horizontal="centerContinuous" vertical="center"/>
    </xf>
    <xf numFmtId="0" fontId="15" fillId="0" borderId="53" xfId="0" applyFont="1" applyBorder="1" applyAlignment="1">
      <alignment horizontal="centerContinuous" vertical="center"/>
    </xf>
    <xf numFmtId="315" fontId="15" fillId="0" borderId="34" xfId="0" applyNumberFormat="1" applyFont="1" applyBorder="1" applyAlignment="1">
      <alignment horizontal="centerContinuous" vertical="center" shrinkToFit="1"/>
    </xf>
    <xf numFmtId="0" fontId="15" fillId="0" borderId="34" xfId="0" applyFont="1" applyBorder="1" applyAlignment="1">
      <alignment horizontal="centerContinuous" vertical="center" shrinkToFit="1"/>
    </xf>
    <xf numFmtId="0" fontId="15" fillId="0" borderId="34" xfId="0" applyNumberFormat="1" applyFont="1" applyBorder="1" applyAlignment="1">
      <alignment horizontal="centerContinuous" vertical="center" shrinkToFit="1"/>
    </xf>
    <xf numFmtId="0" fontId="15" fillId="0" borderId="32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211" fontId="15" fillId="0" borderId="18" xfId="0" applyNumberFormat="1" applyFont="1" applyBorder="1" applyAlignment="1">
      <alignment horizontal="centerContinuous" vertical="center"/>
    </xf>
    <xf numFmtId="312" fontId="15" fillId="0" borderId="0" xfId="0" applyNumberFormat="1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4" xfId="0" applyNumberFormat="1" applyFont="1" applyBorder="1" applyAlignment="1">
      <alignment horizontal="centerContinuous" vertical="center"/>
    </xf>
    <xf numFmtId="0" fontId="15" fillId="0" borderId="15" xfId="0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5" xfId="0" applyFont="1" applyBorder="1" applyAlignment="1">
      <alignment vertical="center"/>
    </xf>
    <xf numFmtId="0" fontId="15" fillId="0" borderId="28" xfId="0" applyFont="1" applyBorder="1" applyAlignment="1">
      <alignment horizontal="centerContinuous" vertical="center"/>
    </xf>
    <xf numFmtId="0" fontId="15" fillId="0" borderId="16" xfId="0" applyFont="1" applyBorder="1" applyAlignment="1">
      <alignment vertical="center"/>
    </xf>
    <xf numFmtId="0" fontId="15" fillId="0" borderId="55" xfId="0" applyFont="1" applyBorder="1" applyAlignment="1">
      <alignment horizontal="centerContinuous" vertical="center"/>
    </xf>
    <xf numFmtId="0" fontId="15" fillId="0" borderId="15" xfId="0" applyFont="1" applyBorder="1" applyAlignment="1">
      <alignment horizontal="centerContinuous" vertical="center"/>
    </xf>
    <xf numFmtId="211" fontId="15" fillId="0" borderId="28" xfId="0" applyNumberFormat="1" applyFont="1" applyBorder="1" applyAlignment="1">
      <alignment horizontal="center" vertical="center"/>
    </xf>
    <xf numFmtId="0" fontId="15" fillId="0" borderId="28" xfId="0" applyFont="1" applyBorder="1" applyAlignment="1">
      <alignment horizontal="centerContinuous" vertical="center" shrinkToFit="1"/>
    </xf>
    <xf numFmtId="0" fontId="15" fillId="0" borderId="28" xfId="0" applyNumberFormat="1" applyFont="1" applyBorder="1" applyAlignment="1">
      <alignment horizontal="centerContinuous" vertical="center" shrinkToFit="1"/>
    </xf>
    <xf numFmtId="291" fontId="15" fillId="0" borderId="15" xfId="0" applyNumberFormat="1" applyFont="1" applyBorder="1" applyAlignment="1">
      <alignment horizontal="centerContinuous" vertical="center"/>
    </xf>
    <xf numFmtId="291" fontId="15" fillId="0" borderId="28" xfId="0" applyNumberFormat="1" applyFont="1" applyBorder="1" applyAlignment="1">
      <alignment horizontal="centerContinuous" vertical="center"/>
    </xf>
    <xf numFmtId="291" fontId="15" fillId="0" borderId="16" xfId="0" applyNumberFormat="1" applyFont="1" applyBorder="1" applyAlignment="1">
      <alignment horizontal="centerContinuous" vertical="center"/>
    </xf>
    <xf numFmtId="0" fontId="15" fillId="0" borderId="45" xfId="0" applyNumberFormat="1" applyFont="1" applyBorder="1" applyAlignment="1">
      <alignment vertical="center"/>
    </xf>
    <xf numFmtId="0" fontId="15" fillId="0" borderId="44" xfId="0" applyFont="1" applyBorder="1" applyAlignment="1">
      <alignment horizontal="center" vertical="center"/>
    </xf>
    <xf numFmtId="211" fontId="159" fillId="0" borderId="44" xfId="0" applyNumberFormat="1" applyFont="1" applyBorder="1" applyAlignment="1">
      <alignment horizontal="centerContinuous" vertical="center"/>
    </xf>
    <xf numFmtId="211" fontId="15" fillId="0" borderId="44" xfId="0" applyNumberFormat="1" applyFont="1" applyBorder="1" applyAlignment="1">
      <alignment horizontal="centerContinuous" vertical="center"/>
    </xf>
    <xf numFmtId="1" fontId="15" fillId="0" borderId="44" xfId="0" applyNumberFormat="1" applyFont="1" applyBorder="1" applyAlignment="1">
      <alignment horizontal="centerContinuous" vertical="center"/>
    </xf>
    <xf numFmtId="291" fontId="15" fillId="0" borderId="45" xfId="0" applyNumberFormat="1" applyFont="1" applyBorder="1" applyAlignment="1">
      <alignment vertical="center"/>
    </xf>
    <xf numFmtId="291" fontId="15" fillId="0" borderId="44" xfId="0" applyNumberFormat="1" applyFont="1" applyBorder="1" applyAlignment="1">
      <alignment vertical="center"/>
    </xf>
    <xf numFmtId="291" fontId="15" fillId="0" borderId="43" xfId="0" applyNumberFormat="1" applyFont="1" applyBorder="1" applyAlignment="1">
      <alignment vertical="center"/>
    </xf>
    <xf numFmtId="0" fontId="15" fillId="0" borderId="47" xfId="0" applyNumberFormat="1" applyFont="1" applyBorder="1" applyAlignment="1">
      <alignment vertical="center"/>
    </xf>
    <xf numFmtId="211" fontId="15" fillId="0" borderId="34" xfId="0" applyNumberFormat="1" applyFont="1" applyBorder="1" applyAlignment="1">
      <alignment horizontal="centerContinuous" vertical="center"/>
    </xf>
    <xf numFmtId="1" fontId="15" fillId="0" borderId="34" xfId="0" applyNumberFormat="1" applyFont="1" applyBorder="1" applyAlignment="1">
      <alignment horizontal="centerContinuous" vertical="center"/>
    </xf>
    <xf numFmtId="1" fontId="15" fillId="0" borderId="34" xfId="0" applyNumberFormat="1" applyFont="1" applyBorder="1" applyAlignment="1">
      <alignment vertical="center"/>
    </xf>
    <xf numFmtId="1" fontId="15" fillId="0" borderId="46" xfId="0" applyNumberFormat="1" applyFont="1" applyBorder="1" applyAlignment="1">
      <alignment vertical="center"/>
    </xf>
    <xf numFmtId="291" fontId="15" fillId="0" borderId="46" xfId="0" applyNumberFormat="1" applyFont="1" applyBorder="1" applyAlignment="1">
      <alignment vertical="center"/>
    </xf>
    <xf numFmtId="211" fontId="15" fillId="0" borderId="0" xfId="0" applyNumberFormat="1" applyFont="1" applyBorder="1" applyAlignment="1">
      <alignment horizontal="center" vertical="center"/>
    </xf>
    <xf numFmtId="211" fontId="159" fillId="0" borderId="0" xfId="0" applyNumberFormat="1" applyFont="1" applyBorder="1" applyAlignment="1">
      <alignment horizontal="centerContinuous" vertical="center"/>
    </xf>
    <xf numFmtId="1" fontId="15" fillId="0" borderId="0" xfId="0" applyNumberFormat="1" applyFont="1" applyBorder="1" applyAlignment="1">
      <alignment horizontal="centerContinuous" vertical="center"/>
    </xf>
    <xf numFmtId="0" fontId="15" fillId="0" borderId="16" xfId="0" applyFont="1" applyBorder="1" applyAlignment="1">
      <alignment horizontal="centerContinuous" vertical="center"/>
    </xf>
    <xf numFmtId="315" fontId="15" fillId="0" borderId="28" xfId="0" applyNumberFormat="1" applyFont="1" applyBorder="1" applyAlignment="1">
      <alignment horizontal="centerContinuous" vertical="center" shrinkToFit="1"/>
    </xf>
    <xf numFmtId="0" fontId="15" fillId="0" borderId="45" xfId="0" applyFont="1" applyBorder="1" applyAlignment="1">
      <alignment horizontal="left" vertical="center"/>
    </xf>
    <xf numFmtId="0" fontId="15" fillId="0" borderId="44" xfId="0" applyFont="1" applyBorder="1" applyAlignment="1">
      <alignment horizontal="left" vertical="center"/>
    </xf>
    <xf numFmtId="313" fontId="15" fillId="0" borderId="44" xfId="0" applyNumberFormat="1" applyFont="1" applyBorder="1" applyAlignment="1">
      <alignment horizontal="center" vertical="center"/>
    </xf>
    <xf numFmtId="211" fontId="15" fillId="0" borderId="44" xfId="0" applyNumberFormat="1" applyFont="1" applyBorder="1" applyAlignment="1">
      <alignment vertical="center"/>
    </xf>
    <xf numFmtId="313" fontId="15" fillId="0" borderId="0" xfId="0" applyNumberFormat="1" applyFont="1" applyBorder="1" applyAlignment="1">
      <alignment horizontal="center" vertical="center"/>
    </xf>
    <xf numFmtId="313" fontId="15" fillId="0" borderId="0" xfId="0" applyNumberFormat="1" applyFont="1" applyBorder="1" applyAlignment="1">
      <alignment horizontal="centerContinuous" vertical="center"/>
    </xf>
    <xf numFmtId="211" fontId="15" fillId="0" borderId="0" xfId="0" applyNumberFormat="1" applyFont="1" applyBorder="1" applyAlignment="1">
      <alignment horizontal="centerContinuous" vertical="center" shrinkToFit="1"/>
    </xf>
    <xf numFmtId="0" fontId="15" fillId="0" borderId="0" xfId="0" applyFont="1" applyBorder="1" applyAlignment="1">
      <alignment horizontal="centerContinuous" vertical="center" shrinkToFit="1"/>
    </xf>
    <xf numFmtId="193" fontId="230" fillId="0" borderId="0" xfId="0" applyNumberFormat="1" applyFont="1" applyBorder="1" applyAlignment="1">
      <alignment horizontal="centerContinuous" vertical="center"/>
    </xf>
    <xf numFmtId="193" fontId="15" fillId="0" borderId="32" xfId="0" applyNumberFormat="1" applyFont="1" applyBorder="1" applyAlignment="1">
      <alignment horizontal="centerContinuous" vertical="center"/>
    </xf>
    <xf numFmtId="316" fontId="15" fillId="0" borderId="0" xfId="0" applyNumberFormat="1" applyFont="1" applyBorder="1" applyAlignment="1">
      <alignment horizontal="centerContinuous" vertical="center"/>
    </xf>
    <xf numFmtId="313" fontId="15" fillId="0" borderId="34" xfId="0" applyNumberFormat="1" applyFont="1" applyBorder="1" applyAlignment="1">
      <alignment horizontal="centerContinuous" vertical="center"/>
    </xf>
    <xf numFmtId="312" fontId="15" fillId="0" borderId="34" xfId="0" applyNumberFormat="1" applyFont="1" applyBorder="1" applyAlignment="1">
      <alignment horizontal="centerContinuous" vertical="center"/>
    </xf>
    <xf numFmtId="0" fontId="231" fillId="0" borderId="45" xfId="0" quotePrefix="1" applyFont="1" applyBorder="1" applyAlignment="1">
      <alignment horizontal="centerContinuous" vertical="center"/>
    </xf>
    <xf numFmtId="1" fontId="15" fillId="0" borderId="45" xfId="0" applyNumberFormat="1" applyFont="1" applyBorder="1" applyAlignment="1">
      <alignment vertical="center"/>
    </xf>
    <xf numFmtId="1" fontId="15" fillId="0" borderId="44" xfId="0" applyNumberFormat="1" applyFont="1" applyBorder="1" applyAlignment="1">
      <alignment vertical="center"/>
    </xf>
    <xf numFmtId="291" fontId="15" fillId="0" borderId="43" xfId="0" applyNumberFormat="1" applyFont="1" applyBorder="1" applyAlignment="1">
      <alignment horizontal="centerContinuous" vertical="center"/>
    </xf>
    <xf numFmtId="241" fontId="15" fillId="0" borderId="0" xfId="0" applyNumberFormat="1" applyFont="1" applyBorder="1" applyAlignment="1">
      <alignment vertical="center"/>
    </xf>
    <xf numFmtId="1" fontId="15" fillId="0" borderId="0" xfId="0" applyNumberFormat="1" applyFont="1" applyBorder="1" applyAlignment="1">
      <alignment vertical="center"/>
    </xf>
    <xf numFmtId="0" fontId="231" fillId="0" borderId="57" xfId="0" quotePrefix="1" applyFont="1" applyBorder="1" applyAlignment="1">
      <alignment horizontal="centerContinuous" vertical="center"/>
    </xf>
    <xf numFmtId="0" fontId="15" fillId="0" borderId="57" xfId="0" quotePrefix="1" applyFont="1" applyBorder="1" applyAlignment="1">
      <alignment horizontal="centerContinuous" vertical="center"/>
    </xf>
    <xf numFmtId="0" fontId="15" fillId="0" borderId="56" xfId="0" applyFont="1" applyBorder="1" applyAlignment="1">
      <alignment horizontal="center" vertical="center"/>
    </xf>
    <xf numFmtId="312" fontId="15" fillId="0" borderId="56" xfId="0" applyNumberFormat="1" applyFont="1" applyBorder="1" applyAlignment="1">
      <alignment horizontal="centerContinuous" vertical="center"/>
    </xf>
    <xf numFmtId="1" fontId="15" fillId="0" borderId="56" xfId="0" applyNumberFormat="1" applyFont="1" applyBorder="1" applyAlignment="1">
      <alignment vertical="center"/>
    </xf>
    <xf numFmtId="0" fontId="15" fillId="0" borderId="55" xfId="0" applyFont="1" applyBorder="1" applyAlignment="1">
      <alignment vertical="center"/>
    </xf>
    <xf numFmtId="291" fontId="15" fillId="0" borderId="56" xfId="0" applyNumberFormat="1" applyFont="1" applyBorder="1" applyAlignment="1">
      <alignment horizontal="centerContinuous" vertical="center"/>
    </xf>
    <xf numFmtId="291" fontId="15" fillId="0" borderId="55" xfId="0" applyNumberFormat="1" applyFont="1" applyBorder="1" applyAlignment="1">
      <alignment horizontal="centerContinuous" vertical="center"/>
    </xf>
    <xf numFmtId="0" fontId="15" fillId="0" borderId="49" xfId="0" applyFont="1" applyBorder="1" applyAlignment="1">
      <alignment horizontal="centerContinuous" vertical="center"/>
    </xf>
    <xf numFmtId="0" fontId="15" fillId="0" borderId="48" xfId="0" applyFont="1" applyBorder="1" applyAlignment="1">
      <alignment horizontal="centerContinuous" vertical="center"/>
    </xf>
    <xf numFmtId="312" fontId="15" fillId="0" borderId="28" xfId="0" applyNumberFormat="1" applyFont="1" applyBorder="1" applyAlignment="1">
      <alignment horizontal="centerContinuous" vertical="center"/>
    </xf>
    <xf numFmtId="1" fontId="15" fillId="0" borderId="60" xfId="0" applyNumberFormat="1" applyFont="1" applyBorder="1" applyAlignment="1">
      <alignment vertical="center"/>
    </xf>
    <xf numFmtId="0" fontId="15" fillId="0" borderId="60" xfId="0" applyFont="1" applyBorder="1" applyAlignment="1">
      <alignment vertical="center"/>
    </xf>
    <xf numFmtId="0" fontId="15" fillId="0" borderId="48" xfId="0" applyFont="1" applyBorder="1" applyAlignment="1">
      <alignment vertical="center"/>
    </xf>
    <xf numFmtId="291" fontId="15" fillId="0" borderId="49" xfId="0" applyNumberFormat="1" applyFont="1" applyBorder="1" applyAlignment="1">
      <alignment horizontal="centerContinuous" vertical="center"/>
    </xf>
    <xf numFmtId="291" fontId="15" fillId="0" borderId="60" xfId="0" applyNumberFormat="1" applyFont="1" applyBorder="1" applyAlignment="1">
      <alignment horizontal="centerContinuous" vertical="center"/>
    </xf>
    <xf numFmtId="291" fontId="15" fillId="0" borderId="48" xfId="0" applyNumberFormat="1" applyFont="1" applyBorder="1" applyAlignment="1">
      <alignment horizontal="centerContinuous" vertical="center"/>
    </xf>
    <xf numFmtId="0" fontId="160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 vertical="center" wrapText="1"/>
    </xf>
    <xf numFmtId="0" fontId="15" fillId="0" borderId="18" xfId="0" quotePrefix="1" applyFont="1" applyBorder="1" applyAlignment="1">
      <alignment vertical="center"/>
    </xf>
    <xf numFmtId="312" fontId="159" fillId="0" borderId="0" xfId="0" applyNumberFormat="1" applyFont="1" applyBorder="1" applyAlignment="1">
      <alignment horizontal="centerContinuous" vertical="center"/>
    </xf>
    <xf numFmtId="193" fontId="15" fillId="0" borderId="0" xfId="0" applyNumberFormat="1" applyFont="1" applyBorder="1" applyAlignment="1">
      <alignment horizontal="centerContinuous" vertical="center"/>
    </xf>
    <xf numFmtId="193" fontId="15" fillId="0" borderId="34" xfId="0" applyNumberFormat="1" applyFont="1" applyBorder="1" applyAlignment="1">
      <alignment horizontal="centerContinuous" vertical="center"/>
    </xf>
    <xf numFmtId="0" fontId="160" fillId="0" borderId="28" xfId="0" applyFont="1" applyBorder="1" applyAlignment="1">
      <alignment horizontal="centerContinuous" vertical="center"/>
    </xf>
    <xf numFmtId="0" fontId="15" fillId="0" borderId="28" xfId="0" applyFont="1" applyBorder="1" applyAlignment="1">
      <alignment horizontal="centerContinuous" vertical="center" wrapText="1"/>
    </xf>
    <xf numFmtId="0" fontId="15" fillId="0" borderId="60" xfId="0" applyFont="1" applyBorder="1" applyAlignment="1">
      <alignment horizontal="centerContinuous" vertical="center"/>
    </xf>
    <xf numFmtId="0" fontId="15" fillId="0" borderId="60" xfId="0" applyFont="1" applyBorder="1" applyAlignment="1">
      <alignment horizontal="center" vertical="center"/>
    </xf>
    <xf numFmtId="312" fontId="15" fillId="0" borderId="60" xfId="0" applyNumberFormat="1" applyFont="1" applyBorder="1" applyAlignment="1">
      <alignment horizontal="centerContinuous" vertical="center"/>
    </xf>
    <xf numFmtId="193" fontId="15" fillId="0" borderId="60" xfId="0" applyNumberFormat="1" applyFont="1" applyBorder="1" applyAlignment="1">
      <alignment horizontal="centerContinuous" vertical="center"/>
    </xf>
    <xf numFmtId="241" fontId="15" fillId="0" borderId="60" xfId="0" applyNumberFormat="1" applyFont="1" applyBorder="1" applyAlignment="1">
      <alignment horizontal="center" vertical="center"/>
    </xf>
    <xf numFmtId="315" fontId="159" fillId="0" borderId="60" xfId="0" applyNumberFormat="1" applyFont="1" applyBorder="1" applyAlignment="1">
      <alignment horizontal="centerContinuous" vertical="center" shrinkToFit="1"/>
    </xf>
    <xf numFmtId="0" fontId="15" fillId="0" borderId="60" xfId="0" applyFont="1" applyBorder="1" applyAlignment="1">
      <alignment horizontal="centerContinuous" vertical="center" shrinkToFit="1"/>
    </xf>
    <xf numFmtId="0" fontId="15" fillId="0" borderId="60" xfId="0" applyNumberFormat="1" applyFont="1" applyBorder="1" applyAlignment="1">
      <alignment horizontal="centerContinuous" vertical="center" shrinkToFit="1"/>
    </xf>
    <xf numFmtId="0" fontId="160" fillId="0" borderId="18" xfId="0" applyFont="1" applyBorder="1" applyAlignment="1">
      <alignment horizontal="left" vertical="center"/>
    </xf>
    <xf numFmtId="313" fontId="15" fillId="0" borderId="18" xfId="0" applyNumberFormat="1" applyFont="1" applyBorder="1" applyAlignment="1">
      <alignment vertical="center"/>
    </xf>
    <xf numFmtId="241" fontId="15" fillId="0" borderId="0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241" fontId="15" fillId="0" borderId="32" xfId="0" applyNumberFormat="1" applyFont="1" applyBorder="1" applyAlignment="1">
      <alignment vertical="center"/>
    </xf>
    <xf numFmtId="0" fontId="15" fillId="0" borderId="0" xfId="0" quotePrefix="1" applyFont="1" applyBorder="1" applyAlignment="1">
      <alignment horizontal="centerContinuous" vertical="center"/>
    </xf>
    <xf numFmtId="0" fontId="15" fillId="0" borderId="18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1" fontId="15" fillId="0" borderId="18" xfId="0" applyNumberFormat="1" applyFont="1" applyBorder="1" applyAlignment="1">
      <alignment vertical="center"/>
    </xf>
    <xf numFmtId="313" fontId="15" fillId="0" borderId="0" xfId="0" applyNumberFormat="1" applyFont="1" applyBorder="1" applyAlignment="1">
      <alignment vertical="center"/>
    </xf>
    <xf numFmtId="313" fontId="159" fillId="0" borderId="0" xfId="0" applyNumberFormat="1" applyFont="1" applyBorder="1" applyAlignment="1">
      <alignment horizontal="centerContinuous" vertical="center"/>
    </xf>
    <xf numFmtId="313" fontId="232" fillId="0" borderId="0" xfId="0" applyNumberFormat="1" applyFont="1" applyBorder="1" applyAlignment="1">
      <alignment horizontal="centerContinuous" vertical="center"/>
    </xf>
    <xf numFmtId="312" fontId="15" fillId="0" borderId="0" xfId="0" applyNumberFormat="1" applyFont="1" applyBorder="1" applyAlignment="1">
      <alignment vertical="center"/>
    </xf>
    <xf numFmtId="0" fontId="160" fillId="0" borderId="15" xfId="0" applyFont="1" applyBorder="1" applyAlignment="1">
      <alignment horizontal="left" vertical="center"/>
    </xf>
    <xf numFmtId="0" fontId="15" fillId="0" borderId="15" xfId="0" applyFont="1" applyBorder="1" applyAlignment="1">
      <alignment vertical="center" wrapText="1"/>
    </xf>
    <xf numFmtId="0" fontId="15" fillId="0" borderId="28" xfId="0" applyFont="1" applyBorder="1" applyAlignment="1">
      <alignment vertical="center" wrapText="1"/>
    </xf>
    <xf numFmtId="241" fontId="15" fillId="0" borderId="28" xfId="0" applyNumberFormat="1" applyFont="1" applyBorder="1" applyAlignment="1">
      <alignment horizontal="center" vertical="center"/>
    </xf>
    <xf numFmtId="211" fontId="15" fillId="0" borderId="28" xfId="0" applyNumberFormat="1" applyFont="1" applyBorder="1" applyAlignment="1">
      <alignment horizontal="centerContinuous" vertical="center"/>
    </xf>
    <xf numFmtId="241" fontId="15" fillId="0" borderId="28" xfId="0" applyNumberFormat="1" applyFont="1" applyBorder="1" applyAlignment="1">
      <alignment vertical="center"/>
    </xf>
    <xf numFmtId="312" fontId="15" fillId="0" borderId="28" xfId="0" applyNumberFormat="1" applyFont="1" applyBorder="1" applyAlignment="1">
      <alignment vertical="center"/>
    </xf>
    <xf numFmtId="211" fontId="15" fillId="0" borderId="28" xfId="0" applyNumberFormat="1" applyFont="1" applyBorder="1" applyAlignment="1">
      <alignment vertical="center"/>
    </xf>
    <xf numFmtId="241" fontId="15" fillId="0" borderId="34" xfId="0" applyNumberFormat="1" applyFont="1" applyBorder="1" applyAlignment="1">
      <alignment horizontal="center" vertical="center"/>
    </xf>
    <xf numFmtId="241" fontId="15" fillId="0" borderId="34" xfId="0" applyNumberFormat="1" applyFont="1" applyBorder="1" applyAlignment="1">
      <alignment vertical="center"/>
    </xf>
    <xf numFmtId="312" fontId="15" fillId="0" borderId="34" xfId="0" applyNumberFormat="1" applyFont="1" applyBorder="1" applyAlignment="1">
      <alignment vertical="center"/>
    </xf>
    <xf numFmtId="326" fontId="15" fillId="0" borderId="28" xfId="0" applyNumberFormat="1" applyFont="1" applyBorder="1" applyAlignment="1">
      <alignment horizontal="centerContinuous" vertical="center" shrinkToFit="1"/>
    </xf>
    <xf numFmtId="211" fontId="15" fillId="0" borderId="28" xfId="0" applyNumberFormat="1" applyFont="1" applyBorder="1" applyAlignment="1">
      <alignment horizontal="centerContinuous" vertical="center" shrinkToFit="1"/>
    </xf>
    <xf numFmtId="0" fontId="15" fillId="0" borderId="18" xfId="0" quotePrefix="1" applyFont="1" applyFill="1" applyBorder="1" applyAlignment="1">
      <alignment horizontal="centerContinuous" vertical="center"/>
    </xf>
    <xf numFmtId="326" fontId="15" fillId="0" borderId="0" xfId="0" applyNumberFormat="1" applyFont="1" applyBorder="1" applyAlignment="1">
      <alignment horizontal="centerContinuous" vertical="center" shrinkToFit="1"/>
    </xf>
    <xf numFmtId="211" fontId="159" fillId="0" borderId="0" xfId="0" applyNumberFormat="1" applyFont="1" applyBorder="1" applyAlignment="1">
      <alignment horizontal="center" vertical="center"/>
    </xf>
    <xf numFmtId="0" fontId="15" fillId="0" borderId="57" xfId="0" applyFont="1" applyBorder="1" applyAlignment="1">
      <alignment horizontal="left" vertical="center"/>
    </xf>
    <xf numFmtId="311" fontId="230" fillId="0" borderId="56" xfId="0" applyNumberFormat="1" applyFont="1" applyFill="1" applyBorder="1" applyAlignment="1">
      <alignment horizontal="centerContinuous" vertical="center"/>
    </xf>
    <xf numFmtId="0" fontId="159" fillId="0" borderId="34" xfId="0" applyFont="1" applyBorder="1" applyAlignment="1">
      <alignment vertical="center"/>
    </xf>
    <xf numFmtId="211" fontId="15" fillId="0" borderId="34" xfId="0" applyNumberFormat="1" applyFont="1" applyFill="1" applyBorder="1" applyAlignment="1">
      <alignment horizontal="centerContinuous" vertical="center"/>
    </xf>
    <xf numFmtId="0" fontId="15" fillId="0" borderId="57" xfId="0" applyFont="1" applyBorder="1" applyAlignment="1">
      <alignment vertical="center"/>
    </xf>
    <xf numFmtId="326" fontId="15" fillId="0" borderId="56" xfId="0" applyNumberFormat="1" applyFont="1" applyBorder="1" applyAlignment="1">
      <alignment horizontal="centerContinuous" vertical="center" shrinkToFit="1"/>
    </xf>
    <xf numFmtId="0" fontId="15" fillId="0" borderId="56" xfId="0" applyFont="1" applyBorder="1" applyAlignment="1">
      <alignment horizontal="centerContinuous" vertical="center" shrinkToFit="1"/>
    </xf>
    <xf numFmtId="0" fontId="159" fillId="0" borderId="28" xfId="0" applyFont="1" applyBorder="1" applyAlignment="1">
      <alignment vertical="center"/>
    </xf>
    <xf numFmtId="211" fontId="15" fillId="0" borderId="28" xfId="0" applyNumberFormat="1" applyFont="1" applyFill="1" applyBorder="1" applyAlignment="1">
      <alignment horizontal="centerContinuous" vertical="center"/>
    </xf>
    <xf numFmtId="310" fontId="15" fillId="0" borderId="28" xfId="0" applyNumberFormat="1" applyFont="1" applyFill="1" applyBorder="1" applyAlignment="1">
      <alignment horizontal="centerContinuous" vertical="center"/>
    </xf>
    <xf numFmtId="0" fontId="233" fillId="0" borderId="18" xfId="0" applyFont="1" applyBorder="1" applyAlignment="1">
      <alignment horizontal="centerContinuous" vertical="center"/>
    </xf>
    <xf numFmtId="0" fontId="230" fillId="0" borderId="0" xfId="0" applyFont="1" applyBorder="1" applyAlignment="1">
      <alignment horizontal="centerContinuous" vertical="center"/>
    </xf>
    <xf numFmtId="0" fontId="230" fillId="0" borderId="32" xfId="0" applyFont="1" applyBorder="1" applyAlignment="1">
      <alignment horizontal="centerContinuous" vertical="center"/>
    </xf>
    <xf numFmtId="241" fontId="15" fillId="0" borderId="28" xfId="0" applyNumberFormat="1" applyFont="1" applyBorder="1" applyAlignment="1">
      <alignment horizontal="centerContinuous" vertical="center" shrinkToFit="1"/>
    </xf>
    <xf numFmtId="312" fontId="15" fillId="0" borderId="28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Continuous" vertical="center"/>
    </xf>
    <xf numFmtId="0" fontId="230" fillId="0" borderId="34" xfId="0" applyFont="1" applyBorder="1" applyAlignment="1">
      <alignment vertical="center"/>
    </xf>
    <xf numFmtId="0" fontId="15" fillId="0" borderId="49" xfId="0" applyFont="1" applyBorder="1" applyAlignment="1">
      <alignment vertical="center"/>
    </xf>
    <xf numFmtId="314" fontId="15" fillId="0" borderId="60" xfId="0" applyNumberFormat="1" applyFont="1" applyBorder="1" applyAlignment="1">
      <alignment horizontal="centerContinuous" vertical="center"/>
    </xf>
    <xf numFmtId="211" fontId="15" fillId="0" borderId="60" xfId="0" applyNumberFormat="1" applyFont="1" applyBorder="1" applyAlignment="1">
      <alignment horizontal="center" vertical="center"/>
    </xf>
    <xf numFmtId="0" fontId="159" fillId="0" borderId="0" xfId="0" applyNumberFormat="1" applyFont="1" applyBorder="1" applyAlignment="1">
      <alignment horizontal="centerContinuous" vertical="center"/>
    </xf>
    <xf numFmtId="0" fontId="159" fillId="0" borderId="0" xfId="0" applyFont="1" applyBorder="1" applyAlignment="1">
      <alignment horizontal="centerContinuous" vertical="center"/>
    </xf>
    <xf numFmtId="0" fontId="159" fillId="0" borderId="0" xfId="0" applyFont="1" applyBorder="1" applyAlignment="1">
      <alignment horizontal="center" vertical="center"/>
    </xf>
    <xf numFmtId="0" fontId="230" fillId="0" borderId="0" xfId="0" applyFont="1" applyBorder="1" applyAlignment="1">
      <alignment vertical="center"/>
    </xf>
    <xf numFmtId="1" fontId="15" fillId="0" borderId="60" xfId="0" applyNumberFormat="1" applyFont="1" applyBorder="1" applyAlignment="1">
      <alignment horizontal="centerContinuous" vertical="center"/>
    </xf>
    <xf numFmtId="0" fontId="15" fillId="0" borderId="60" xfId="0" applyNumberFormat="1" applyFont="1" applyBorder="1" applyAlignment="1">
      <alignment horizontal="centerContinuous" vertical="center"/>
    </xf>
    <xf numFmtId="211" fontId="15" fillId="0" borderId="60" xfId="0" applyNumberFormat="1" applyFont="1" applyBorder="1" applyAlignment="1">
      <alignment horizontal="centerContinuous" vertical="center"/>
    </xf>
    <xf numFmtId="306" fontId="230" fillId="0" borderId="18" xfId="0" applyNumberFormat="1" applyFont="1" applyBorder="1" applyAlignment="1">
      <alignment horizontal="centerContinuous" vertical="center"/>
    </xf>
    <xf numFmtId="324" fontId="159" fillId="0" borderId="0" xfId="0" applyNumberFormat="1" applyFont="1" applyBorder="1" applyAlignment="1">
      <alignment horizontal="centerContinuous" vertical="center"/>
    </xf>
    <xf numFmtId="324" fontId="15" fillId="0" borderId="0" xfId="0" applyNumberFormat="1" applyFont="1" applyBorder="1" applyAlignment="1">
      <alignment horizontal="centerContinuous" vertical="center"/>
    </xf>
    <xf numFmtId="1" fontId="15" fillId="0" borderId="28" xfId="0" applyNumberFormat="1" applyFont="1" applyBorder="1" applyAlignment="1">
      <alignment horizontal="centerContinuous" vertical="center"/>
    </xf>
    <xf numFmtId="0" fontId="15" fillId="0" borderId="28" xfId="0" applyNumberFormat="1" applyFont="1" applyBorder="1" applyAlignment="1">
      <alignment vertical="center"/>
    </xf>
    <xf numFmtId="211" fontId="15" fillId="0" borderId="56" xfId="0" applyNumberFormat="1" applyFont="1" applyBorder="1" applyAlignment="1">
      <alignment horizontal="center" vertical="center"/>
    </xf>
    <xf numFmtId="211" fontId="159" fillId="0" borderId="56" xfId="0" applyNumberFormat="1" applyFont="1" applyBorder="1" applyAlignment="1">
      <alignment horizontal="centerContinuous" vertical="center"/>
    </xf>
    <xf numFmtId="324" fontId="15" fillId="0" borderId="56" xfId="0" applyNumberFormat="1" applyFont="1" applyBorder="1" applyAlignment="1">
      <alignment horizontal="centerContinuous" vertical="center"/>
    </xf>
    <xf numFmtId="0" fontId="15" fillId="0" borderId="56" xfId="0" applyNumberFormat="1" applyFont="1" applyBorder="1" applyAlignment="1">
      <alignment vertical="center"/>
    </xf>
    <xf numFmtId="0" fontId="15" fillId="0" borderId="58" xfId="0" applyFont="1" applyBorder="1" applyAlignment="1">
      <alignment horizontal="centerContinuous" vertical="center"/>
    </xf>
    <xf numFmtId="211" fontId="15" fillId="0" borderId="58" xfId="0" applyNumberFormat="1" applyFont="1" applyBorder="1" applyAlignment="1">
      <alignment horizontal="center" vertical="center"/>
    </xf>
    <xf numFmtId="0" fontId="15" fillId="0" borderId="58" xfId="0" applyFont="1" applyBorder="1" applyAlignment="1">
      <alignment vertical="center"/>
    </xf>
    <xf numFmtId="315" fontId="15" fillId="0" borderId="58" xfId="0" applyNumberFormat="1" applyFont="1" applyBorder="1" applyAlignment="1">
      <alignment horizontal="centerContinuous" vertical="center"/>
    </xf>
    <xf numFmtId="0" fontId="15" fillId="0" borderId="58" xfId="0" applyFont="1" applyBorder="1" applyAlignment="1">
      <alignment horizontal="center" vertical="center"/>
    </xf>
    <xf numFmtId="315" fontId="15" fillId="0" borderId="58" xfId="0" applyNumberFormat="1" applyFont="1" applyBorder="1" applyAlignment="1">
      <alignment horizontal="centerContinuous" vertical="center" shrinkToFit="1"/>
    </xf>
    <xf numFmtId="0" fontId="15" fillId="0" borderId="58" xfId="0" applyFont="1" applyBorder="1" applyAlignment="1">
      <alignment horizontal="centerContinuous" vertical="center" shrinkToFit="1"/>
    </xf>
    <xf numFmtId="0" fontId="15" fillId="0" borderId="58" xfId="0" applyNumberFormat="1" applyFont="1" applyBorder="1" applyAlignment="1">
      <alignment horizontal="centerContinuous" vertical="center" shrinkToFit="1"/>
    </xf>
    <xf numFmtId="0" fontId="15" fillId="0" borderId="53" xfId="0" applyFont="1" applyBorder="1" applyAlignment="1">
      <alignment vertical="center"/>
    </xf>
    <xf numFmtId="291" fontId="15" fillId="0" borderId="54" xfId="0" applyNumberFormat="1" applyFont="1" applyBorder="1" applyAlignment="1">
      <alignment horizontal="centerContinuous" vertical="center"/>
    </xf>
    <xf numFmtId="291" fontId="15" fillId="0" borderId="58" xfId="0" applyNumberFormat="1" applyFont="1" applyBorder="1" applyAlignment="1">
      <alignment horizontal="centerContinuous" vertical="center"/>
    </xf>
    <xf numFmtId="291" fontId="15" fillId="0" borderId="53" xfId="0" applyNumberFormat="1" applyFont="1" applyBorder="1" applyAlignment="1">
      <alignment horizontal="centerContinuous" vertical="center"/>
    </xf>
    <xf numFmtId="0" fontId="19" fillId="0" borderId="56" xfId="0" applyFont="1" applyBorder="1" applyAlignment="1">
      <alignment horizontal="centerContinuous" vertical="center"/>
    </xf>
    <xf numFmtId="211" fontId="15" fillId="0" borderId="56" xfId="0" applyNumberFormat="1" applyFont="1" applyBorder="1" applyAlignment="1">
      <alignment horizontal="centerContinuous" vertical="center"/>
    </xf>
    <xf numFmtId="326" fontId="15" fillId="0" borderId="0" xfId="0" applyNumberFormat="1" applyFont="1" applyBorder="1" applyAlignment="1">
      <alignment horizontal="centerContinuous" vertical="center"/>
    </xf>
    <xf numFmtId="326" fontId="15" fillId="0" borderId="28" xfId="0" applyNumberFormat="1" applyFont="1" applyBorder="1" applyAlignment="1">
      <alignment horizontal="centerContinuous" vertical="center"/>
    </xf>
    <xf numFmtId="0" fontId="15" fillId="0" borderId="28" xfId="0" applyNumberFormat="1" applyFont="1" applyBorder="1" applyAlignment="1">
      <alignment horizontal="centerContinuous" vertical="center"/>
    </xf>
    <xf numFmtId="0" fontId="18" fillId="0" borderId="18" xfId="0" applyFont="1" applyBorder="1" applyAlignment="1">
      <alignment horizontal="centerContinuous" vertical="center"/>
    </xf>
    <xf numFmtId="0" fontId="15" fillId="0" borderId="0" xfId="0" quotePrefix="1" applyFont="1" applyBorder="1" applyAlignment="1">
      <alignment horizontal="center" vertical="center"/>
    </xf>
    <xf numFmtId="313" fontId="15" fillId="0" borderId="0" xfId="0" applyNumberFormat="1" applyFont="1" applyBorder="1" applyAlignment="1">
      <alignment horizontal="centerContinuous" vertical="center" shrinkToFit="1"/>
    </xf>
    <xf numFmtId="325" fontId="159" fillId="0" borderId="0" xfId="0" applyNumberFormat="1" applyFont="1" applyBorder="1" applyAlignment="1">
      <alignment horizontal="centerContinuous" vertical="center" shrinkToFit="1"/>
    </xf>
    <xf numFmtId="0" fontId="15" fillId="0" borderId="47" xfId="0" quotePrefix="1" applyFont="1" applyBorder="1" applyAlignment="1">
      <alignment horizontal="centerContinuous" vertical="center"/>
    </xf>
    <xf numFmtId="324" fontId="15" fillId="0" borderId="34" xfId="0" applyNumberFormat="1" applyFont="1" applyBorder="1" applyAlignment="1">
      <alignment horizontal="centerContinuous" vertical="center"/>
    </xf>
    <xf numFmtId="325" fontId="159" fillId="0" borderId="34" xfId="0" applyNumberFormat="1" applyFont="1" applyBorder="1" applyAlignment="1">
      <alignment horizontal="centerContinuous" vertical="center" shrinkToFit="1"/>
    </xf>
    <xf numFmtId="313" fontId="15" fillId="0" borderId="34" xfId="0" applyNumberFormat="1" applyFont="1" applyBorder="1" applyAlignment="1">
      <alignment horizontal="centerContinuous" vertical="center" shrinkToFit="1"/>
    </xf>
    <xf numFmtId="313" fontId="15" fillId="0" borderId="56" xfId="0" applyNumberFormat="1" applyFont="1" applyBorder="1" applyAlignment="1">
      <alignment horizontal="centerContinuous" vertical="center"/>
    </xf>
    <xf numFmtId="313" fontId="159" fillId="0" borderId="56" xfId="0" applyNumberFormat="1" applyFont="1" applyBorder="1" applyAlignment="1">
      <alignment horizontal="centerContinuous" vertical="center" shrinkToFit="1"/>
    </xf>
    <xf numFmtId="313" fontId="15" fillId="0" borderId="56" xfId="0" applyNumberFormat="1" applyFont="1" applyBorder="1" applyAlignment="1">
      <alignment horizontal="centerContinuous" vertical="center" shrinkToFit="1"/>
    </xf>
    <xf numFmtId="324" fontId="15" fillId="0" borderId="28" xfId="0" applyNumberFormat="1" applyFont="1" applyBorder="1" applyAlignment="1">
      <alignment horizontal="center" vertical="center"/>
    </xf>
    <xf numFmtId="0" fontId="15" fillId="0" borderId="28" xfId="0" quotePrefix="1" applyFont="1" applyBorder="1" applyAlignment="1">
      <alignment horizontal="center" vertical="center"/>
    </xf>
    <xf numFmtId="0" fontId="128" fillId="0" borderId="32" xfId="0" applyFont="1" applyBorder="1" applyAlignment="1">
      <alignment horizontal="centerContinuous" vertical="center"/>
    </xf>
    <xf numFmtId="0" fontId="19" fillId="0" borderId="34" xfId="0" applyFont="1" applyBorder="1" applyAlignment="1">
      <alignment horizontal="centerContinuous" vertical="center"/>
    </xf>
    <xf numFmtId="0" fontId="128" fillId="0" borderId="47" xfId="0" applyFont="1" applyBorder="1" applyAlignment="1">
      <alignment vertical="center"/>
    </xf>
    <xf numFmtId="0" fontId="128" fillId="0" borderId="46" xfId="0" applyFont="1" applyBorder="1" applyAlignment="1">
      <alignment vertical="center"/>
    </xf>
    <xf numFmtId="318" fontId="159" fillId="0" borderId="0" xfId="0" applyNumberFormat="1" applyFont="1" applyBorder="1" applyAlignment="1">
      <alignment horizontal="centerContinuous" vertical="center" shrinkToFit="1"/>
    </xf>
    <xf numFmtId="0" fontId="15" fillId="0" borderId="0" xfId="0" applyNumberFormat="1" applyFont="1" applyBorder="1" applyAlignment="1">
      <alignment horizontal="centerContinuous" vertical="center" shrinkToFit="1"/>
    </xf>
    <xf numFmtId="0" fontId="15" fillId="0" borderId="44" xfId="0" applyNumberFormat="1" applyFont="1" applyBorder="1" applyAlignment="1">
      <alignment vertical="center"/>
    </xf>
    <xf numFmtId="291" fontId="15" fillId="0" borderId="45" xfId="0" applyNumberFormat="1" applyFont="1" applyBorder="1" applyAlignment="1">
      <alignment horizontal="centerContinuous" vertical="center"/>
    </xf>
    <xf numFmtId="291" fontId="15" fillId="0" borderId="44" xfId="0" applyNumberFormat="1" applyFont="1" applyBorder="1" applyAlignment="1">
      <alignment horizontal="centerContinuous" vertical="center"/>
    </xf>
    <xf numFmtId="324" fontId="15" fillId="0" borderId="0" xfId="0" applyNumberFormat="1" applyFont="1" applyBorder="1" applyAlignment="1">
      <alignment vertical="center"/>
    </xf>
    <xf numFmtId="314" fontId="15" fillId="0" borderId="28" xfId="0" applyNumberFormat="1" applyFont="1" applyBorder="1" applyAlignment="1">
      <alignment horizontal="centerContinuous" vertical="center"/>
    </xf>
    <xf numFmtId="322" fontId="15" fillId="0" borderId="44" xfId="0" applyNumberFormat="1" applyFont="1" applyBorder="1" applyAlignment="1">
      <alignment horizontal="centerContinuous" vertical="center"/>
    </xf>
    <xf numFmtId="321" fontId="15" fillId="0" borderId="0" xfId="0" quotePrefix="1" applyNumberFormat="1" applyFont="1" applyBorder="1" applyAlignment="1">
      <alignment horizontal="centerContinuous" vertical="center"/>
    </xf>
    <xf numFmtId="320" fontId="15" fillId="0" borderId="0" xfId="0" applyNumberFormat="1" applyFont="1" applyBorder="1" applyAlignment="1">
      <alignment horizontal="centerContinuous" vertical="center"/>
    </xf>
    <xf numFmtId="209" fontId="15" fillId="0" borderId="0" xfId="0" quotePrefix="1" applyNumberFormat="1" applyFont="1" applyBorder="1" applyAlignment="1">
      <alignment horizontal="centerContinuous" vertical="center"/>
    </xf>
    <xf numFmtId="0" fontId="15" fillId="0" borderId="18" xfId="0" applyFont="1" applyFill="1" applyBorder="1" applyAlignment="1">
      <alignment horizontal="left" vertical="center"/>
    </xf>
    <xf numFmtId="1" fontId="159" fillId="0" borderId="0" xfId="0" applyNumberFormat="1" applyFont="1" applyBorder="1" applyAlignment="1">
      <alignment horizontal="centerContinuous" vertical="center"/>
    </xf>
    <xf numFmtId="0" fontId="15" fillId="0" borderId="34" xfId="0" quotePrefix="1" applyNumberFormat="1" applyFont="1" applyBorder="1" applyAlignment="1">
      <alignment vertical="center"/>
    </xf>
    <xf numFmtId="322" fontId="15" fillId="0" borderId="0" xfId="0" applyNumberFormat="1" applyFont="1" applyBorder="1" applyAlignment="1">
      <alignment horizontal="left" vertical="center"/>
    </xf>
    <xf numFmtId="0" fontId="159" fillId="0" borderId="18" xfId="0" applyFont="1" applyBorder="1" applyAlignment="1">
      <alignment horizontal="centerContinuous" vertical="center"/>
    </xf>
    <xf numFmtId="321" fontId="159" fillId="0" borderId="0" xfId="0" quotePrefix="1" applyNumberFormat="1" applyFont="1" applyBorder="1" applyAlignment="1">
      <alignment horizontal="centerContinuous" vertical="center"/>
    </xf>
    <xf numFmtId="0" fontId="15" fillId="0" borderId="0" xfId="0" applyFont="1" applyAlignment="1">
      <alignment vertical="center"/>
    </xf>
    <xf numFmtId="211" fontId="230" fillId="0" borderId="0" xfId="0" applyNumberFormat="1" applyFont="1" applyBorder="1" applyAlignment="1">
      <alignment horizontal="centerContinuous" vertical="center" shrinkToFit="1"/>
    </xf>
    <xf numFmtId="0" fontId="15" fillId="0" borderId="32" xfId="0" applyFont="1" applyBorder="1" applyAlignment="1">
      <alignment horizontal="centerContinuous" vertical="center" shrinkToFit="1"/>
    </xf>
    <xf numFmtId="291" fontId="15" fillId="0" borderId="18" xfId="0" quotePrefix="1" applyNumberFormat="1" applyFont="1" applyBorder="1" applyAlignment="1">
      <alignment horizontal="centerContinuous" vertical="center"/>
    </xf>
    <xf numFmtId="0" fontId="230" fillId="0" borderId="44" xfId="0" applyFont="1" applyBorder="1" applyAlignment="1">
      <alignment horizontal="center" vertical="center"/>
    </xf>
    <xf numFmtId="0" fontId="230" fillId="0" borderId="44" xfId="0" applyFont="1" applyBorder="1" applyAlignment="1">
      <alignment horizontal="centerContinuous" vertical="center"/>
    </xf>
    <xf numFmtId="0" fontId="234" fillId="0" borderId="18" xfId="0" applyFont="1" applyBorder="1" applyAlignment="1">
      <alignment horizontal="centerContinuous" vertical="center"/>
    </xf>
    <xf numFmtId="0" fontId="229" fillId="0" borderId="0" xfId="0" applyFont="1" applyBorder="1" applyAlignment="1">
      <alignment horizontal="centerContinuous" vertical="center"/>
    </xf>
    <xf numFmtId="0" fontId="229" fillId="0" borderId="32" xfId="0" applyFont="1" applyBorder="1" applyAlignment="1">
      <alignment horizontal="centerContinuous" vertical="center"/>
    </xf>
    <xf numFmtId="317" fontId="230" fillId="0" borderId="0" xfId="0" applyNumberFormat="1" applyFont="1" applyFill="1" applyBorder="1" applyAlignment="1">
      <alignment horizontal="centerContinuous" vertical="center"/>
    </xf>
    <xf numFmtId="0" fontId="128" fillId="0" borderId="0" xfId="0" applyFont="1" applyBorder="1" applyAlignment="1">
      <alignment horizontal="centerContinuous" vertical="center"/>
    </xf>
    <xf numFmtId="0" fontId="160" fillId="0" borderId="47" xfId="0" applyFont="1" applyBorder="1" applyAlignment="1">
      <alignment vertical="center"/>
    </xf>
    <xf numFmtId="0" fontId="227" fillId="0" borderId="34" xfId="0" applyFont="1" applyBorder="1" applyAlignment="1">
      <alignment horizontal="centerContinuous" vertical="center"/>
    </xf>
    <xf numFmtId="211" fontId="227" fillId="0" borderId="34" xfId="0" applyNumberFormat="1" applyFont="1" applyBorder="1" applyAlignment="1">
      <alignment horizontal="centerContinuous" vertical="center"/>
    </xf>
    <xf numFmtId="0" fontId="160" fillId="0" borderId="34" xfId="0" applyFont="1" applyFill="1" applyBorder="1" applyAlignment="1">
      <alignment horizontal="centerContinuous" vertical="center"/>
    </xf>
    <xf numFmtId="318" fontId="159" fillId="0" borderId="34" xfId="0" applyNumberFormat="1" applyFont="1" applyBorder="1" applyAlignment="1">
      <alignment horizontal="centerContinuous" vertical="center" shrinkToFit="1"/>
    </xf>
    <xf numFmtId="0" fontId="160" fillId="0" borderId="34" xfId="0" applyFont="1" applyBorder="1" applyAlignment="1">
      <alignment horizontal="centerContinuous" vertical="center" shrinkToFit="1"/>
    </xf>
    <xf numFmtId="0" fontId="160" fillId="0" borderId="34" xfId="0" applyFont="1" applyBorder="1" applyAlignment="1">
      <alignment vertical="center"/>
    </xf>
    <xf numFmtId="0" fontId="234" fillId="0" borderId="57" xfId="0" applyFont="1" applyBorder="1" applyAlignment="1">
      <alignment horizontal="centerContinuous" vertical="center"/>
    </xf>
    <xf numFmtId="0" fontId="229" fillId="0" borderId="56" xfId="0" applyFont="1" applyBorder="1" applyAlignment="1">
      <alignment horizontal="centerContinuous" vertical="center"/>
    </xf>
    <xf numFmtId="0" fontId="229" fillId="0" borderId="55" xfId="0" applyFont="1" applyBorder="1" applyAlignment="1">
      <alignment horizontal="centerContinuous" vertical="center"/>
    </xf>
    <xf numFmtId="211" fontId="15" fillId="0" borderId="56" xfId="0" applyNumberFormat="1" applyFont="1" applyFill="1" applyBorder="1" applyAlignment="1">
      <alignment vertical="center"/>
    </xf>
    <xf numFmtId="317" fontId="230" fillId="0" borderId="56" xfId="0" applyNumberFormat="1" applyFont="1" applyFill="1" applyBorder="1" applyAlignment="1">
      <alignment horizontal="center" vertical="center"/>
    </xf>
    <xf numFmtId="310" fontId="15" fillId="0" borderId="56" xfId="0" applyNumberFormat="1" applyFont="1" applyFill="1" applyBorder="1" applyAlignment="1">
      <alignment horizontal="center" vertical="center"/>
    </xf>
    <xf numFmtId="211" fontId="15" fillId="0" borderId="34" xfId="0" applyNumberFormat="1" applyFont="1" applyFill="1" applyBorder="1" applyAlignment="1">
      <alignment horizontal="center" vertical="center"/>
    </xf>
    <xf numFmtId="310" fontId="15" fillId="0" borderId="34" xfId="0" applyNumberFormat="1" applyFont="1" applyFill="1" applyBorder="1" applyAlignment="1">
      <alignment horizontal="center" vertical="center"/>
    </xf>
    <xf numFmtId="211" fontId="15" fillId="0" borderId="0" xfId="0" applyNumberFormat="1" applyFont="1" applyFill="1" applyBorder="1" applyAlignment="1">
      <alignment vertical="center"/>
    </xf>
    <xf numFmtId="317" fontId="230" fillId="0" borderId="0" xfId="0" applyNumberFormat="1" applyFont="1" applyFill="1" applyBorder="1" applyAlignment="1">
      <alignment horizontal="center" vertical="center"/>
    </xf>
    <xf numFmtId="310" fontId="15" fillId="0" borderId="0" xfId="0" applyNumberFormat="1" applyFont="1" applyFill="1" applyBorder="1" applyAlignment="1">
      <alignment horizontal="center" vertical="center"/>
    </xf>
    <xf numFmtId="0" fontId="160" fillId="0" borderId="15" xfId="0" applyFont="1" applyBorder="1" applyAlignment="1">
      <alignment vertical="center"/>
    </xf>
    <xf numFmtId="211" fontId="159" fillId="0" borderId="28" xfId="0" applyNumberFormat="1" applyFont="1" applyFill="1" applyBorder="1" applyAlignment="1">
      <alignment horizontal="centerContinuous" vertical="center"/>
    </xf>
    <xf numFmtId="2" fontId="15" fillId="0" borderId="45" xfId="0" applyNumberFormat="1" applyFont="1" applyBorder="1" applyAlignment="1">
      <alignment horizontal="left" vertical="center"/>
    </xf>
    <xf numFmtId="193" fontId="15" fillId="0" borderId="44" xfId="0" applyNumberFormat="1" applyFont="1" applyBorder="1" applyAlignment="1">
      <alignment horizontal="centerContinuous" vertical="center"/>
    </xf>
    <xf numFmtId="41" fontId="15" fillId="0" borderId="0" xfId="9" applyFont="1" applyBorder="1" applyAlignment="1">
      <alignment horizontal="centerContinuous" vertical="center"/>
    </xf>
    <xf numFmtId="211" fontId="159" fillId="0" borderId="34" xfId="0" applyNumberFormat="1" applyFont="1" applyBorder="1" applyAlignment="1">
      <alignment horizontal="centerContinuous" vertical="center"/>
    </xf>
    <xf numFmtId="211" fontId="15" fillId="0" borderId="0" xfId="0" applyNumberFormat="1" applyFont="1" applyFill="1" applyBorder="1" applyAlignment="1">
      <alignment horizontal="centerContinuous" vertical="center"/>
    </xf>
    <xf numFmtId="0" fontId="230" fillId="0" borderId="0" xfId="0" applyNumberFormat="1" applyFont="1" applyFill="1" applyBorder="1" applyAlignment="1">
      <alignment horizontal="centerContinuous" vertical="center"/>
    </xf>
    <xf numFmtId="2" fontId="15" fillId="0" borderId="18" xfId="0" quotePrefix="1" applyNumberFormat="1" applyFont="1" applyBorder="1" applyAlignment="1">
      <alignment horizontal="centerContinuous" vertical="center"/>
    </xf>
    <xf numFmtId="311" fontId="230" fillId="0" borderId="0" xfId="0" applyNumberFormat="1" applyFont="1" applyFill="1" applyBorder="1" applyAlignment="1">
      <alignment horizontal="centerContinuous" vertical="center"/>
    </xf>
    <xf numFmtId="0" fontId="15" fillId="0" borderId="45" xfId="0" quotePrefix="1" applyFont="1" applyBorder="1" applyAlignment="1">
      <alignment horizontal="centerContinuous" vertical="center"/>
    </xf>
    <xf numFmtId="314" fontId="15" fillId="0" borderId="45" xfId="0" applyNumberFormat="1" applyFont="1" applyBorder="1" applyAlignment="1">
      <alignment vertical="center"/>
    </xf>
    <xf numFmtId="314" fontId="15" fillId="0" borderId="18" xfId="0" applyNumberFormat="1" applyFont="1" applyBorder="1" applyAlignment="1">
      <alignment vertical="center"/>
    </xf>
    <xf numFmtId="314" fontId="15" fillId="0" borderId="0" xfId="0" applyNumberFormat="1" applyFont="1" applyBorder="1" applyAlignment="1">
      <alignment vertical="center"/>
    </xf>
    <xf numFmtId="314" fontId="15" fillId="0" borderId="15" xfId="0" applyNumberFormat="1" applyFont="1" applyBorder="1" applyAlignment="1">
      <alignment vertical="center"/>
    </xf>
    <xf numFmtId="314" fontId="15" fillId="0" borderId="28" xfId="0" applyNumberFormat="1" applyFont="1" applyBorder="1" applyAlignment="1">
      <alignment vertical="center"/>
    </xf>
    <xf numFmtId="211" fontId="230" fillId="0" borderId="28" xfId="0" applyNumberFormat="1" applyFont="1" applyBorder="1" applyAlignment="1">
      <alignment horizontal="centerContinuous" vertical="center"/>
    </xf>
    <xf numFmtId="314" fontId="15" fillId="0" borderId="47" xfId="0" applyNumberFormat="1" applyFont="1" applyBorder="1" applyAlignment="1">
      <alignment vertical="center"/>
    </xf>
    <xf numFmtId="0" fontId="230" fillId="0" borderId="56" xfId="0" applyNumberFormat="1" applyFont="1" applyFill="1" applyBorder="1" applyAlignment="1">
      <alignment horizontal="centerContinuous" vertical="center"/>
    </xf>
    <xf numFmtId="2" fontId="160" fillId="0" borderId="45" xfId="0" applyNumberFormat="1" applyFont="1" applyBorder="1" applyAlignment="1">
      <alignment vertical="center"/>
    </xf>
    <xf numFmtId="2" fontId="160" fillId="0" borderId="18" xfId="0" applyNumberFormat="1" applyFont="1" applyBorder="1" applyAlignment="1">
      <alignment vertical="center"/>
    </xf>
    <xf numFmtId="0" fontId="15" fillId="0" borderId="18" xfId="0" applyNumberFormat="1" applyFont="1" applyBorder="1" applyAlignment="1">
      <alignment vertical="center"/>
    </xf>
    <xf numFmtId="0" fontId="230" fillId="0" borderId="0" xfId="0" applyFont="1" applyBorder="1" applyAlignment="1">
      <alignment horizontal="center" vertical="center"/>
    </xf>
    <xf numFmtId="0" fontId="159" fillId="0" borderId="0" xfId="0" applyFont="1" applyBorder="1" applyAlignment="1">
      <alignment vertical="center"/>
    </xf>
    <xf numFmtId="291" fontId="15" fillId="0" borderId="0" xfId="0" applyNumberFormat="1" applyFont="1" applyFill="1" applyBorder="1" applyAlignment="1">
      <alignment horizontal="centerContinuous" vertical="center"/>
    </xf>
    <xf numFmtId="291" fontId="15" fillId="0" borderId="18" xfId="0" applyNumberFormat="1" applyFont="1" applyFill="1" applyBorder="1" applyAlignment="1">
      <alignment horizontal="centerContinuous" vertical="center"/>
    </xf>
    <xf numFmtId="291" fontId="15" fillId="0" borderId="32" xfId="0" applyNumberFormat="1" applyFont="1" applyFill="1" applyBorder="1" applyAlignment="1">
      <alignment horizontal="centerContinuous" vertical="center"/>
    </xf>
    <xf numFmtId="0" fontId="15" fillId="0" borderId="98" xfId="0" applyFont="1" applyBorder="1" applyAlignment="1">
      <alignment vertical="center"/>
    </xf>
    <xf numFmtId="0" fontId="15" fillId="0" borderId="59" xfId="0" applyNumberFormat="1" applyFont="1" applyBorder="1" applyAlignment="1">
      <alignment horizontal="centerContinuous" vertical="center"/>
    </xf>
    <xf numFmtId="0" fontId="15" fillId="0" borderId="59" xfId="0" applyFont="1" applyBorder="1" applyAlignment="1">
      <alignment horizontal="centerContinuous" vertical="center"/>
    </xf>
    <xf numFmtId="0" fontId="15" fillId="0" borderId="59" xfId="0" quotePrefix="1" applyFont="1" applyBorder="1" applyAlignment="1">
      <alignment horizontal="center" vertical="center"/>
    </xf>
    <xf numFmtId="211" fontId="230" fillId="0" borderId="98" xfId="0" applyNumberFormat="1" applyFont="1" applyBorder="1" applyAlignment="1">
      <alignment horizontal="centerContinuous" vertical="center"/>
    </xf>
    <xf numFmtId="0" fontId="15" fillId="0" borderId="99" xfId="0" applyFont="1" applyBorder="1" applyAlignment="1">
      <alignment horizontal="center" vertical="center"/>
    </xf>
    <xf numFmtId="211" fontId="159" fillId="0" borderId="33" xfId="0" applyNumberFormat="1" applyFont="1" applyBorder="1" applyAlignment="1">
      <alignment horizontal="centerContinuous" vertical="center"/>
    </xf>
    <xf numFmtId="0" fontId="15" fillId="0" borderId="58" xfId="0" quotePrefix="1" applyFont="1" applyBorder="1" applyAlignment="1">
      <alignment horizontal="center" vertical="center"/>
    </xf>
    <xf numFmtId="312" fontId="159" fillId="0" borderId="33" xfId="0" applyNumberFormat="1" applyFont="1" applyBorder="1" applyAlignment="1">
      <alignment horizontal="centerContinuous" vertical="center"/>
    </xf>
    <xf numFmtId="312" fontId="159" fillId="0" borderId="58" xfId="0" applyNumberFormat="1" applyFont="1" applyBorder="1" applyAlignment="1">
      <alignment horizontal="centerContinuous" vertical="center"/>
    </xf>
    <xf numFmtId="0" fontId="15" fillId="0" borderId="76" xfId="0" applyFont="1" applyBorder="1" applyAlignment="1">
      <alignment horizontal="centerContinuous" vertical="center"/>
    </xf>
    <xf numFmtId="0" fontId="159" fillId="0" borderId="0" xfId="0" applyNumberFormat="1" applyFont="1" applyBorder="1" applyAlignment="1">
      <alignment horizontal="centerContinuous" vertical="center" wrapText="1"/>
    </xf>
    <xf numFmtId="0" fontId="15" fillId="0" borderId="0" xfId="0" quotePrefix="1" applyFont="1" applyBorder="1" applyAlignment="1">
      <alignment vertical="center"/>
    </xf>
    <xf numFmtId="0" fontId="160" fillId="0" borderId="0" xfId="0" applyFont="1" applyBorder="1" applyAlignment="1">
      <alignment horizontal="left" vertical="center"/>
    </xf>
    <xf numFmtId="0" fontId="160" fillId="0" borderId="32" xfId="0" applyFont="1" applyBorder="1" applyAlignment="1">
      <alignment horizontal="left" vertical="center"/>
    </xf>
    <xf numFmtId="0" fontId="15" fillId="0" borderId="0" xfId="0" quotePrefix="1" applyFont="1" applyBorder="1" applyAlignment="1">
      <alignment horizontal="left" vertical="center"/>
    </xf>
    <xf numFmtId="0" fontId="159" fillId="0" borderId="34" xfId="0" applyNumberFormat="1" applyFont="1" applyBorder="1" applyAlignment="1">
      <alignment horizontal="centerContinuous" vertical="center" wrapText="1"/>
    </xf>
    <xf numFmtId="0" fontId="15" fillId="0" borderId="34" xfId="0" quotePrefix="1" applyFont="1" applyBorder="1" applyAlignment="1">
      <alignment vertical="center"/>
    </xf>
    <xf numFmtId="310" fontId="230" fillId="0" borderId="0" xfId="0" applyNumberFormat="1" applyFont="1" applyFill="1" applyBorder="1" applyAlignment="1">
      <alignment horizontal="centerContinuous" vertical="center"/>
    </xf>
    <xf numFmtId="0" fontId="230" fillId="0" borderId="0" xfId="0" applyFont="1" applyFill="1" applyBorder="1" applyAlignment="1">
      <alignment horizontal="centerContinuous" vertical="center"/>
    </xf>
    <xf numFmtId="0" fontId="15" fillId="0" borderId="18" xfId="0" applyNumberFormat="1" applyFont="1" applyBorder="1" applyAlignment="1">
      <alignment horizontal="centerContinuous" vertical="center"/>
    </xf>
    <xf numFmtId="0" fontId="230" fillId="0" borderId="15" xfId="0" applyFont="1" applyBorder="1" applyAlignment="1">
      <alignment horizontal="centerContinuous" vertical="center"/>
    </xf>
    <xf numFmtId="0" fontId="15" fillId="0" borderId="15" xfId="0" applyNumberFormat="1" applyFont="1" applyBorder="1" applyAlignment="1">
      <alignment horizontal="centerContinuous" vertical="center"/>
    </xf>
    <xf numFmtId="0" fontId="15" fillId="0" borderId="45" xfId="0" applyNumberFormat="1" applyFont="1" applyBorder="1" applyAlignment="1">
      <alignment horizontal="centerContinuous" vertical="center"/>
    </xf>
    <xf numFmtId="0" fontId="15" fillId="0" borderId="44" xfId="0" applyNumberFormat="1" applyFont="1" applyBorder="1" applyAlignment="1">
      <alignment horizontal="centerContinuous" vertical="center"/>
    </xf>
    <xf numFmtId="0" fontId="160" fillId="0" borderId="28" xfId="0" applyFont="1" applyBorder="1" applyAlignment="1">
      <alignment vertical="center"/>
    </xf>
    <xf numFmtId="0" fontId="160" fillId="0" borderId="16" xfId="0" applyFont="1" applyBorder="1" applyAlignment="1">
      <alignment vertical="center"/>
    </xf>
    <xf numFmtId="312" fontId="159" fillId="0" borderId="28" xfId="0" applyNumberFormat="1" applyFont="1" applyBorder="1" applyAlignment="1">
      <alignment horizontal="centerContinuous" vertical="center"/>
    </xf>
    <xf numFmtId="211" fontId="15" fillId="0" borderId="44" xfId="0" applyNumberFormat="1" applyFont="1" applyBorder="1" applyAlignment="1">
      <alignment horizontal="left" vertical="center"/>
    </xf>
    <xf numFmtId="211" fontId="159" fillId="0" borderId="44" xfId="0" applyNumberFormat="1" applyFont="1" applyFill="1" applyBorder="1" applyAlignment="1">
      <alignment horizontal="centerContinuous" vertical="center"/>
    </xf>
    <xf numFmtId="312" fontId="15" fillId="0" borderId="18" xfId="0" applyNumberFormat="1" applyFont="1" applyBorder="1" applyAlignment="1">
      <alignment vertical="center"/>
    </xf>
    <xf numFmtId="1" fontId="159" fillId="0" borderId="0" xfId="0" applyNumberFormat="1" applyFont="1" applyBorder="1" applyAlignment="1">
      <alignment horizontal="centerContinuous" vertical="center" shrinkToFit="1"/>
    </xf>
    <xf numFmtId="0" fontId="231" fillId="0" borderId="0" xfId="0" applyNumberFormat="1" applyFont="1" applyBorder="1" applyAlignment="1">
      <alignment horizontal="centerContinuous" vertical="center" shrinkToFit="1"/>
    </xf>
    <xf numFmtId="0" fontId="230" fillId="0" borderId="56" xfId="0" applyNumberFormat="1" applyFont="1" applyFill="1" applyBorder="1" applyAlignment="1">
      <alignment horizontal="centerContinuous" vertical="center" shrinkToFit="1"/>
    </xf>
    <xf numFmtId="310" fontId="230" fillId="0" borderId="56" xfId="0" applyNumberFormat="1" applyFont="1" applyFill="1" applyBorder="1" applyAlignment="1">
      <alignment horizontal="centerContinuous" vertical="center" shrinkToFit="1"/>
    </xf>
    <xf numFmtId="0" fontId="230" fillId="0" borderId="56" xfId="0" applyFont="1" applyFill="1" applyBorder="1" applyAlignment="1">
      <alignment horizontal="centerContinuous" vertical="center" shrinkToFit="1"/>
    </xf>
    <xf numFmtId="2" fontId="15" fillId="0" borderId="0" xfId="0" applyNumberFormat="1" applyFont="1" applyBorder="1" applyAlignment="1">
      <alignment vertical="center"/>
    </xf>
    <xf numFmtId="193" fontId="15" fillId="0" borderId="0" xfId="0" applyNumberFormat="1" applyFont="1" applyBorder="1" applyAlignment="1">
      <alignment horizontal="center" vertical="center"/>
    </xf>
    <xf numFmtId="211" fontId="15" fillId="0" borderId="18" xfId="0" applyNumberFormat="1" applyFont="1" applyBorder="1" applyAlignment="1">
      <alignment vertical="center"/>
    </xf>
    <xf numFmtId="1" fontId="15" fillId="0" borderId="0" xfId="0" applyNumberFormat="1" applyFont="1" applyBorder="1" applyAlignment="1">
      <alignment horizontal="center" vertical="center"/>
    </xf>
    <xf numFmtId="211" fontId="15" fillId="0" borderId="45" xfId="0" applyNumberFormat="1" applyFont="1" applyBorder="1" applyAlignment="1">
      <alignment horizontal="centerContinuous" vertical="center"/>
    </xf>
    <xf numFmtId="2" fontId="15" fillId="0" borderId="44" xfId="0" applyNumberFormat="1" applyFont="1" applyBorder="1" applyAlignment="1">
      <alignment horizontal="centerContinuous" vertical="center"/>
    </xf>
    <xf numFmtId="312" fontId="15" fillId="0" borderId="47" xfId="0" applyNumberFormat="1" applyFont="1" applyBorder="1" applyAlignment="1">
      <alignment vertical="center"/>
    </xf>
    <xf numFmtId="312" fontId="159" fillId="0" borderId="34" xfId="0" applyNumberFormat="1" applyFont="1" applyBorder="1" applyAlignment="1">
      <alignment horizontal="centerContinuous" vertical="center"/>
    </xf>
    <xf numFmtId="314" fontId="159" fillId="0" borderId="34" xfId="0" applyNumberFormat="1" applyFont="1" applyBorder="1" applyAlignment="1">
      <alignment horizontal="centerContinuous" vertical="center"/>
    </xf>
    <xf numFmtId="312" fontId="15" fillId="0" borderId="57" xfId="0" applyNumberFormat="1" applyFont="1" applyBorder="1" applyAlignment="1">
      <alignment vertical="center"/>
    </xf>
    <xf numFmtId="314" fontId="159" fillId="0" borderId="56" xfId="0" applyNumberFormat="1" applyFont="1" applyBorder="1" applyAlignment="1">
      <alignment horizontal="centerContinuous" vertical="center"/>
    </xf>
    <xf numFmtId="314" fontId="159" fillId="0" borderId="0" xfId="0" applyNumberFormat="1" applyFont="1" applyBorder="1" applyAlignment="1">
      <alignment horizontal="centerContinuous" vertical="center"/>
    </xf>
    <xf numFmtId="314" fontId="15" fillId="0" borderId="0" xfId="0" applyNumberFormat="1" applyFont="1" applyBorder="1" applyAlignment="1">
      <alignment horizontal="centerContinuous" vertical="center"/>
    </xf>
    <xf numFmtId="0" fontId="230" fillId="0" borderId="55" xfId="0" applyFont="1" applyFill="1" applyBorder="1" applyAlignment="1">
      <alignment horizontal="centerContinuous" vertical="center" shrinkToFit="1"/>
    </xf>
    <xf numFmtId="211" fontId="15" fillId="0" borderId="28" xfId="0" applyNumberFormat="1" applyFont="1" applyFill="1" applyBorder="1" applyAlignment="1">
      <alignment vertical="center"/>
    </xf>
    <xf numFmtId="2" fontId="15" fillId="0" borderId="45" xfId="0" applyNumberFormat="1" applyFont="1" applyBorder="1" applyAlignment="1">
      <alignment horizontal="centerContinuous" vertical="center"/>
    </xf>
    <xf numFmtId="0" fontId="159" fillId="0" borderId="18" xfId="0" applyFont="1" applyBorder="1" applyAlignment="1">
      <alignment vertical="center"/>
    </xf>
    <xf numFmtId="0" fontId="15" fillId="0" borderId="34" xfId="0" applyFont="1" applyBorder="1" applyAlignment="1">
      <alignment horizontal="left" vertical="center"/>
    </xf>
    <xf numFmtId="315" fontId="15" fillId="0" borderId="34" xfId="0" applyNumberFormat="1" applyFont="1" applyBorder="1" applyAlignment="1">
      <alignment horizontal="centerContinuous" vertical="center"/>
    </xf>
    <xf numFmtId="315" fontId="15" fillId="0" borderId="34" xfId="0" applyNumberFormat="1" applyFont="1" applyBorder="1" applyAlignment="1">
      <alignment horizontal="center" vertical="center"/>
    </xf>
    <xf numFmtId="2" fontId="15" fillId="0" borderId="18" xfId="0" applyNumberFormat="1" applyFont="1" applyBorder="1" applyAlignment="1">
      <alignment horizontal="centerContinuous" vertical="center"/>
    </xf>
    <xf numFmtId="0" fontId="235" fillId="0" borderId="0" xfId="0" applyFont="1" applyBorder="1" applyAlignment="1">
      <alignment horizontal="centerContinuous" vertical="center"/>
    </xf>
    <xf numFmtId="315" fontId="15" fillId="0" borderId="0" xfId="0" applyNumberFormat="1" applyFont="1" applyBorder="1" applyAlignment="1">
      <alignment horizontal="centerContinuous" vertical="center"/>
    </xf>
    <xf numFmtId="315" fontId="15" fillId="0" borderId="0" xfId="0" applyNumberFormat="1" applyFont="1" applyBorder="1" applyAlignment="1">
      <alignment horizontal="center" vertical="center"/>
    </xf>
    <xf numFmtId="310" fontId="230" fillId="0" borderId="56" xfId="0" applyNumberFormat="1" applyFont="1" applyFill="1" applyBorder="1" applyAlignment="1">
      <alignment horizontal="centerContinuous" vertical="center"/>
    </xf>
    <xf numFmtId="0" fontId="230" fillId="0" borderId="56" xfId="0" applyFont="1" applyFill="1" applyBorder="1" applyAlignment="1">
      <alignment horizontal="centerContinuous" vertical="center"/>
    </xf>
    <xf numFmtId="0" fontId="15" fillId="0" borderId="44" xfId="0" quotePrefix="1" applyFont="1" applyBorder="1" applyAlignment="1">
      <alignment horizontal="centerContinuous" vertical="center"/>
    </xf>
    <xf numFmtId="0" fontId="15" fillId="0" borderId="44" xfId="0" quotePrefix="1" applyFont="1" applyBorder="1" applyAlignment="1">
      <alignment horizontal="center" vertical="center"/>
    </xf>
    <xf numFmtId="2" fontId="15" fillId="0" borderId="47" xfId="0" applyNumberFormat="1" applyFont="1" applyBorder="1" applyAlignment="1">
      <alignment vertical="center"/>
    </xf>
    <xf numFmtId="0" fontId="15" fillId="0" borderId="34" xfId="0" quotePrefix="1" applyFont="1" applyBorder="1" applyAlignment="1">
      <alignment horizontal="centerContinuous" vertical="center"/>
    </xf>
    <xf numFmtId="0" fontId="15" fillId="0" borderId="34" xfId="0" quotePrefix="1" applyFont="1" applyBorder="1" applyAlignment="1">
      <alignment horizontal="center" vertical="center"/>
    </xf>
    <xf numFmtId="2" fontId="15" fillId="0" borderId="57" xfId="0" quotePrefix="1" applyNumberFormat="1" applyFont="1" applyBorder="1" applyAlignment="1">
      <alignment horizontal="centerContinuous" vertical="center"/>
    </xf>
    <xf numFmtId="0" fontId="15" fillId="0" borderId="56" xfId="0" quotePrefix="1" applyFont="1" applyBorder="1" applyAlignment="1">
      <alignment horizontal="centerContinuous" vertical="center"/>
    </xf>
    <xf numFmtId="1" fontId="15" fillId="0" borderId="56" xfId="0" applyNumberFormat="1" applyFont="1" applyBorder="1" applyAlignment="1">
      <alignment horizontal="centerContinuous" vertical="center"/>
    </xf>
    <xf numFmtId="0" fontId="15" fillId="0" borderId="56" xfId="0" quotePrefix="1" applyFont="1" applyBorder="1" applyAlignment="1">
      <alignment horizontal="center" vertical="center"/>
    </xf>
    <xf numFmtId="0" fontId="128" fillId="0" borderId="18" xfId="0" applyFont="1" applyBorder="1" applyAlignment="1">
      <alignment horizontal="left" vertical="center"/>
    </xf>
    <xf numFmtId="0" fontId="128" fillId="0" borderId="15" xfId="0" applyFont="1" applyBorder="1" applyAlignment="1">
      <alignment horizontal="left" vertical="center"/>
    </xf>
    <xf numFmtId="2" fontId="15" fillId="0" borderId="15" xfId="0" applyNumberFormat="1" applyFont="1" applyBorder="1" applyAlignment="1">
      <alignment vertical="center"/>
    </xf>
    <xf numFmtId="0" fontId="15" fillId="0" borderId="28" xfId="0" quotePrefix="1" applyFont="1" applyBorder="1" applyAlignment="1">
      <alignment horizontal="centerContinuous" vertical="center"/>
    </xf>
    <xf numFmtId="0" fontId="160" fillId="0" borderId="44" xfId="0" applyFont="1" applyBorder="1" applyAlignment="1">
      <alignment horizontal="centerContinuous" vertical="center"/>
    </xf>
    <xf numFmtId="0" fontId="160" fillId="0" borderId="43" xfId="0" applyFont="1" applyBorder="1" applyAlignment="1">
      <alignment horizontal="centerContinuous" vertical="center"/>
    </xf>
    <xf numFmtId="0" fontId="235" fillId="0" borderId="0" xfId="0" applyFont="1" applyBorder="1" applyAlignment="1">
      <alignment vertical="center"/>
    </xf>
    <xf numFmtId="0" fontId="159" fillId="0" borderId="18" xfId="0" applyFont="1" applyBorder="1" applyAlignment="1">
      <alignment horizontal="left" vertical="center"/>
    </xf>
    <xf numFmtId="1" fontId="15" fillId="0" borderId="34" xfId="0" applyNumberFormat="1" applyFont="1" applyBorder="1" applyAlignment="1">
      <alignment horizontal="left" vertical="center"/>
    </xf>
    <xf numFmtId="0" fontId="15" fillId="0" borderId="18" xfId="0" quotePrefix="1" applyFont="1" applyBorder="1" applyAlignment="1">
      <alignment horizontal="left" vertical="center"/>
    </xf>
    <xf numFmtId="0" fontId="15" fillId="0" borderId="54" xfId="0" applyNumberFormat="1" applyFont="1" applyBorder="1" applyAlignment="1">
      <alignment horizontal="centerContinuous" vertical="center"/>
    </xf>
    <xf numFmtId="1" fontId="15" fillId="0" borderId="54" xfId="0" applyNumberFormat="1" applyFont="1" applyBorder="1" applyAlignment="1">
      <alignment horizontal="centerContinuous" vertical="center"/>
    </xf>
    <xf numFmtId="0" fontId="230" fillId="0" borderId="0" xfId="0" applyNumberFormat="1" applyFont="1" applyBorder="1" applyAlignment="1">
      <alignment horizontal="centerContinuous" vertical="center"/>
    </xf>
    <xf numFmtId="314" fontId="15" fillId="0" borderId="56" xfId="0" applyNumberFormat="1" applyFont="1" applyBorder="1" applyAlignment="1">
      <alignment vertical="center"/>
    </xf>
    <xf numFmtId="314" fontId="15" fillId="0" borderId="58" xfId="0" applyNumberFormat="1" applyFont="1" applyBorder="1" applyAlignment="1">
      <alignment vertical="center"/>
    </xf>
    <xf numFmtId="0" fontId="15" fillId="0" borderId="47" xfId="0" applyNumberFormat="1" applyFont="1" applyBorder="1" applyAlignment="1">
      <alignment horizontal="centerContinuous" vertical="center"/>
    </xf>
    <xf numFmtId="1" fontId="15" fillId="0" borderId="47" xfId="0" applyNumberFormat="1" applyFont="1" applyBorder="1" applyAlignment="1">
      <alignment horizontal="centerContinuous" vertical="center"/>
    </xf>
    <xf numFmtId="0" fontId="15" fillId="0" borderId="58" xfId="0" applyNumberFormat="1" applyFont="1" applyBorder="1" applyAlignment="1">
      <alignment horizontal="centerContinuous" vertical="center"/>
    </xf>
    <xf numFmtId="314" fontId="15" fillId="0" borderId="58" xfId="0" applyNumberFormat="1" applyFont="1" applyBorder="1" applyAlignment="1">
      <alignment horizontal="centerContinuous" vertical="center"/>
    </xf>
    <xf numFmtId="0" fontId="230" fillId="0" borderId="0" xfId="0" applyNumberFormat="1" applyFont="1" applyFill="1" applyBorder="1" applyAlignment="1">
      <alignment horizontal="centerContinuous" vertical="center" shrinkToFit="1"/>
    </xf>
    <xf numFmtId="310" fontId="230" fillId="0" borderId="0" xfId="0" applyNumberFormat="1" applyFont="1" applyFill="1" applyBorder="1" applyAlignment="1">
      <alignment horizontal="centerContinuous" vertical="center" shrinkToFit="1"/>
    </xf>
    <xf numFmtId="0" fontId="230" fillId="0" borderId="0" xfId="0" applyFont="1" applyFill="1" applyBorder="1" applyAlignment="1">
      <alignment horizontal="centerContinuous" vertical="center" shrinkToFit="1"/>
    </xf>
    <xf numFmtId="0" fontId="15" fillId="0" borderId="54" xfId="0" applyFont="1" applyBorder="1" applyAlignment="1">
      <alignment vertical="center"/>
    </xf>
    <xf numFmtId="0" fontId="15" fillId="0" borderId="56" xfId="0" applyNumberFormat="1" applyFont="1" applyBorder="1" applyAlignment="1">
      <alignment horizontal="centerContinuous" vertical="center"/>
    </xf>
    <xf numFmtId="314" fontId="15" fillId="0" borderId="56" xfId="0" applyNumberFormat="1" applyFont="1" applyBorder="1" applyAlignment="1">
      <alignment horizontal="centerContinuous" vertical="center"/>
    </xf>
    <xf numFmtId="1" fontId="15" fillId="0" borderId="15" xfId="0" applyNumberFormat="1" applyFont="1" applyBorder="1" applyAlignment="1">
      <alignment horizontal="centerContinuous" vertical="center"/>
    </xf>
    <xf numFmtId="0" fontId="128" fillId="0" borderId="0" xfId="0" applyNumberFormat="1" applyFont="1" applyBorder="1" applyAlignment="1">
      <alignment vertical="center"/>
    </xf>
    <xf numFmtId="0" fontId="128" fillId="0" borderId="32" xfId="0" applyNumberFormat="1" applyFont="1" applyBorder="1" applyAlignment="1">
      <alignment vertical="center"/>
    </xf>
    <xf numFmtId="0" fontId="15" fillId="0" borderId="18" xfId="0" applyNumberFormat="1" applyFont="1" applyFill="1" applyBorder="1" applyAlignment="1">
      <alignment vertical="center"/>
    </xf>
    <xf numFmtId="0" fontId="15" fillId="0" borderId="32" xfId="0" applyNumberFormat="1" applyFont="1" applyFill="1" applyBorder="1" applyAlignment="1">
      <alignment vertical="center"/>
    </xf>
    <xf numFmtId="0" fontId="128" fillId="0" borderId="18" xfId="0" applyFont="1" applyFill="1" applyBorder="1" applyAlignment="1">
      <alignment horizontal="centerContinuous" vertical="center"/>
    </xf>
    <xf numFmtId="211" fontId="159" fillId="0" borderId="0" xfId="0" applyNumberFormat="1" applyFont="1" applyFill="1" applyBorder="1" applyAlignment="1">
      <alignment horizontal="centerContinuous" vertical="center"/>
    </xf>
    <xf numFmtId="2" fontId="159" fillId="0" borderId="0" xfId="0" applyNumberFormat="1" applyFont="1" applyFill="1" applyBorder="1" applyAlignment="1">
      <alignment horizontal="centerContinuous" vertical="center"/>
    </xf>
    <xf numFmtId="2" fontId="15" fillId="0" borderId="0" xfId="0" applyNumberFormat="1" applyFont="1" applyFill="1" applyBorder="1" applyAlignment="1">
      <alignment horizontal="centerContinuous" vertical="center"/>
    </xf>
    <xf numFmtId="211" fontId="15" fillId="0" borderId="0" xfId="0" applyNumberFormat="1" applyFont="1" applyFill="1" applyBorder="1" applyAlignment="1">
      <alignment horizontal="center" vertical="center"/>
    </xf>
    <xf numFmtId="0" fontId="15" fillId="0" borderId="47" xfId="0" applyFont="1" applyFill="1" applyBorder="1" applyAlignment="1">
      <alignment vertical="center"/>
    </xf>
    <xf numFmtId="211" fontId="15" fillId="0" borderId="47" xfId="0" applyNumberFormat="1" applyFont="1" applyBorder="1" applyAlignment="1">
      <alignment horizontal="centerContinuous" vertical="center"/>
    </xf>
    <xf numFmtId="0" fontId="15" fillId="0" borderId="15" xfId="0" applyFont="1" applyFill="1" applyBorder="1" applyAlignment="1">
      <alignment vertical="center"/>
    </xf>
    <xf numFmtId="211" fontId="15" fillId="0" borderId="15" xfId="0" applyNumberFormat="1" applyFont="1" applyBorder="1" applyAlignment="1">
      <alignment horizontal="centerContinuous" vertical="center"/>
    </xf>
    <xf numFmtId="0" fontId="159" fillId="0" borderId="18" xfId="0" applyNumberFormat="1" applyFont="1" applyBorder="1" applyAlignment="1">
      <alignment vertical="center"/>
    </xf>
    <xf numFmtId="0" fontId="159" fillId="0" borderId="0" xfId="0" applyNumberFormat="1" applyFont="1" applyBorder="1" applyAlignment="1">
      <alignment vertical="center"/>
    </xf>
    <xf numFmtId="0" fontId="159" fillId="0" borderId="62" xfId="0" applyNumberFormat="1" applyFont="1" applyBorder="1" applyAlignment="1">
      <alignment vertical="center"/>
    </xf>
    <xf numFmtId="332" fontId="15" fillId="0" borderId="0" xfId="0" applyNumberFormat="1" applyFont="1" applyBorder="1" applyAlignment="1">
      <alignment horizontal="centerContinuous" vertical="center"/>
    </xf>
    <xf numFmtId="0" fontId="15" fillId="0" borderId="34" xfId="0" applyNumberFormat="1" applyFont="1" applyBorder="1" applyAlignment="1">
      <alignment horizontal="center" vertical="center"/>
    </xf>
    <xf numFmtId="332" fontId="15" fillId="0" borderId="34" xfId="0" applyNumberFormat="1" applyFont="1" applyBorder="1" applyAlignment="1">
      <alignment horizontal="centerContinuous" vertical="center"/>
    </xf>
    <xf numFmtId="0" fontId="15" fillId="0" borderId="28" xfId="0" applyNumberFormat="1" applyFont="1" applyBorder="1" applyAlignment="1">
      <alignment horizontal="center" vertical="center"/>
    </xf>
    <xf numFmtId="332" fontId="15" fillId="0" borderId="28" xfId="0" applyNumberFormat="1" applyFont="1" applyBorder="1" applyAlignment="1">
      <alignment horizontal="centerContinuous" vertical="center"/>
    </xf>
    <xf numFmtId="0" fontId="15" fillId="0" borderId="18" xfId="0" quotePrefix="1" applyNumberFormat="1" applyFont="1" applyBorder="1" applyAlignment="1">
      <alignment horizontal="centerContinuous" vertical="center"/>
    </xf>
    <xf numFmtId="0" fontId="230" fillId="0" borderId="18" xfId="0" applyFont="1" applyBorder="1" applyAlignment="1">
      <alignment horizontal="centerContinuous" vertical="center"/>
    </xf>
    <xf numFmtId="0" fontId="15" fillId="0" borderId="18" xfId="0" applyNumberFormat="1" applyFont="1" applyBorder="1" applyAlignment="1">
      <alignment horizontal="left" vertical="center"/>
    </xf>
    <xf numFmtId="0" fontId="160" fillId="0" borderId="46" xfId="0" applyFont="1" applyBorder="1" applyAlignment="1">
      <alignment vertical="center"/>
    </xf>
    <xf numFmtId="211" fontId="15" fillId="0" borderId="34" xfId="0" applyNumberFormat="1" applyFont="1" applyFill="1" applyBorder="1" applyAlignment="1">
      <alignment vertical="center"/>
    </xf>
    <xf numFmtId="0" fontId="160" fillId="0" borderId="28" xfId="0" applyFont="1" applyBorder="1" applyAlignment="1">
      <alignment horizontal="left" vertical="center"/>
    </xf>
    <xf numFmtId="0" fontId="160" fillId="0" borderId="16" xfId="0" applyFont="1" applyBorder="1" applyAlignment="1">
      <alignment horizontal="left" vertical="center"/>
    </xf>
    <xf numFmtId="0" fontId="230" fillId="0" borderId="28" xfId="0" applyFont="1" applyBorder="1" applyAlignment="1">
      <alignment vertical="center"/>
    </xf>
    <xf numFmtId="0" fontId="15" fillId="0" borderId="64" xfId="0" applyFont="1" applyFill="1" applyBorder="1" applyAlignment="1">
      <alignment horizontal="centerContinuous" vertical="center"/>
    </xf>
    <xf numFmtId="0" fontId="160" fillId="0" borderId="44" xfId="0" applyFont="1" applyFill="1" applyBorder="1" applyAlignment="1">
      <alignment horizontal="centerContinuous" vertical="center"/>
    </xf>
    <xf numFmtId="0" fontId="19" fillId="0" borderId="44" xfId="0" applyFont="1" applyFill="1" applyBorder="1" applyAlignment="1">
      <alignment horizontal="centerContinuous" vertical="center"/>
    </xf>
    <xf numFmtId="0" fontId="19" fillId="0" borderId="0" xfId="0" applyFont="1" applyFill="1" applyBorder="1" applyAlignment="1">
      <alignment horizontal="centerContinuous" vertical="center"/>
    </xf>
    <xf numFmtId="0" fontId="19" fillId="0" borderId="32" xfId="0" applyFont="1" applyFill="1" applyBorder="1" applyAlignment="1">
      <alignment horizontal="centerContinuous" vertical="center"/>
    </xf>
    <xf numFmtId="0" fontId="128" fillId="0" borderId="44" xfId="0" applyFont="1" applyFill="1" applyBorder="1" applyAlignment="1">
      <alignment horizontal="centerContinuous" vertical="center"/>
    </xf>
    <xf numFmtId="0" fontId="128" fillId="0" borderId="43" xfId="0" applyFont="1" applyFill="1" applyBorder="1" applyAlignment="1">
      <alignment horizontal="centerContinuous" vertical="center"/>
    </xf>
    <xf numFmtId="0" fontId="15" fillId="0" borderId="45" xfId="0" applyFont="1" applyFill="1" applyBorder="1" applyAlignment="1">
      <alignment vertical="center"/>
    </xf>
    <xf numFmtId="0" fontId="15" fillId="0" borderId="44" xfId="0" applyFont="1" applyFill="1" applyBorder="1" applyAlignment="1">
      <alignment horizontal="center" vertical="center"/>
    </xf>
    <xf numFmtId="291" fontId="15" fillId="0" borderId="45" xfId="0" applyNumberFormat="1" applyFont="1" applyFill="1" applyBorder="1" applyAlignment="1">
      <alignment horizontal="centerContinuous" vertical="center"/>
    </xf>
    <xf numFmtId="291" fontId="15" fillId="0" borderId="44" xfId="0" applyNumberFormat="1" applyFont="1" applyFill="1" applyBorder="1" applyAlignment="1">
      <alignment horizontal="centerContinuous" vertical="center"/>
    </xf>
    <xf numFmtId="291" fontId="15" fillId="0" borderId="43" xfId="0" applyNumberFormat="1" applyFont="1" applyFill="1" applyBorder="1" applyAlignment="1">
      <alignment horizontal="centerContinuous" vertical="center"/>
    </xf>
    <xf numFmtId="0" fontId="19" fillId="0" borderId="0" xfId="0" applyFont="1" applyBorder="1" applyAlignment="1">
      <alignment vertical="center"/>
    </xf>
    <xf numFmtId="0" fontId="19" fillId="0" borderId="32" xfId="0" applyFont="1" applyBorder="1" applyAlignment="1">
      <alignment vertical="center"/>
    </xf>
    <xf numFmtId="332" fontId="159" fillId="0" borderId="0" xfId="0" applyNumberFormat="1" applyFont="1" applyBorder="1" applyAlignment="1">
      <alignment horizontal="centerContinuous" vertical="center"/>
    </xf>
    <xf numFmtId="267" fontId="15" fillId="0" borderId="56" xfId="0" applyNumberFormat="1" applyFont="1" applyBorder="1" applyAlignment="1">
      <alignment horizontal="centerContinuous" vertical="center"/>
    </xf>
    <xf numFmtId="315" fontId="15" fillId="0" borderId="56" xfId="0" applyNumberFormat="1" applyFont="1" applyBorder="1" applyAlignment="1">
      <alignment horizontal="centerContinuous" vertical="center"/>
    </xf>
    <xf numFmtId="315" fontId="15" fillId="0" borderId="56" xfId="0" applyNumberFormat="1" applyFont="1" applyBorder="1" applyAlignment="1">
      <alignment horizontal="center" vertical="center"/>
    </xf>
    <xf numFmtId="315" fontId="15" fillId="0" borderId="58" xfId="0" applyNumberFormat="1" applyFont="1" applyBorder="1" applyAlignment="1">
      <alignment horizontal="center" vertical="center"/>
    </xf>
    <xf numFmtId="0" fontId="15" fillId="0" borderId="62" xfId="0" applyFont="1" applyFill="1" applyBorder="1" applyAlignment="1">
      <alignment horizontal="centerContinuous" vertical="center"/>
    </xf>
    <xf numFmtId="0" fontId="160" fillId="0" borderId="0" xfId="0" applyFont="1" applyFill="1" applyBorder="1" applyAlignment="1">
      <alignment horizontal="centerContinuous" vertical="center"/>
    </xf>
    <xf numFmtId="0" fontId="160" fillId="0" borderId="32" xfId="0" applyFont="1" applyBorder="1" applyAlignment="1">
      <alignment horizontal="centerContinuous" vertical="center"/>
    </xf>
    <xf numFmtId="332" fontId="159" fillId="0" borderId="34" xfId="0" applyNumberFormat="1" applyFont="1" applyBorder="1" applyAlignment="1">
      <alignment horizontal="centerContinuous" vertical="center"/>
    </xf>
    <xf numFmtId="0" fontId="159" fillId="0" borderId="34" xfId="0" applyNumberFormat="1" applyFont="1" applyBorder="1" applyAlignment="1">
      <alignment horizontal="centerContinuous" vertical="center"/>
    </xf>
    <xf numFmtId="0" fontId="19" fillId="0" borderId="32" xfId="0" applyFont="1" applyBorder="1" applyAlignment="1">
      <alignment horizontal="centerContinuous" vertical="center"/>
    </xf>
    <xf numFmtId="2" fontId="15" fillId="0" borderId="0" xfId="0" applyNumberFormat="1" applyFont="1" applyBorder="1" applyAlignment="1">
      <alignment horizontal="centerContinuous" vertical="center"/>
    </xf>
    <xf numFmtId="2" fontId="15" fillId="0" borderId="34" xfId="0" applyNumberFormat="1" applyFont="1" applyBorder="1" applyAlignment="1">
      <alignment vertical="center"/>
    </xf>
    <xf numFmtId="2" fontId="15" fillId="0" borderId="0" xfId="0" quotePrefix="1" applyNumberFormat="1" applyFont="1" applyBorder="1" applyAlignment="1">
      <alignment horizontal="center" vertical="center"/>
    </xf>
    <xf numFmtId="2" fontId="15" fillId="0" borderId="34" xfId="0" quotePrefix="1" applyNumberFormat="1" applyFont="1" applyBorder="1" applyAlignment="1">
      <alignment vertical="center"/>
    </xf>
    <xf numFmtId="0" fontId="128" fillId="0" borderId="15" xfId="0" applyFont="1" applyBorder="1" applyAlignment="1">
      <alignment vertical="center"/>
    </xf>
    <xf numFmtId="0" fontId="128" fillId="0" borderId="28" xfId="0" applyFont="1" applyBorder="1" applyAlignment="1">
      <alignment vertical="center"/>
    </xf>
    <xf numFmtId="0" fontId="160" fillId="0" borderId="45" xfId="0" applyFont="1" applyBorder="1" applyAlignment="1">
      <alignment horizontal="centerContinuous" vertical="center" shrinkToFit="1"/>
    </xf>
    <xf numFmtId="0" fontId="160" fillId="0" borderId="44" xfId="0" applyFont="1" applyBorder="1" applyAlignment="1">
      <alignment horizontal="centerContinuous" vertical="center" shrinkToFit="1"/>
    </xf>
    <xf numFmtId="0" fontId="160" fillId="0" borderId="43" xfId="0" applyFont="1" applyBorder="1" applyAlignment="1">
      <alignment horizontal="centerContinuous" vertical="center" shrinkToFit="1"/>
    </xf>
    <xf numFmtId="0" fontId="236" fillId="0" borderId="18" xfId="0" applyFont="1" applyBorder="1" applyAlignment="1">
      <alignment horizontal="centerContinuous" vertical="center"/>
    </xf>
    <xf numFmtId="2" fontId="15" fillId="0" borderId="18" xfId="0" applyNumberFormat="1" applyFont="1" applyBorder="1" applyAlignment="1">
      <alignment vertical="center"/>
    </xf>
    <xf numFmtId="332" fontId="230" fillId="0" borderId="0" xfId="0" applyNumberFormat="1" applyFont="1" applyBorder="1" applyAlignment="1">
      <alignment horizontal="centerContinuous" vertical="center"/>
    </xf>
    <xf numFmtId="312" fontId="230" fillId="0" borderId="0" xfId="0" applyNumberFormat="1" applyFont="1" applyBorder="1" applyAlignment="1">
      <alignment horizontal="centerContinuous" vertical="center"/>
    </xf>
    <xf numFmtId="332" fontId="230" fillId="0" borderId="34" xfId="0" applyNumberFormat="1" applyFont="1" applyBorder="1" applyAlignment="1">
      <alignment horizontal="centerContinuous" vertical="center"/>
    </xf>
    <xf numFmtId="312" fontId="230" fillId="0" borderId="34" xfId="0" applyNumberFormat="1" applyFont="1" applyBorder="1" applyAlignment="1">
      <alignment horizontal="centerContinuous" vertical="center"/>
    </xf>
    <xf numFmtId="0" fontId="160" fillId="0" borderId="18" xfId="0" quotePrefix="1" applyFont="1" applyBorder="1" applyAlignment="1">
      <alignment horizontal="centerContinuous" vertical="center" shrinkToFit="1"/>
    </xf>
    <xf numFmtId="0" fontId="160" fillId="0" borderId="0" xfId="0" applyFont="1" applyBorder="1" applyAlignment="1">
      <alignment horizontal="centerContinuous" vertical="center" shrinkToFit="1"/>
    </xf>
    <xf numFmtId="0" fontId="160" fillId="0" borderId="32" xfId="0" applyFont="1" applyBorder="1" applyAlignment="1">
      <alignment horizontal="centerContinuous" vertical="center" shrinkToFit="1"/>
    </xf>
    <xf numFmtId="2" fontId="15" fillId="0" borderId="18" xfId="0" applyNumberFormat="1" applyFont="1" applyBorder="1" applyAlignment="1">
      <alignment horizontal="left" vertical="center"/>
    </xf>
    <xf numFmtId="0" fontId="230" fillId="0" borderId="34" xfId="0" applyNumberFormat="1" applyFont="1" applyBorder="1" applyAlignment="1">
      <alignment horizontal="centerContinuous" vertical="center"/>
    </xf>
    <xf numFmtId="0" fontId="15" fillId="0" borderId="44" xfId="0" quotePrefix="1" applyFont="1" applyBorder="1" applyAlignment="1">
      <alignment vertical="center"/>
    </xf>
    <xf numFmtId="0" fontId="15" fillId="0" borderId="44" xfId="0" applyNumberFormat="1" applyFont="1" applyBorder="1" applyAlignment="1">
      <alignment horizontal="center" vertical="center"/>
    </xf>
    <xf numFmtId="0" fontId="230" fillId="0" borderId="18" xfId="0" quotePrefix="1" applyFont="1" applyBorder="1" applyAlignment="1">
      <alignment horizontal="centerContinuous" vertical="center"/>
    </xf>
    <xf numFmtId="0" fontId="159" fillId="0" borderId="34" xfId="0" applyFont="1" applyBorder="1" applyAlignment="1">
      <alignment horizontal="center" vertical="center"/>
    </xf>
    <xf numFmtId="0" fontId="159" fillId="0" borderId="34" xfId="0" quotePrefix="1" applyFont="1" applyBorder="1" applyAlignment="1">
      <alignment horizontal="center" vertical="center"/>
    </xf>
    <xf numFmtId="314" fontId="15" fillId="0" borderId="34" xfId="0" applyNumberFormat="1" applyFont="1" applyBorder="1" applyAlignment="1">
      <alignment horizontal="centerContinuous" vertical="center"/>
    </xf>
    <xf numFmtId="0" fontId="159" fillId="0" borderId="28" xfId="0" applyFont="1" applyBorder="1" applyAlignment="1">
      <alignment horizontal="center" vertical="center"/>
    </xf>
    <xf numFmtId="0" fontId="159" fillId="0" borderId="28" xfId="0" quotePrefix="1" applyFont="1" applyBorder="1" applyAlignment="1">
      <alignment horizontal="center" vertical="center"/>
    </xf>
    <xf numFmtId="1" fontId="15" fillId="0" borderId="58" xfId="0" applyNumberFormat="1" applyFont="1" applyBorder="1" applyAlignment="1">
      <alignment vertical="center"/>
    </xf>
    <xf numFmtId="332" fontId="15" fillId="0" borderId="32" xfId="0" applyNumberFormat="1" applyFont="1" applyBorder="1" applyAlignment="1">
      <alignment vertical="center"/>
    </xf>
    <xf numFmtId="291" fontId="15" fillId="0" borderId="57" xfId="0" applyNumberFormat="1" applyFont="1" applyBorder="1" applyAlignment="1">
      <alignment vertical="center"/>
    </xf>
    <xf numFmtId="332" fontId="15" fillId="0" borderId="0" xfId="0" applyNumberFormat="1" applyFont="1" applyBorder="1" applyAlignment="1">
      <alignment vertical="center"/>
    </xf>
    <xf numFmtId="332" fontId="15" fillId="0" borderId="55" xfId="0" applyNumberFormat="1" applyFont="1" applyBorder="1" applyAlignment="1">
      <alignment vertical="center"/>
    </xf>
    <xf numFmtId="291" fontId="15" fillId="0" borderId="56" xfId="0" applyNumberFormat="1" applyFont="1" applyBorder="1" applyAlignment="1">
      <alignment vertical="center"/>
    </xf>
    <xf numFmtId="193" fontId="15" fillId="0" borderId="44" xfId="0" applyNumberFormat="1" applyFont="1" applyBorder="1" applyAlignment="1">
      <alignment vertical="center"/>
    </xf>
    <xf numFmtId="193" fontId="15" fillId="0" borderId="0" xfId="0" applyNumberFormat="1" applyFont="1" applyBorder="1" applyAlignment="1">
      <alignment vertical="center"/>
    </xf>
    <xf numFmtId="211" fontId="15" fillId="0" borderId="56" xfId="0" applyNumberFormat="1" applyFont="1" applyBorder="1" applyAlignment="1">
      <alignment vertical="center"/>
    </xf>
    <xf numFmtId="193" fontId="15" fillId="0" borderId="56" xfId="0" applyNumberFormat="1" applyFont="1" applyBorder="1" applyAlignment="1">
      <alignment vertical="center"/>
    </xf>
    <xf numFmtId="0" fontId="15" fillId="0" borderId="57" xfId="0" quotePrefix="1" applyFont="1" applyBorder="1" applyAlignment="1">
      <alignment vertical="center"/>
    </xf>
    <xf numFmtId="314" fontId="230" fillId="0" borderId="44" xfId="0" applyNumberFormat="1" applyFont="1" applyBorder="1" applyAlignment="1">
      <alignment horizontal="centerContinuous" vertical="center"/>
    </xf>
    <xf numFmtId="314" fontId="230" fillId="0" borderId="0" xfId="0" applyNumberFormat="1" applyFont="1" applyBorder="1" applyAlignment="1">
      <alignment horizontal="centerContinuous" vertical="center"/>
    </xf>
    <xf numFmtId="0" fontId="237" fillId="0" borderId="18" xfId="0" applyFont="1" applyFill="1" applyBorder="1" applyAlignment="1">
      <alignment horizontal="centerContinuous" vertical="center"/>
    </xf>
    <xf numFmtId="0" fontId="236" fillId="0" borderId="18" xfId="0" applyFont="1" applyFill="1" applyBorder="1" applyAlignment="1">
      <alignment horizontal="centerContinuous" vertical="center"/>
    </xf>
    <xf numFmtId="314" fontId="15" fillId="0" borderId="44" xfId="0" applyNumberFormat="1" applyFont="1" applyBorder="1" applyAlignment="1">
      <alignment horizontal="centerContinuous" vertical="center"/>
    </xf>
    <xf numFmtId="314" fontId="15" fillId="0" borderId="28" xfId="0" applyNumberFormat="1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314" fontId="15" fillId="0" borderId="34" xfId="0" applyNumberFormat="1" applyFont="1" applyBorder="1" applyAlignment="1">
      <alignment horizontal="center" vertical="center"/>
    </xf>
    <xf numFmtId="1" fontId="15" fillId="0" borderId="32" xfId="0" applyNumberFormat="1" applyFont="1" applyBorder="1" applyAlignment="1">
      <alignment vertical="center"/>
    </xf>
    <xf numFmtId="312" fontId="159" fillId="0" borderId="0" xfId="0" applyNumberFormat="1" applyFont="1" applyFill="1" applyBorder="1" applyAlignment="1">
      <alignment horizontal="centerContinuous" vertical="center" shrinkToFit="1"/>
    </xf>
    <xf numFmtId="0" fontId="15" fillId="0" borderId="0" xfId="0" applyFont="1" applyFill="1" applyBorder="1" applyAlignment="1">
      <alignment horizontal="centerContinuous" vertical="center" shrinkToFit="1"/>
    </xf>
    <xf numFmtId="0" fontId="15" fillId="0" borderId="57" xfId="0" applyNumberFormat="1" applyFont="1" applyBorder="1" applyAlignment="1">
      <alignment horizontal="centerContinuous" vertical="center"/>
    </xf>
    <xf numFmtId="1" fontId="15" fillId="0" borderId="32" xfId="0" applyNumberFormat="1" applyFont="1" applyBorder="1" applyAlignment="1">
      <alignment horizontal="centerContinuous" vertical="center"/>
    </xf>
    <xf numFmtId="315" fontId="15" fillId="0" borderId="60" xfId="0" applyNumberFormat="1" applyFont="1" applyFill="1" applyBorder="1" applyAlignment="1">
      <alignment horizontal="centerContinuous" vertical="center" shrinkToFit="1"/>
    </xf>
    <xf numFmtId="315" fontId="15" fillId="0" borderId="60" xfId="0" applyNumberFormat="1" applyFont="1" applyBorder="1" applyAlignment="1">
      <alignment horizontal="centerContinuous" vertical="center" shrinkToFit="1"/>
    </xf>
    <xf numFmtId="211" fontId="15" fillId="0" borderId="60" xfId="0" applyNumberFormat="1" applyFont="1" applyBorder="1" applyAlignment="1">
      <alignment horizontal="centerContinuous" vertical="center" shrinkToFit="1"/>
    </xf>
    <xf numFmtId="0" fontId="15" fillId="0" borderId="60" xfId="0" applyFont="1" applyBorder="1" applyAlignment="1">
      <alignment horizontal="left" vertical="center"/>
    </xf>
    <xf numFmtId="0" fontId="160" fillId="0" borderId="18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left" vertical="center"/>
    </xf>
    <xf numFmtId="211" fontId="15" fillId="0" borderId="57" xfId="0" applyNumberFormat="1" applyFont="1" applyBorder="1" applyAlignment="1">
      <alignment vertical="center"/>
    </xf>
    <xf numFmtId="1" fontId="15" fillId="0" borderId="56" xfId="0" applyNumberFormat="1" applyFont="1" applyBorder="1" applyAlignment="1">
      <alignment horizontal="center" vertical="center"/>
    </xf>
    <xf numFmtId="291" fontId="15" fillId="0" borderId="55" xfId="0" applyNumberFormat="1" applyFont="1" applyBorder="1" applyAlignment="1">
      <alignment vertical="center"/>
    </xf>
    <xf numFmtId="0" fontId="15" fillId="0" borderId="45" xfId="0" applyFont="1" applyBorder="1" applyAlignment="1">
      <alignment horizontal="center" vertical="center"/>
    </xf>
    <xf numFmtId="0" fontId="159" fillId="0" borderId="0" xfId="0" applyFont="1" applyBorder="1" applyAlignment="1">
      <alignment vertical="center" shrinkToFit="1"/>
    </xf>
    <xf numFmtId="0" fontId="159" fillId="0" borderId="0" xfId="0" applyNumberFormat="1" applyFont="1" applyBorder="1" applyAlignment="1">
      <alignment vertical="center" shrinkToFit="1"/>
    </xf>
    <xf numFmtId="0" fontId="15" fillId="0" borderId="46" xfId="0" applyFont="1" applyBorder="1" applyAlignment="1">
      <alignment horizontal="left" vertical="center"/>
    </xf>
    <xf numFmtId="0" fontId="230" fillId="0" borderId="45" xfId="0" applyFont="1" applyBorder="1" applyAlignment="1">
      <alignment horizontal="centerContinuous" vertical="center"/>
    </xf>
    <xf numFmtId="0" fontId="159" fillId="0" borderId="34" xfId="0" applyNumberFormat="1" applyFont="1" applyBorder="1" applyAlignment="1">
      <alignment vertical="center"/>
    </xf>
    <xf numFmtId="0" fontId="15" fillId="0" borderId="15" xfId="0" applyFont="1" applyFill="1" applyBorder="1" applyAlignment="1">
      <alignment horizontal="left" vertical="center"/>
    </xf>
    <xf numFmtId="193" fontId="15" fillId="0" borderId="18" xfId="0" quotePrefix="1" applyNumberFormat="1" applyFont="1" applyBorder="1" applyAlignment="1">
      <alignment horizontal="centerContinuous" vertical="center"/>
    </xf>
    <xf numFmtId="314" fontId="159" fillId="0" borderId="18" xfId="0" applyNumberFormat="1" applyFont="1" applyBorder="1" applyAlignment="1">
      <alignment horizontal="centerContinuous" vertical="center"/>
    </xf>
    <xf numFmtId="0" fontId="160" fillId="0" borderId="18" xfId="0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211" fontId="15" fillId="0" borderId="49" xfId="0" applyNumberFormat="1" applyFont="1" applyBorder="1" applyAlignment="1">
      <alignment horizontal="centerContinuous" vertical="center"/>
    </xf>
    <xf numFmtId="0" fontId="128" fillId="0" borderId="34" xfId="0" applyFont="1" applyBorder="1" applyAlignment="1">
      <alignment vertical="center"/>
    </xf>
    <xf numFmtId="211" fontId="15" fillId="0" borderId="49" xfId="0" quotePrefix="1" applyNumberFormat="1" applyFont="1" applyBorder="1" applyAlignment="1">
      <alignment horizontal="centerContinuous" vertical="center"/>
    </xf>
    <xf numFmtId="211" fontId="15" fillId="0" borderId="54" xfId="0" applyNumberFormat="1" applyFont="1" applyBorder="1" applyAlignment="1">
      <alignment horizontal="centerContinuous" vertical="center"/>
    </xf>
    <xf numFmtId="0" fontId="15" fillId="0" borderId="7" xfId="0" applyFont="1" applyFill="1" applyBorder="1" applyAlignment="1">
      <alignment horizontal="centerContinuous" vertical="center"/>
    </xf>
    <xf numFmtId="366" fontId="230" fillId="0" borderId="0" xfId="0" applyNumberFormat="1" applyFont="1" applyBorder="1" applyAlignment="1">
      <alignment horizontal="centerContinuous" vertical="center" shrinkToFit="1"/>
    </xf>
    <xf numFmtId="0" fontId="19" fillId="0" borderId="28" xfId="0" applyFont="1" applyBorder="1" applyAlignment="1">
      <alignment horizontal="centerContinuous" vertical="center"/>
    </xf>
    <xf numFmtId="0" fontId="128" fillId="0" borderId="16" xfId="0" applyFont="1" applyBorder="1" applyAlignment="1">
      <alignment vertical="center"/>
    </xf>
    <xf numFmtId="366" fontId="230" fillId="0" borderId="28" xfId="0" applyNumberFormat="1" applyFont="1" applyBorder="1" applyAlignment="1">
      <alignment horizontal="centerContinuous" vertical="center" shrinkToFit="1"/>
    </xf>
    <xf numFmtId="0" fontId="15" fillId="0" borderId="18" xfId="0" applyFont="1" applyFill="1" applyBorder="1" applyAlignment="1">
      <alignment horizontal="right" vertical="center"/>
    </xf>
    <xf numFmtId="0" fontId="15" fillId="0" borderId="47" xfId="0" applyFont="1" applyFill="1" applyBorder="1" applyAlignment="1">
      <alignment horizontal="right" vertical="center"/>
    </xf>
    <xf numFmtId="0" fontId="15" fillId="0" borderId="46" xfId="0" applyFont="1" applyFill="1" applyBorder="1" applyAlignment="1">
      <alignment horizontal="left" vertical="center"/>
    </xf>
    <xf numFmtId="291" fontId="15" fillId="0" borderId="15" xfId="0" applyNumberFormat="1" applyFont="1" applyFill="1" applyBorder="1" applyAlignment="1">
      <alignment horizontal="centerContinuous" vertical="center"/>
    </xf>
    <xf numFmtId="291" fontId="15" fillId="0" borderId="28" xfId="0" applyNumberFormat="1" applyFont="1" applyFill="1" applyBorder="1" applyAlignment="1">
      <alignment horizontal="centerContinuous" vertical="center"/>
    </xf>
    <xf numFmtId="291" fontId="15" fillId="0" borderId="16" xfId="0" applyNumberFormat="1" applyFont="1" applyFill="1" applyBorder="1" applyAlignment="1">
      <alignment horizontal="centerContinuous" vertical="center"/>
    </xf>
    <xf numFmtId="0" fontId="15" fillId="0" borderId="0" xfId="0" quotePrefix="1" applyFont="1" applyFill="1" applyBorder="1" applyAlignment="1">
      <alignment horizontal="centerContinuous" vertical="center"/>
    </xf>
    <xf numFmtId="310" fontId="159" fillId="0" borderId="0" xfId="0" applyNumberFormat="1" applyFont="1" applyFill="1" applyBorder="1" applyAlignment="1">
      <alignment horizontal="centerContinuous" vertical="center"/>
    </xf>
    <xf numFmtId="291" fontId="15" fillId="0" borderId="34" xfId="0" applyNumberFormat="1" applyFont="1" applyFill="1" applyBorder="1" applyAlignment="1">
      <alignment vertical="center"/>
    </xf>
    <xf numFmtId="291" fontId="15" fillId="0" borderId="46" xfId="0" applyNumberFormat="1" applyFont="1" applyFill="1" applyBorder="1" applyAlignment="1">
      <alignment vertical="center"/>
    </xf>
    <xf numFmtId="0" fontId="15" fillId="0" borderId="34" xfId="0" quotePrefix="1" applyFont="1" applyFill="1" applyBorder="1" applyAlignment="1">
      <alignment horizontal="centerContinuous" vertical="center"/>
    </xf>
    <xf numFmtId="310" fontId="159" fillId="0" borderId="34" xfId="0" applyNumberFormat="1" applyFont="1" applyFill="1" applyBorder="1" applyAlignment="1">
      <alignment horizontal="centerContinuous" vertical="center"/>
    </xf>
    <xf numFmtId="0" fontId="128" fillId="0" borderId="56" xfId="0" applyFont="1" applyBorder="1" applyAlignment="1">
      <alignment horizontal="centerContinuous" vertical="center"/>
    </xf>
    <xf numFmtId="0" fontId="15" fillId="0" borderId="56" xfId="0" quotePrefix="1" applyFont="1" applyFill="1" applyBorder="1" applyAlignment="1">
      <alignment horizontal="centerContinuous" vertical="center"/>
    </xf>
    <xf numFmtId="313" fontId="159" fillId="0" borderId="56" xfId="0" applyNumberFormat="1" applyFont="1" applyBorder="1" applyAlignment="1">
      <alignment horizontal="centerContinuous" vertical="center"/>
    </xf>
    <xf numFmtId="291" fontId="15" fillId="0" borderId="56" xfId="0" quotePrefix="1" applyNumberFormat="1" applyFont="1" applyFill="1" applyBorder="1" applyAlignment="1">
      <alignment horizontal="centerContinuous" vertical="center"/>
    </xf>
    <xf numFmtId="291" fontId="15" fillId="0" borderId="56" xfId="0" applyNumberFormat="1" applyFont="1" applyFill="1" applyBorder="1" applyAlignment="1">
      <alignment vertical="center"/>
    </xf>
    <xf numFmtId="291" fontId="15" fillId="0" borderId="55" xfId="0" applyNumberFormat="1" applyFont="1" applyFill="1" applyBorder="1" applyAlignment="1">
      <alignment vertical="center"/>
    </xf>
    <xf numFmtId="0" fontId="128" fillId="0" borderId="34" xfId="0" applyFont="1" applyBorder="1" applyAlignment="1">
      <alignment horizontal="centerContinuous" vertical="center"/>
    </xf>
    <xf numFmtId="0" fontId="15" fillId="0" borderId="47" xfId="0" quotePrefix="1" applyFont="1" applyFill="1" applyBorder="1" applyAlignment="1">
      <alignment horizontal="centerContinuous" vertical="center"/>
    </xf>
    <xf numFmtId="313" fontId="159" fillId="0" borderId="34" xfId="0" applyNumberFormat="1" applyFont="1" applyBorder="1" applyAlignment="1">
      <alignment horizontal="centerContinuous" vertical="center"/>
    </xf>
    <xf numFmtId="291" fontId="15" fillId="0" borderId="34" xfId="0" quotePrefix="1" applyNumberFormat="1" applyFont="1" applyFill="1" applyBorder="1" applyAlignment="1">
      <alignment horizontal="centerContinuous" vertical="center"/>
    </xf>
    <xf numFmtId="291" fontId="159" fillId="0" borderId="0" xfId="0" applyNumberFormat="1" applyFont="1" applyFill="1" applyBorder="1" applyAlignment="1">
      <alignment horizontal="centerContinuous" vertical="center"/>
    </xf>
    <xf numFmtId="291" fontId="15" fillId="0" borderId="32" xfId="0" applyNumberFormat="1" applyFont="1" applyFill="1" applyBorder="1" applyAlignment="1">
      <alignment horizontal="left" vertical="center"/>
    </xf>
    <xf numFmtId="313" fontId="15" fillId="0" borderId="28" xfId="0" applyNumberFormat="1" applyFont="1" applyBorder="1" applyAlignment="1">
      <alignment horizontal="centerContinuous" vertical="center"/>
    </xf>
    <xf numFmtId="291" fontId="15" fillId="0" borderId="28" xfId="0" applyNumberFormat="1" applyFont="1" applyFill="1" applyBorder="1" applyAlignment="1">
      <alignment vertical="center"/>
    </xf>
    <xf numFmtId="291" fontId="15" fillId="0" borderId="16" xfId="0" applyNumberFormat="1" applyFont="1" applyFill="1" applyBorder="1" applyAlignment="1">
      <alignment vertical="center"/>
    </xf>
    <xf numFmtId="0" fontId="159" fillId="0" borderId="0" xfId="0" applyNumberFormat="1" applyFont="1" applyFill="1" applyBorder="1" applyAlignment="1">
      <alignment horizontal="centerContinuous" vertical="center"/>
    </xf>
    <xf numFmtId="310" fontId="15" fillId="0" borderId="0" xfId="0" applyNumberFormat="1" applyFont="1" applyFill="1" applyBorder="1" applyAlignment="1">
      <alignment vertical="center"/>
    </xf>
    <xf numFmtId="0" fontId="159" fillId="0" borderId="47" xfId="0" applyFont="1" applyBorder="1" applyAlignment="1">
      <alignment vertical="center"/>
    </xf>
    <xf numFmtId="0" fontId="15" fillId="0" borderId="0" xfId="0" applyNumberFormat="1" applyFont="1" applyFill="1" applyBorder="1" applyAlignment="1">
      <alignment horizontal="centerContinuous" vertical="center"/>
    </xf>
    <xf numFmtId="0" fontId="15" fillId="0" borderId="44" xfId="0" applyFont="1" applyFill="1" applyBorder="1" applyAlignment="1">
      <alignment horizontal="left" vertical="center"/>
    </xf>
    <xf numFmtId="312" fontId="15" fillId="0" borderId="44" xfId="0" applyNumberFormat="1" applyFont="1" applyFill="1" applyBorder="1" applyAlignment="1">
      <alignment horizontal="centerContinuous" vertical="center"/>
    </xf>
    <xf numFmtId="313" fontId="15" fillId="0" borderId="44" xfId="0" applyNumberFormat="1" applyFont="1" applyBorder="1" applyAlignment="1">
      <alignment horizontal="centerContinuous" vertical="center"/>
    </xf>
    <xf numFmtId="310" fontId="15" fillId="0" borderId="44" xfId="0" applyNumberFormat="1" applyFont="1" applyFill="1" applyBorder="1" applyAlignment="1">
      <alignment horizontal="centerContinuous" vertical="center"/>
    </xf>
    <xf numFmtId="0" fontId="231" fillId="0" borderId="18" xfId="0" applyFont="1" applyBorder="1" applyAlignment="1">
      <alignment horizontal="centerContinuous" vertical="center"/>
    </xf>
    <xf numFmtId="313" fontId="230" fillId="0" borderId="0" xfId="0" applyNumberFormat="1" applyFont="1" applyBorder="1" applyAlignment="1">
      <alignment horizontal="centerContinuous" vertical="center"/>
    </xf>
    <xf numFmtId="0" fontId="15" fillId="0" borderId="45" xfId="0" applyFont="1" applyFill="1" applyBorder="1" applyAlignment="1">
      <alignment horizontal="left" vertical="center"/>
    </xf>
    <xf numFmtId="0" fontId="230" fillId="0" borderId="28" xfId="0" applyNumberFormat="1" applyFont="1" applyBorder="1" applyAlignment="1">
      <alignment horizontal="centerContinuous" vertical="center"/>
    </xf>
    <xf numFmtId="313" fontId="230" fillId="0" borderId="28" xfId="0" applyNumberFormat="1" applyFont="1" applyBorder="1" applyAlignment="1">
      <alignment horizontal="centerContinuous" vertical="center"/>
    </xf>
    <xf numFmtId="0" fontId="231" fillId="0" borderId="18" xfId="0" quotePrefix="1" applyFont="1" applyBorder="1" applyAlignment="1">
      <alignment horizontal="centerContinuous" vertical="center"/>
    </xf>
    <xf numFmtId="291" fontId="236" fillId="0" borderId="0" xfId="0" applyNumberFormat="1" applyFont="1" applyBorder="1" applyAlignment="1">
      <alignment vertical="center"/>
    </xf>
    <xf numFmtId="0" fontId="230" fillId="0" borderId="0" xfId="0" applyNumberFormat="1" applyFont="1" applyBorder="1" applyAlignment="1">
      <alignment vertical="center"/>
    </xf>
    <xf numFmtId="0" fontId="230" fillId="0" borderId="0" xfId="0" applyNumberFormat="1" applyFont="1" applyBorder="1" applyAlignment="1">
      <alignment horizontal="centerContinuous" vertical="center" shrinkToFit="1"/>
    </xf>
    <xf numFmtId="0" fontId="230" fillId="0" borderId="56" xfId="0" applyNumberFormat="1" applyFont="1" applyBorder="1" applyAlignment="1">
      <alignment horizontal="centerContinuous" vertical="center"/>
    </xf>
    <xf numFmtId="0" fontId="230" fillId="0" borderId="56" xfId="0" applyNumberFormat="1" applyFont="1" applyBorder="1" applyAlignment="1">
      <alignment vertical="center"/>
    </xf>
    <xf numFmtId="0" fontId="230" fillId="0" borderId="34" xfId="0" applyNumberFormat="1" applyFont="1" applyBorder="1" applyAlignment="1">
      <alignment vertical="center"/>
    </xf>
    <xf numFmtId="0" fontId="230" fillId="0" borderId="28" xfId="0" applyNumberFormat="1" applyFont="1" applyBorder="1" applyAlignment="1">
      <alignment vertical="center"/>
    </xf>
    <xf numFmtId="0" fontId="231" fillId="0" borderId="45" xfId="0" applyFont="1" applyBorder="1" applyAlignment="1">
      <alignment horizontal="centerContinuous" vertical="center"/>
    </xf>
    <xf numFmtId="2" fontId="15" fillId="0" borderId="56" xfId="0" applyNumberFormat="1" applyFont="1" applyBorder="1" applyAlignment="1">
      <alignment horizontal="centerContinuous" vertical="center"/>
    </xf>
    <xf numFmtId="193" fontId="15" fillId="0" borderId="56" xfId="0" applyNumberFormat="1" applyFont="1" applyBorder="1" applyAlignment="1">
      <alignment horizontal="centerContinuous" vertical="center"/>
    </xf>
    <xf numFmtId="310" fontId="15" fillId="0" borderId="44" xfId="0" applyNumberFormat="1" applyFont="1" applyFill="1" applyBorder="1" applyAlignment="1">
      <alignment vertical="center"/>
    </xf>
    <xf numFmtId="211" fontId="15" fillId="0" borderId="44" xfId="0" applyNumberFormat="1" applyFont="1" applyFill="1" applyBorder="1" applyAlignment="1">
      <alignment vertical="center"/>
    </xf>
    <xf numFmtId="211" fontId="230" fillId="0" borderId="0" xfId="0" applyNumberFormat="1" applyFont="1" applyFill="1" applyBorder="1" applyAlignment="1">
      <alignment vertical="center"/>
    </xf>
    <xf numFmtId="211" fontId="15" fillId="0" borderId="47" xfId="0" applyNumberFormat="1" applyFont="1" applyFill="1" applyBorder="1" applyAlignment="1">
      <alignment vertical="center"/>
    </xf>
    <xf numFmtId="311" fontId="15" fillId="0" borderId="34" xfId="0" applyNumberFormat="1" applyFont="1" applyFill="1" applyBorder="1" applyAlignment="1">
      <alignment vertical="center"/>
    </xf>
    <xf numFmtId="310" fontId="230" fillId="0" borderId="34" xfId="0" applyNumberFormat="1" applyFont="1" applyFill="1" applyBorder="1" applyAlignment="1">
      <alignment vertical="center"/>
    </xf>
    <xf numFmtId="0" fontId="230" fillId="0" borderId="34" xfId="0" applyFont="1" applyFill="1" applyBorder="1" applyAlignment="1">
      <alignment vertical="center"/>
    </xf>
    <xf numFmtId="0" fontId="15" fillId="0" borderId="57" xfId="0" applyFont="1" applyFill="1" applyBorder="1" applyAlignment="1">
      <alignment vertical="center"/>
    </xf>
    <xf numFmtId="310" fontId="15" fillId="0" borderId="56" xfId="0" applyNumberFormat="1" applyFont="1" applyFill="1" applyBorder="1" applyAlignment="1">
      <alignment vertical="center"/>
    </xf>
    <xf numFmtId="0" fontId="218" fillId="0" borderId="28" xfId="13750" applyFont="1" applyBorder="1" applyAlignment="1">
      <alignment horizontal="left" vertical="center"/>
    </xf>
    <xf numFmtId="0" fontId="218" fillId="0" borderId="28" xfId="13750" applyFont="1" applyBorder="1" applyAlignment="1">
      <alignment vertical="center"/>
    </xf>
    <xf numFmtId="0" fontId="218" fillId="0" borderId="28" xfId="13750" applyFont="1" applyBorder="1" applyAlignment="1">
      <alignment vertical="center" shrinkToFit="1"/>
    </xf>
    <xf numFmtId="0" fontId="128" fillId="0" borderId="0" xfId="13750" applyFont="1" applyAlignment="1">
      <alignment shrinkToFit="1"/>
    </xf>
    <xf numFmtId="0" fontId="128" fillId="0" borderId="0" xfId="13750" applyFont="1"/>
    <xf numFmtId="0" fontId="218" fillId="0" borderId="1" xfId="13750" applyFont="1" applyFill="1" applyBorder="1" applyAlignment="1">
      <alignment horizontal="center" vertical="center"/>
    </xf>
    <xf numFmtId="308" fontId="224" fillId="0" borderId="1" xfId="13750" applyNumberFormat="1" applyFont="1" applyFill="1" applyBorder="1" applyAlignment="1">
      <alignment horizontal="center" vertical="center" shrinkToFit="1"/>
    </xf>
    <xf numFmtId="308" fontId="218" fillId="0" borderId="1" xfId="13750" applyNumberFormat="1" applyFont="1" applyFill="1" applyBorder="1" applyAlignment="1">
      <alignment horizontal="center" vertical="center" shrinkToFit="1"/>
    </xf>
    <xf numFmtId="308" fontId="218" fillId="0" borderId="1" xfId="13750" applyNumberFormat="1" applyFont="1" applyFill="1" applyBorder="1" applyAlignment="1">
      <alignment horizontal="center" vertical="center"/>
    </xf>
    <xf numFmtId="0" fontId="128" fillId="0" borderId="41" xfId="13750" applyFont="1" applyFill="1" applyBorder="1" applyAlignment="1">
      <alignment horizontal="center" vertical="center"/>
    </xf>
    <xf numFmtId="291" fontId="221" fillId="0" borderId="41" xfId="13750" applyNumberFormat="1" applyFont="1" applyFill="1" applyBorder="1" applyAlignment="1">
      <alignment horizontal="center" vertical="center" shrinkToFit="1"/>
    </xf>
    <xf numFmtId="291" fontId="128" fillId="0" borderId="41" xfId="13750" applyNumberFormat="1" applyFont="1" applyFill="1" applyBorder="1" applyAlignment="1">
      <alignment horizontal="center" vertical="center" shrinkToFit="1"/>
    </xf>
    <xf numFmtId="291" fontId="128" fillId="0" borderId="41" xfId="13750" applyNumberFormat="1" applyFont="1" applyBorder="1" applyAlignment="1">
      <alignment horizontal="right" vertical="center"/>
    </xf>
    <xf numFmtId="0" fontId="128" fillId="0" borderId="41" xfId="13750" applyFont="1" applyBorder="1" applyAlignment="1"/>
    <xf numFmtId="309" fontId="128" fillId="0" borderId="42" xfId="13750" applyNumberFormat="1" applyFont="1" applyBorder="1" applyAlignment="1">
      <alignment horizontal="center" vertical="center"/>
    </xf>
    <xf numFmtId="291" fontId="221" fillId="0" borderId="42" xfId="13750" applyNumberFormat="1" applyFont="1" applyFill="1" applyBorder="1" applyAlignment="1">
      <alignment horizontal="center" vertical="center" shrinkToFit="1"/>
    </xf>
    <xf numFmtId="291" fontId="128" fillId="0" borderId="42" xfId="13750" applyNumberFormat="1" applyFont="1" applyBorder="1" applyAlignment="1">
      <alignment horizontal="center" vertical="center" shrinkToFit="1"/>
    </xf>
    <xf numFmtId="291" fontId="128" fillId="0" borderId="42" xfId="13750" applyNumberFormat="1" applyFont="1" applyBorder="1" applyAlignment="1">
      <alignment horizontal="right" vertical="center"/>
    </xf>
    <xf numFmtId="0" fontId="128" fillId="0" borderId="42" xfId="13750" applyFont="1" applyBorder="1" applyAlignment="1"/>
    <xf numFmtId="0" fontId="218" fillId="0" borderId="28" xfId="13750" applyFont="1" applyFill="1" applyBorder="1" applyAlignment="1">
      <alignment horizontal="left" vertical="center"/>
    </xf>
    <xf numFmtId="0" fontId="218" fillId="0" borderId="28" xfId="13750" applyFont="1" applyFill="1" applyBorder="1" applyAlignment="1"/>
    <xf numFmtId="291" fontId="224" fillId="0" borderId="28" xfId="13750" applyNumberFormat="1" applyFont="1" applyFill="1" applyBorder="1" applyAlignment="1">
      <alignment shrinkToFit="1"/>
    </xf>
    <xf numFmtId="291" fontId="128" fillId="0" borderId="0" xfId="13750" applyNumberFormat="1" applyFont="1" applyAlignment="1">
      <alignment shrinkToFit="1"/>
    </xf>
    <xf numFmtId="308" fontId="128" fillId="0" borderId="1" xfId="13750" applyNumberFormat="1" applyFont="1" applyFill="1" applyBorder="1" applyAlignment="1">
      <alignment horizontal="center" vertical="center"/>
    </xf>
    <xf numFmtId="291" fontId="128" fillId="0" borderId="41" xfId="13750" applyNumberFormat="1" applyFont="1" applyBorder="1" applyAlignment="1">
      <alignment horizontal="center" vertical="center" shrinkToFit="1"/>
    </xf>
    <xf numFmtId="331" fontId="128" fillId="0" borderId="41" xfId="13750" applyNumberFormat="1" applyFont="1" applyBorder="1" applyAlignment="1">
      <alignment vertical="center" shrinkToFit="1"/>
    </xf>
    <xf numFmtId="0" fontId="128" fillId="0" borderId="52" xfId="13750" applyFont="1" applyBorder="1"/>
    <xf numFmtId="331" fontId="128" fillId="0" borderId="42" xfId="13750" applyNumberFormat="1" applyFont="1" applyBorder="1" applyAlignment="1">
      <alignment vertical="center" shrinkToFit="1"/>
    </xf>
    <xf numFmtId="0" fontId="128" fillId="0" borderId="0" xfId="13750" applyFont="1" applyBorder="1" applyAlignment="1">
      <alignment horizontal="left" vertical="center"/>
    </xf>
    <xf numFmtId="0" fontId="128" fillId="0" borderId="47" xfId="13750" applyFont="1" applyBorder="1" applyAlignment="1">
      <alignment horizontal="centerContinuous" vertical="center"/>
    </xf>
    <xf numFmtId="0" fontId="128" fillId="0" borderId="46" xfId="13750" applyFont="1" applyBorder="1" applyAlignment="1">
      <alignment horizontal="centerContinuous" vertical="center"/>
    </xf>
    <xf numFmtId="291" fontId="221" fillId="0" borderId="65" xfId="9" applyNumberFormat="1" applyFont="1" applyFill="1" applyBorder="1" applyAlignment="1">
      <alignment vertical="center" shrinkToFit="1"/>
    </xf>
    <xf numFmtId="291" fontId="128" fillId="0" borderId="65" xfId="9" applyNumberFormat="1" applyFont="1" applyFill="1" applyBorder="1" applyAlignment="1">
      <alignment vertical="center" shrinkToFit="1"/>
    </xf>
    <xf numFmtId="304" fontId="128" fillId="0" borderId="65" xfId="9" applyNumberFormat="1" applyFont="1" applyFill="1" applyBorder="1" applyAlignment="1">
      <alignment vertical="center" shrinkToFit="1"/>
    </xf>
    <xf numFmtId="0" fontId="128" fillId="0" borderId="65" xfId="13750" applyFont="1" applyBorder="1" applyAlignment="1">
      <alignment vertical="center" shrinkToFit="1"/>
    </xf>
    <xf numFmtId="0" fontId="128" fillId="0" borderId="28" xfId="13750" applyFont="1" applyBorder="1" applyAlignment="1">
      <alignment vertical="center"/>
    </xf>
    <xf numFmtId="0" fontId="128" fillId="0" borderId="16" xfId="13750" applyFont="1" applyBorder="1" applyAlignment="1">
      <alignment vertical="center"/>
    </xf>
    <xf numFmtId="0" fontId="128" fillId="0" borderId="49" xfId="13750" applyFont="1" applyBorder="1" applyAlignment="1">
      <alignment horizontal="centerContinuous" vertical="center"/>
    </xf>
    <xf numFmtId="0" fontId="128" fillId="0" borderId="48" xfId="13750" applyFont="1" applyBorder="1" applyAlignment="1">
      <alignment horizontal="centerContinuous" vertical="center"/>
    </xf>
    <xf numFmtId="291" fontId="221" fillId="0" borderId="42" xfId="9" applyNumberFormat="1" applyFont="1" applyFill="1" applyBorder="1" applyAlignment="1">
      <alignment vertical="center" shrinkToFit="1"/>
    </xf>
    <xf numFmtId="291" fontId="128" fillId="0" borderId="42" xfId="9" applyNumberFormat="1" applyFont="1" applyFill="1" applyBorder="1" applyAlignment="1">
      <alignment vertical="center" shrinkToFit="1"/>
    </xf>
    <xf numFmtId="304" fontId="128" fillId="0" borderId="42" xfId="9" applyNumberFormat="1" applyFont="1" applyFill="1" applyBorder="1" applyAlignment="1">
      <alignment vertical="center" shrinkToFit="1"/>
    </xf>
    <xf numFmtId="0" fontId="128" fillId="0" borderId="42" xfId="13750" applyFont="1" applyBorder="1" applyAlignment="1">
      <alignment vertical="center" shrinkToFit="1"/>
    </xf>
    <xf numFmtId="0" fontId="128" fillId="0" borderId="44" xfId="13750" applyFont="1" applyBorder="1" applyAlignment="1">
      <alignment vertical="center"/>
    </xf>
    <xf numFmtId="0" fontId="128" fillId="0" borderId="43" xfId="13750" applyFont="1" applyBorder="1" applyAlignment="1">
      <alignment vertical="center"/>
    </xf>
    <xf numFmtId="0" fontId="128" fillId="0" borderId="52" xfId="13750" applyFont="1" applyBorder="1" applyAlignment="1">
      <alignment horizontal="centerContinuous" vertical="center"/>
    </xf>
    <xf numFmtId="0" fontId="128" fillId="0" borderId="51" xfId="13750" applyFont="1" applyBorder="1" applyAlignment="1">
      <alignment horizontal="centerContinuous" vertical="center"/>
    </xf>
    <xf numFmtId="291" fontId="221" fillId="0" borderId="41" xfId="9" applyNumberFormat="1" applyFont="1" applyFill="1" applyBorder="1" applyAlignment="1">
      <alignment vertical="center" shrinkToFit="1"/>
    </xf>
    <xf numFmtId="291" fontId="128" fillId="0" borderId="41" xfId="9" applyNumberFormat="1" applyFont="1" applyFill="1" applyBorder="1" applyAlignment="1">
      <alignment vertical="center" shrinkToFit="1"/>
    </xf>
    <xf numFmtId="304" fontId="128" fillId="0" borderId="41" xfId="9" applyNumberFormat="1" applyFont="1" applyFill="1" applyBorder="1" applyAlignment="1">
      <alignment vertical="center" shrinkToFit="1"/>
    </xf>
    <xf numFmtId="0" fontId="128" fillId="0" borderId="41" xfId="13750" applyFont="1" applyBorder="1" applyAlignment="1">
      <alignment vertical="center" shrinkToFit="1"/>
    </xf>
    <xf numFmtId="291" fontId="221" fillId="0" borderId="50" xfId="9" applyNumberFormat="1" applyFont="1" applyFill="1" applyBorder="1" applyAlignment="1">
      <alignment vertical="center" shrinkToFit="1"/>
    </xf>
    <xf numFmtId="291" fontId="128" fillId="0" borderId="50" xfId="9" applyNumberFormat="1" applyFont="1" applyFill="1" applyBorder="1" applyAlignment="1">
      <alignment vertical="center" shrinkToFit="1"/>
    </xf>
    <xf numFmtId="304" fontId="128" fillId="0" borderId="6" xfId="9" applyNumberFormat="1" applyFont="1" applyFill="1" applyBorder="1" applyAlignment="1">
      <alignment vertical="center" shrinkToFit="1"/>
    </xf>
    <xf numFmtId="0" fontId="128" fillId="0" borderId="6" xfId="13750" applyFont="1" applyBorder="1" applyAlignment="1">
      <alignment vertical="center" shrinkToFit="1"/>
    </xf>
    <xf numFmtId="291" fontId="222" fillId="0" borderId="65" xfId="9" applyNumberFormat="1" applyFont="1" applyBorder="1" applyAlignment="1">
      <alignment vertical="center" shrinkToFit="1"/>
    </xf>
    <xf numFmtId="291" fontId="128" fillId="14" borderId="65" xfId="9" applyNumberFormat="1" applyFont="1" applyFill="1" applyBorder="1" applyAlignment="1">
      <alignment vertical="center" shrinkToFit="1"/>
    </xf>
    <xf numFmtId="304" fontId="128" fillId="0" borderId="65" xfId="9" applyNumberFormat="1" applyFont="1" applyBorder="1" applyAlignment="1">
      <alignment vertical="center" shrinkToFit="1"/>
    </xf>
    <xf numFmtId="291" fontId="222" fillId="0" borderId="14" xfId="9" applyNumberFormat="1" applyFont="1" applyBorder="1" applyAlignment="1">
      <alignment vertical="center" shrinkToFit="1"/>
    </xf>
    <xf numFmtId="291" fontId="128" fillId="14" borderId="14" xfId="9" applyNumberFormat="1" applyFont="1" applyFill="1" applyBorder="1" applyAlignment="1">
      <alignment vertical="center" shrinkToFit="1"/>
    </xf>
    <xf numFmtId="304" fontId="128" fillId="0" borderId="14" xfId="9" applyNumberFormat="1" applyFont="1" applyBorder="1" applyAlignment="1">
      <alignment vertical="center" shrinkToFit="1"/>
    </xf>
    <xf numFmtId="291" fontId="222" fillId="0" borderId="2" xfId="9" applyNumberFormat="1" applyFont="1" applyBorder="1" applyAlignment="1">
      <alignment vertical="center" shrinkToFit="1"/>
    </xf>
    <xf numFmtId="291" fontId="128" fillId="14" borderId="2" xfId="9" applyNumberFormat="1" applyFont="1" applyFill="1" applyBorder="1" applyAlignment="1">
      <alignment vertical="center" shrinkToFit="1"/>
    </xf>
    <xf numFmtId="304" fontId="128" fillId="0" borderId="2" xfId="9" applyNumberFormat="1" applyFont="1" applyBorder="1" applyAlignment="1">
      <alignment vertical="center" shrinkToFit="1"/>
    </xf>
    <xf numFmtId="291" fontId="222" fillId="0" borderId="6" xfId="9" applyNumberFormat="1" applyFont="1" applyBorder="1" applyAlignment="1">
      <alignment vertical="center" shrinkToFit="1"/>
    </xf>
    <xf numFmtId="291" fontId="128" fillId="14" borderId="6" xfId="9" applyNumberFormat="1" applyFont="1" applyFill="1" applyBorder="1" applyAlignment="1">
      <alignment vertical="center" shrinkToFit="1"/>
    </xf>
    <xf numFmtId="304" fontId="128" fillId="0" borderId="6" xfId="9" applyNumberFormat="1" applyFont="1" applyBorder="1" applyAlignment="1">
      <alignment vertical="center" shrinkToFit="1"/>
    </xf>
    <xf numFmtId="0" fontId="128" fillId="0" borderId="60" xfId="13750" applyFont="1" applyBorder="1" applyAlignment="1">
      <alignment horizontal="centerContinuous" vertical="center"/>
    </xf>
    <xf numFmtId="291" fontId="222" fillId="0" borderId="42" xfId="9" applyNumberFormat="1" applyFont="1" applyBorder="1" applyAlignment="1">
      <alignment vertical="center" shrinkToFit="1"/>
    </xf>
    <xf numFmtId="291" fontId="128" fillId="14" borderId="42" xfId="9" applyNumberFormat="1" applyFont="1" applyFill="1" applyBorder="1" applyAlignment="1">
      <alignment vertical="center" shrinkToFit="1"/>
    </xf>
    <xf numFmtId="304" fontId="128" fillId="0" borderId="42" xfId="9" applyNumberFormat="1" applyFont="1" applyBorder="1" applyAlignment="1">
      <alignment vertical="center" shrinkToFit="1"/>
    </xf>
    <xf numFmtId="0" fontId="128" fillId="0" borderId="45" xfId="13750" applyFont="1" applyBorder="1" applyAlignment="1">
      <alignment horizontal="centerContinuous" vertical="center"/>
    </xf>
    <xf numFmtId="0" fontId="128" fillId="0" borderId="43" xfId="13750" applyFont="1" applyBorder="1" applyAlignment="1">
      <alignment horizontal="centerContinuous" vertical="center"/>
    </xf>
    <xf numFmtId="291" fontId="222" fillId="0" borderId="50" xfId="9" applyNumberFormat="1" applyFont="1" applyBorder="1" applyAlignment="1">
      <alignment vertical="center" shrinkToFit="1"/>
    </xf>
    <xf numFmtId="291" fontId="128" fillId="14" borderId="50" xfId="9" applyNumberFormat="1" applyFont="1" applyFill="1" applyBorder="1" applyAlignment="1">
      <alignment vertical="center" shrinkToFit="1"/>
    </xf>
    <xf numFmtId="304" fontId="128" fillId="0" borderId="50" xfId="9" applyNumberFormat="1" applyFont="1" applyBorder="1" applyAlignment="1">
      <alignment vertical="center" shrinkToFit="1"/>
    </xf>
    <xf numFmtId="0" fontId="128" fillId="0" borderId="59" xfId="13750" applyFont="1" applyBorder="1" applyAlignment="1">
      <alignment horizontal="centerContinuous" vertical="center"/>
    </xf>
    <xf numFmtId="0" fontId="128" fillId="0" borderId="28" xfId="13750" applyFont="1" applyBorder="1" applyAlignment="1">
      <alignment horizontal="centerContinuous" vertical="center"/>
    </xf>
    <xf numFmtId="0" fontId="128" fillId="0" borderId="59" xfId="13750" applyFont="1" applyFill="1" applyBorder="1" applyAlignment="1">
      <alignment horizontal="centerContinuous" vertical="center"/>
    </xf>
    <xf numFmtId="0" fontId="128" fillId="0" borderId="44" xfId="13750" applyFont="1" applyFill="1" applyBorder="1" applyAlignment="1">
      <alignment horizontal="centerContinuous" vertical="center"/>
    </xf>
    <xf numFmtId="291" fontId="222" fillId="0" borderId="6" xfId="9" applyNumberFormat="1" applyFont="1" applyFill="1" applyBorder="1" applyAlignment="1">
      <alignment vertical="center" shrinkToFit="1"/>
    </xf>
    <xf numFmtId="0" fontId="128" fillId="0" borderId="28" xfId="13750" applyFont="1" applyFill="1" applyBorder="1" applyAlignment="1">
      <alignment horizontal="centerContinuous" vertical="center"/>
    </xf>
    <xf numFmtId="0" fontId="128" fillId="0" borderId="60" xfId="13750" applyFont="1" applyFill="1" applyBorder="1" applyAlignment="1">
      <alignment horizontal="centerContinuous" vertical="center"/>
    </xf>
    <xf numFmtId="291" fontId="222" fillId="0" borderId="42" xfId="9" applyNumberFormat="1" applyFont="1" applyFill="1" applyBorder="1" applyAlignment="1">
      <alignment vertical="center" shrinkToFit="1"/>
    </xf>
    <xf numFmtId="0" fontId="128" fillId="0" borderId="4" xfId="13750" applyFont="1" applyBorder="1" applyAlignment="1">
      <alignment horizontal="centerContinuous" vertical="center"/>
    </xf>
    <xf numFmtId="0" fontId="128" fillId="0" borderId="9" xfId="13750" applyFont="1" applyBorder="1" applyAlignment="1">
      <alignment horizontal="centerContinuous" vertical="center"/>
    </xf>
    <xf numFmtId="0" fontId="128" fillId="0" borderId="8" xfId="13750" applyFont="1" applyBorder="1" applyAlignment="1">
      <alignment horizontal="centerContinuous" vertical="center"/>
    </xf>
    <xf numFmtId="306" fontId="128" fillId="0" borderId="9" xfId="13750" applyNumberFormat="1" applyFont="1" applyBorder="1" applyAlignment="1">
      <alignment horizontal="centerContinuous" vertical="center"/>
    </xf>
    <xf numFmtId="0" fontId="128" fillId="0" borderId="58" xfId="13750" applyFont="1" applyBorder="1" applyAlignment="1">
      <alignment horizontal="centerContinuous" vertical="center"/>
    </xf>
    <xf numFmtId="0" fontId="128" fillId="0" borderId="54" xfId="13750" applyFont="1" applyBorder="1" applyAlignment="1">
      <alignment horizontal="centerContinuous" vertical="center"/>
    </xf>
    <xf numFmtId="0" fontId="128" fillId="0" borderId="53" xfId="13750" applyFont="1" applyBorder="1" applyAlignment="1">
      <alignment horizontal="centerContinuous" vertical="center"/>
    </xf>
    <xf numFmtId="0" fontId="128" fillId="0" borderId="15" xfId="13750" applyFont="1" applyBorder="1" applyAlignment="1">
      <alignment horizontal="centerContinuous" vertical="center"/>
    </xf>
    <xf numFmtId="0" fontId="128" fillId="0" borderId="16" xfId="13750" applyFont="1" applyBorder="1" applyAlignment="1">
      <alignment horizontal="centerContinuous" vertical="center"/>
    </xf>
    <xf numFmtId="291" fontId="128" fillId="0" borderId="6" xfId="9" applyNumberFormat="1" applyFont="1" applyBorder="1" applyAlignment="1">
      <alignment vertical="center" shrinkToFit="1"/>
    </xf>
    <xf numFmtId="291" fontId="128" fillId="0" borderId="14" xfId="9" applyNumberFormat="1" applyFont="1" applyBorder="1" applyAlignment="1">
      <alignment vertical="center" shrinkToFit="1"/>
    </xf>
    <xf numFmtId="0" fontId="128" fillId="0" borderId="28" xfId="13750" quotePrefix="1" applyFont="1" applyBorder="1" applyAlignment="1">
      <alignment horizontal="centerContinuous" vertical="center"/>
    </xf>
    <xf numFmtId="0" fontId="128" fillId="0" borderId="1" xfId="13750" applyFont="1" applyBorder="1" applyAlignment="1">
      <alignment horizontal="centerContinuous" vertical="center"/>
    </xf>
    <xf numFmtId="291" fontId="222" fillId="0" borderId="1" xfId="9" applyNumberFormat="1" applyFont="1" applyBorder="1" applyAlignment="1">
      <alignment vertical="center" shrinkToFit="1"/>
    </xf>
    <xf numFmtId="291" fontId="128" fillId="0" borderId="1" xfId="9" applyNumberFormat="1" applyFont="1" applyBorder="1" applyAlignment="1">
      <alignment vertical="center" shrinkToFit="1"/>
    </xf>
    <xf numFmtId="304" fontId="128" fillId="0" borderId="1" xfId="9" applyNumberFormat="1" applyFont="1" applyBorder="1" applyAlignment="1">
      <alignment vertical="center" shrinkToFit="1"/>
    </xf>
    <xf numFmtId="291" fontId="128" fillId="14" borderId="1" xfId="9" applyNumberFormat="1" applyFont="1" applyFill="1" applyBorder="1" applyAlignment="1">
      <alignment vertical="center" shrinkToFit="1"/>
    </xf>
    <xf numFmtId="0" fontId="128" fillId="0" borderId="18" xfId="0" applyFont="1" applyBorder="1" applyAlignment="1">
      <alignment horizontal="centerContinuous" vertical="center"/>
    </xf>
    <xf numFmtId="0" fontId="128" fillId="0" borderId="0" xfId="0" applyFont="1" applyFill="1" applyBorder="1" applyAlignment="1">
      <alignment horizontal="centerContinuous" vertical="center"/>
    </xf>
    <xf numFmtId="0" fontId="128" fillId="0" borderId="62" xfId="0" applyFont="1" applyBorder="1" applyAlignment="1">
      <alignment horizontal="centerContinuous" vertical="center"/>
    </xf>
    <xf numFmtId="0" fontId="128" fillId="0" borderId="32" xfId="0" applyFont="1" applyFill="1" applyBorder="1" applyAlignment="1">
      <alignment horizontal="centerContinuous" vertical="center"/>
    </xf>
    <xf numFmtId="291" fontId="221" fillId="0" borderId="7" xfId="9" applyNumberFormat="1" applyFont="1" applyBorder="1" applyAlignment="1">
      <alignment vertical="center" shrinkToFit="1"/>
    </xf>
    <xf numFmtId="291" fontId="128" fillId="14" borderId="7" xfId="9" applyNumberFormat="1" applyFont="1" applyFill="1" applyBorder="1" applyAlignment="1">
      <alignment vertical="center" shrinkToFit="1"/>
    </xf>
    <xf numFmtId="0" fontId="128" fillId="0" borderId="0" xfId="0" applyFont="1" applyBorder="1" applyAlignment="1">
      <alignment horizontal="center" vertical="center"/>
    </xf>
    <xf numFmtId="0" fontId="128" fillId="0" borderId="62" xfId="0" applyFont="1" applyBorder="1" applyAlignment="1">
      <alignment horizontal="center" vertical="center"/>
    </xf>
    <xf numFmtId="0" fontId="128" fillId="0" borderId="33" xfId="0" applyFont="1" applyBorder="1" applyAlignment="1">
      <alignment horizontal="centerContinuous" vertical="center"/>
    </xf>
    <xf numFmtId="0" fontId="128" fillId="0" borderId="58" xfId="0" applyFont="1" applyBorder="1" applyAlignment="1">
      <alignment horizontal="centerContinuous" vertical="center"/>
    </xf>
    <xf numFmtId="0" fontId="128" fillId="0" borderId="54" xfId="0" applyFont="1" applyFill="1" applyBorder="1" applyAlignment="1">
      <alignment horizontal="centerContinuous" vertical="center"/>
    </xf>
    <xf numFmtId="0" fontId="128" fillId="0" borderId="53" xfId="0" applyFont="1" applyFill="1" applyBorder="1" applyAlignment="1">
      <alignment horizontal="centerContinuous" vertical="center"/>
    </xf>
    <xf numFmtId="291" fontId="221" fillId="0" borderId="14" xfId="9" applyNumberFormat="1" applyFont="1" applyBorder="1" applyAlignment="1">
      <alignment vertical="center" shrinkToFit="1"/>
    </xf>
    <xf numFmtId="0" fontId="128" fillId="0" borderId="18" xfId="0" applyFont="1" applyFill="1" applyBorder="1" applyAlignment="1">
      <alignment vertical="center"/>
    </xf>
    <xf numFmtId="0" fontId="128" fillId="0" borderId="0" xfId="0" applyFont="1" applyFill="1" applyBorder="1" applyAlignment="1">
      <alignment vertical="center"/>
    </xf>
    <xf numFmtId="0" fontId="128" fillId="0" borderId="32" xfId="0" applyFont="1" applyFill="1" applyBorder="1" applyAlignment="1">
      <alignment vertical="center"/>
    </xf>
    <xf numFmtId="0" fontId="128" fillId="0" borderId="46" xfId="0" applyFont="1" applyBorder="1" applyAlignment="1">
      <alignment horizontal="centerContinuous" vertical="center"/>
    </xf>
    <xf numFmtId="0" fontId="128" fillId="0" borderId="47" xfId="0" applyFont="1" applyFill="1" applyBorder="1" applyAlignment="1">
      <alignment horizontal="centerContinuous" vertical="center"/>
    </xf>
    <xf numFmtId="0" fontId="128" fillId="0" borderId="46" xfId="0" applyFont="1" applyFill="1" applyBorder="1" applyAlignment="1">
      <alignment horizontal="centerContinuous" vertical="center"/>
    </xf>
    <xf numFmtId="291" fontId="221" fillId="0" borderId="65" xfId="9" applyNumberFormat="1" applyFont="1" applyBorder="1" applyAlignment="1">
      <alignment vertical="center" shrinkToFit="1"/>
    </xf>
    <xf numFmtId="291" fontId="128" fillId="0" borderId="65" xfId="9" applyNumberFormat="1" applyFont="1" applyBorder="1" applyAlignment="1">
      <alignment vertical="center" shrinkToFit="1"/>
    </xf>
    <xf numFmtId="0" fontId="128" fillId="0" borderId="28" xfId="0" applyFont="1" applyBorder="1" applyAlignment="1">
      <alignment horizontal="center" vertical="center"/>
    </xf>
    <xf numFmtId="0" fontId="128" fillId="0" borderId="61" xfId="0" applyFont="1" applyBorder="1" applyAlignment="1">
      <alignment horizontal="center" vertical="center"/>
    </xf>
    <xf numFmtId="0" fontId="128" fillId="0" borderId="60" xfId="0" applyFont="1" applyBorder="1" applyAlignment="1">
      <alignment horizontal="centerContinuous" vertical="center"/>
    </xf>
    <xf numFmtId="0" fontId="128" fillId="0" borderId="49" xfId="0" applyFont="1" applyFill="1" applyBorder="1" applyAlignment="1">
      <alignment horizontal="centerContinuous" vertical="center"/>
    </xf>
    <xf numFmtId="0" fontId="128" fillId="0" borderId="48" xfId="0" applyFont="1" applyFill="1" applyBorder="1" applyAlignment="1">
      <alignment horizontal="centerContinuous" vertical="center"/>
    </xf>
    <xf numFmtId="291" fontId="221" fillId="0" borderId="42" xfId="9" applyNumberFormat="1" applyFont="1" applyBorder="1" applyAlignment="1">
      <alignment vertical="center" shrinkToFit="1"/>
    </xf>
    <xf numFmtId="291" fontId="128" fillId="0" borderId="42" xfId="9" applyNumberFormat="1" applyFont="1" applyBorder="1" applyAlignment="1">
      <alignment vertical="center" shrinkToFit="1"/>
    </xf>
    <xf numFmtId="0" fontId="128" fillId="0" borderId="64" xfId="0" applyFont="1" applyBorder="1" applyAlignment="1">
      <alignment horizontal="centerContinuous" vertical="center"/>
    </xf>
    <xf numFmtId="0" fontId="128" fillId="0" borderId="59" xfId="0" applyFont="1" applyBorder="1" applyAlignment="1">
      <alignment horizontal="centerContinuous" vertical="center"/>
    </xf>
    <xf numFmtId="0" fontId="128" fillId="0" borderId="52" xfId="0" applyFont="1" applyFill="1" applyBorder="1" applyAlignment="1">
      <alignment horizontal="centerContinuous" vertical="center"/>
    </xf>
    <xf numFmtId="0" fontId="128" fillId="0" borderId="51" xfId="0" applyFont="1" applyFill="1" applyBorder="1" applyAlignment="1">
      <alignment horizontal="centerContinuous" vertical="center"/>
    </xf>
    <xf numFmtId="291" fontId="221" fillId="0" borderId="41" xfId="9" applyNumberFormat="1" applyFont="1" applyBorder="1" applyAlignment="1">
      <alignment vertical="center" shrinkToFit="1"/>
    </xf>
    <xf numFmtId="291" fontId="128" fillId="14" borderId="41" xfId="9" applyNumberFormat="1" applyFont="1" applyFill="1" applyBorder="1" applyAlignment="1">
      <alignment vertical="center" shrinkToFit="1"/>
    </xf>
    <xf numFmtId="291" fontId="222" fillId="0" borderId="41" xfId="9" applyNumberFormat="1" applyFont="1" applyBorder="1" applyAlignment="1">
      <alignment vertical="center" shrinkToFit="1"/>
    </xf>
    <xf numFmtId="304" fontId="128" fillId="0" borderId="41" xfId="9" applyNumberFormat="1" applyFont="1" applyBorder="1" applyAlignment="1">
      <alignment vertical="center" shrinkToFit="1"/>
    </xf>
    <xf numFmtId="291" fontId="128" fillId="0" borderId="50" xfId="9" applyNumberFormat="1" applyFont="1" applyBorder="1" applyAlignment="1">
      <alignment vertical="center" shrinkToFit="1"/>
    </xf>
    <xf numFmtId="291" fontId="240" fillId="16" borderId="1" xfId="9" applyNumberFormat="1" applyFont="1" applyFill="1" applyBorder="1" applyAlignment="1">
      <alignment horizontal="center" vertical="center" wrapText="1" shrinkToFit="1"/>
    </xf>
    <xf numFmtId="291" fontId="197" fillId="16" borderId="1" xfId="9" applyNumberFormat="1" applyFont="1" applyFill="1" applyBorder="1" applyAlignment="1">
      <alignment horizontal="center" vertical="center" wrapText="1" shrinkToFit="1"/>
    </xf>
    <xf numFmtId="304" fontId="197" fillId="16" borderId="1" xfId="9" applyNumberFormat="1" applyFont="1" applyFill="1" applyBorder="1" applyAlignment="1">
      <alignment horizontal="center" vertical="center" shrinkToFit="1"/>
    </xf>
    <xf numFmtId="291" fontId="15" fillId="14" borderId="47" xfId="0" applyNumberFormat="1" applyFont="1" applyFill="1" applyBorder="1" applyAlignment="1">
      <alignment horizontal="centerContinuous" vertical="center"/>
    </xf>
    <xf numFmtId="291" fontId="15" fillId="14" borderId="34" xfId="0" applyNumberFormat="1" applyFont="1" applyFill="1" applyBorder="1" applyAlignment="1">
      <alignment horizontal="centerContinuous" vertical="center"/>
    </xf>
    <xf numFmtId="291" fontId="15" fillId="14" borderId="46" xfId="0" applyNumberFormat="1" applyFont="1" applyFill="1" applyBorder="1" applyAlignment="1">
      <alignment horizontal="centerContinuous" vertical="center"/>
    </xf>
    <xf numFmtId="327" fontId="172" fillId="0" borderId="0" xfId="4" applyNumberFormat="1" applyFont="1" applyFill="1" applyAlignment="1">
      <alignment vertical="center"/>
    </xf>
    <xf numFmtId="329" fontId="15" fillId="0" borderId="0" xfId="4" applyNumberFormat="1" applyFont="1" applyFill="1" applyAlignment="1">
      <alignment vertical="center"/>
    </xf>
    <xf numFmtId="329" fontId="172" fillId="0" borderId="0" xfId="4" applyNumberFormat="1" applyFont="1" applyFill="1" applyAlignment="1">
      <alignment vertical="center"/>
    </xf>
    <xf numFmtId="327" fontId="169" fillId="18" borderId="41" xfId="4" applyNumberFormat="1" applyFont="1" applyFill="1" applyBorder="1" applyAlignment="1">
      <alignment vertical="center"/>
    </xf>
    <xf numFmtId="41" fontId="169" fillId="18" borderId="41" xfId="6" applyFont="1" applyFill="1" applyBorder="1" applyAlignment="1">
      <alignment vertical="center"/>
    </xf>
    <xf numFmtId="327" fontId="160" fillId="18" borderId="42" xfId="4" applyNumberFormat="1" applyFont="1" applyFill="1" applyBorder="1" applyAlignment="1">
      <alignment vertical="center"/>
    </xf>
    <xf numFmtId="41" fontId="160" fillId="18" borderId="42" xfId="6" applyFont="1" applyFill="1" applyBorder="1" applyAlignment="1">
      <alignment vertical="center"/>
    </xf>
    <xf numFmtId="41" fontId="218" fillId="19" borderId="1" xfId="6" applyFont="1" applyFill="1" applyBorder="1" applyAlignment="1">
      <alignment horizontal="center" vertical="center"/>
    </xf>
    <xf numFmtId="291" fontId="128" fillId="0" borderId="6" xfId="9" applyNumberFormat="1" applyFont="1" applyFill="1" applyBorder="1" applyAlignment="1">
      <alignment vertical="center" shrinkToFit="1"/>
    </xf>
    <xf numFmtId="327" fontId="169" fillId="20" borderId="41" xfId="4" applyNumberFormat="1" applyFont="1" applyFill="1" applyBorder="1" applyAlignment="1">
      <alignment vertical="center"/>
    </xf>
    <xf numFmtId="41" fontId="169" fillId="20" borderId="41" xfId="6" applyFont="1" applyFill="1" applyBorder="1" applyAlignment="1">
      <alignment vertical="center"/>
    </xf>
    <xf numFmtId="327" fontId="160" fillId="20" borderId="42" xfId="4" applyNumberFormat="1" applyFont="1" applyFill="1" applyBorder="1" applyAlignment="1">
      <alignment vertical="center"/>
    </xf>
    <xf numFmtId="41" fontId="160" fillId="20" borderId="42" xfId="6" applyFont="1" applyFill="1" applyBorder="1" applyAlignment="1">
      <alignment vertical="center"/>
    </xf>
    <xf numFmtId="0" fontId="15" fillId="14" borderId="45" xfId="0" applyFont="1" applyFill="1" applyBorder="1" applyAlignment="1">
      <alignment horizontal="centerContinuous" vertical="center"/>
    </xf>
    <xf numFmtId="0" fontId="15" fillId="14" borderId="44" xfId="0" applyFont="1" applyFill="1" applyBorder="1" applyAlignment="1">
      <alignment horizontal="centerContinuous" vertical="center"/>
    </xf>
    <xf numFmtId="0" fontId="15" fillId="14" borderId="43" xfId="0" applyFont="1" applyFill="1" applyBorder="1" applyAlignment="1">
      <alignment horizontal="centerContinuous" vertical="center"/>
    </xf>
    <xf numFmtId="0" fontId="15" fillId="14" borderId="45" xfId="0" applyNumberFormat="1" applyFont="1" applyFill="1" applyBorder="1" applyAlignment="1">
      <alignment vertical="center"/>
    </xf>
    <xf numFmtId="0" fontId="15" fillId="14" borderId="44" xfId="0" applyFont="1" applyFill="1" applyBorder="1" applyAlignment="1">
      <alignment horizontal="center" vertical="center"/>
    </xf>
    <xf numFmtId="211" fontId="231" fillId="14" borderId="44" xfId="0" applyNumberFormat="1" applyFont="1" applyFill="1" applyBorder="1" applyAlignment="1">
      <alignment horizontal="centerContinuous" vertical="center"/>
    </xf>
    <xf numFmtId="211" fontId="159" fillId="14" borderId="44" xfId="0" applyNumberFormat="1" applyFont="1" applyFill="1" applyBorder="1" applyAlignment="1">
      <alignment horizontal="centerContinuous" vertical="center"/>
    </xf>
    <xf numFmtId="211" fontId="15" fillId="14" borderId="44" xfId="0" applyNumberFormat="1" applyFont="1" applyFill="1" applyBorder="1" applyAlignment="1">
      <alignment horizontal="centerContinuous" vertical="center"/>
    </xf>
    <xf numFmtId="0" fontId="15" fillId="14" borderId="44" xfId="0" applyFont="1" applyFill="1" applyBorder="1" applyAlignment="1">
      <alignment vertical="center"/>
    </xf>
    <xf numFmtId="1" fontId="15" fillId="14" borderId="44" xfId="0" applyNumberFormat="1" applyFont="1" applyFill="1" applyBorder="1" applyAlignment="1">
      <alignment horizontal="centerContinuous" vertical="center"/>
    </xf>
    <xf numFmtId="0" fontId="15" fillId="14" borderId="43" xfId="0" applyFont="1" applyFill="1" applyBorder="1" applyAlignment="1">
      <alignment vertical="center"/>
    </xf>
    <xf numFmtId="291" fontId="15" fillId="14" borderId="45" xfId="0" applyNumberFormat="1" applyFont="1" applyFill="1" applyBorder="1" applyAlignment="1">
      <alignment vertical="center"/>
    </xf>
    <xf numFmtId="291" fontId="15" fillId="14" borderId="44" xfId="0" applyNumberFormat="1" applyFont="1" applyFill="1" applyBorder="1" applyAlignment="1">
      <alignment vertical="center"/>
    </xf>
    <xf numFmtId="321" fontId="15" fillId="0" borderId="0" xfId="13750" applyNumberFormat="1" applyFont="1" applyBorder="1" applyAlignment="1">
      <alignment horizontal="centerContinuous" vertical="center"/>
    </xf>
    <xf numFmtId="41" fontId="27" fillId="0" borderId="48" xfId="0" applyNumberFormat="1" applyFont="1" applyBorder="1" applyAlignment="1">
      <alignment vertical="center"/>
    </xf>
    <xf numFmtId="41" fontId="202" fillId="0" borderId="51" xfId="0" applyNumberFormat="1" applyFont="1" applyBorder="1" applyAlignment="1">
      <alignment vertical="center"/>
    </xf>
    <xf numFmtId="0" fontId="201" fillId="16" borderId="1" xfId="0" applyFont="1" applyFill="1" applyBorder="1" applyAlignment="1">
      <alignment horizontal="center" vertical="center"/>
    </xf>
    <xf numFmtId="0" fontId="201" fillId="16" borderId="8" xfId="0" applyFont="1" applyFill="1" applyBorder="1" applyAlignment="1">
      <alignment horizontal="center" vertical="center"/>
    </xf>
    <xf numFmtId="325" fontId="159" fillId="0" borderId="0" xfId="0" applyNumberFormat="1" applyFont="1" applyFill="1" applyBorder="1" applyAlignment="1">
      <alignment horizontal="centerContinuous" vertical="center" shrinkToFit="1"/>
    </xf>
    <xf numFmtId="43" fontId="160" fillId="0" borderId="44" xfId="3" applyNumberFormat="1" applyFont="1" applyFill="1" applyBorder="1" applyAlignment="1">
      <alignment horizontal="center" vertical="center"/>
    </xf>
    <xf numFmtId="0" fontId="160" fillId="0" borderId="0" xfId="3" applyFont="1" applyBorder="1" applyAlignment="1">
      <alignment vertical="center"/>
    </xf>
    <xf numFmtId="333" fontId="160" fillId="0" borderId="0" xfId="3" applyNumberFormat="1" applyFont="1" applyBorder="1" applyAlignment="1">
      <alignment vertical="center"/>
    </xf>
    <xf numFmtId="43" fontId="160" fillId="0" borderId="0" xfId="3" applyNumberFormat="1" applyFont="1" applyBorder="1" applyAlignment="1">
      <alignment vertical="center"/>
    </xf>
    <xf numFmtId="0" fontId="160" fillId="0" borderId="0" xfId="3" applyFont="1" applyFill="1" applyBorder="1" applyAlignment="1">
      <alignment vertical="center"/>
    </xf>
    <xf numFmtId="0" fontId="160" fillId="0" borderId="0" xfId="3" applyFont="1" applyBorder="1" applyAlignment="1">
      <alignment vertical="center"/>
    </xf>
    <xf numFmtId="0" fontId="0" fillId="0" borderId="0" xfId="0">
      <alignment vertical="center"/>
    </xf>
    <xf numFmtId="0" fontId="11" fillId="0" borderId="0" xfId="3" applyFont="1" applyBorder="1" applyAlignment="1">
      <alignment vertical="center"/>
    </xf>
    <xf numFmtId="0" fontId="192" fillId="0" borderId="0" xfId="13807" applyAlignment="1"/>
    <xf numFmtId="0" fontId="194" fillId="0" borderId="0" xfId="13807" applyFont="1" applyAlignment="1">
      <alignment vertical="center"/>
    </xf>
    <xf numFmtId="0" fontId="197" fillId="0" borderId="0" xfId="13808" applyFont="1" applyAlignment="1">
      <alignment vertical="center"/>
    </xf>
    <xf numFmtId="0" fontId="19" fillId="0" borderId="0" xfId="13808" applyFont="1" applyAlignment="1">
      <alignment vertical="center"/>
    </xf>
    <xf numFmtId="0" fontId="18" fillId="0" borderId="0" xfId="13808" applyFont="1" applyAlignment="1">
      <alignment vertical="center"/>
    </xf>
    <xf numFmtId="0" fontId="18" fillId="0" borderId="0" xfId="13808" applyFont="1" applyAlignment="1"/>
    <xf numFmtId="0" fontId="198" fillId="0" borderId="0" xfId="13808" applyFont="1" applyAlignment="1"/>
    <xf numFmtId="0" fontId="19" fillId="0" borderId="0" xfId="13808" applyFont="1" applyAlignment="1"/>
    <xf numFmtId="0" fontId="199" fillId="0" borderId="0" xfId="13807" applyFont="1" applyAlignment="1">
      <alignment vertical="center"/>
    </xf>
    <xf numFmtId="0" fontId="192" fillId="0" borderId="0" xfId="13807" applyBorder="1" applyAlignment="1"/>
    <xf numFmtId="41" fontId="192" fillId="0" borderId="0" xfId="13807" applyNumberFormat="1" applyAlignment="1"/>
    <xf numFmtId="0" fontId="27" fillId="0" borderId="49" xfId="0" applyNumberFormat="1" applyFont="1" applyFill="1" applyBorder="1" applyAlignment="1">
      <alignment horizontal="center" vertical="center"/>
    </xf>
    <xf numFmtId="0" fontId="202" fillId="0" borderId="52" xfId="0" applyNumberFormat="1" applyFont="1" applyFill="1" applyBorder="1" applyAlignment="1">
      <alignment horizontal="center" vertical="center"/>
    </xf>
    <xf numFmtId="0" fontId="202" fillId="0" borderId="52" xfId="0" applyNumberFormat="1" applyFont="1" applyBorder="1" applyAlignment="1">
      <alignment horizontal="center" vertical="center"/>
    </xf>
    <xf numFmtId="177" fontId="202" fillId="0" borderId="41" xfId="0" applyNumberFormat="1" applyFont="1" applyBorder="1" applyAlignment="1">
      <alignment vertical="center" shrinkToFit="1"/>
    </xf>
    <xf numFmtId="0" fontId="27" fillId="0" borderId="49" xfId="0" applyNumberFormat="1" applyFont="1" applyBorder="1" applyAlignment="1">
      <alignment horizontal="center" vertical="center"/>
    </xf>
    <xf numFmtId="177" fontId="27" fillId="0" borderId="42" xfId="0" applyNumberFormat="1" applyFont="1" applyBorder="1" applyAlignment="1">
      <alignment vertical="center" shrinkToFit="1"/>
    </xf>
    <xf numFmtId="0" fontId="202" fillId="0" borderId="41" xfId="0" applyNumberFormat="1" applyFont="1" applyBorder="1" applyAlignment="1">
      <alignment horizontal="center" vertical="center"/>
    </xf>
    <xf numFmtId="0" fontId="27" fillId="0" borderId="42" xfId="0" applyNumberFormat="1" applyFont="1" applyBorder="1" applyAlignment="1">
      <alignment horizontal="center" vertical="center"/>
    </xf>
    <xf numFmtId="0" fontId="202" fillId="0" borderId="52" xfId="0" applyNumberFormat="1" applyFont="1" applyFill="1" applyBorder="1" applyAlignment="1">
      <alignment horizontal="center" vertical="center" wrapText="1"/>
    </xf>
    <xf numFmtId="0" fontId="212" fillId="0" borderId="0" xfId="13807" applyFont="1" applyAlignment="1"/>
    <xf numFmtId="0" fontId="160" fillId="0" borderId="0" xfId="3" applyFont="1" applyBorder="1" applyAlignment="1">
      <alignment vertical="center"/>
    </xf>
    <xf numFmtId="333" fontId="160" fillId="0" borderId="0" xfId="3" applyNumberFormat="1" applyFont="1" applyBorder="1" applyAlignment="1">
      <alignment vertical="center"/>
    </xf>
    <xf numFmtId="43" fontId="160" fillId="0" borderId="0" xfId="3" applyNumberFormat="1" applyFont="1" applyBorder="1" applyAlignment="1">
      <alignment vertical="center"/>
    </xf>
    <xf numFmtId="199" fontId="160" fillId="0" borderId="18" xfId="13806" applyNumberFormat="1" applyFont="1" applyBorder="1" applyAlignment="1">
      <alignment vertical="center" shrinkToFit="1"/>
    </xf>
    <xf numFmtId="0" fontId="15" fillId="0" borderId="32" xfId="13750" applyFont="1" applyFill="1" applyBorder="1" applyAlignment="1">
      <alignment horizontal="centerContinuous" vertical="center"/>
    </xf>
    <xf numFmtId="0" fontId="15" fillId="0" borderId="18" xfId="13750" applyFont="1" applyFill="1" applyBorder="1" applyAlignment="1">
      <alignment horizontal="left" vertical="center"/>
    </xf>
    <xf numFmtId="0" fontId="15" fillId="0" borderId="0" xfId="13750" applyFont="1" applyFill="1" applyBorder="1" applyAlignment="1">
      <alignment horizontal="centerContinuous" vertical="center"/>
    </xf>
    <xf numFmtId="0" fontId="15" fillId="0" borderId="45" xfId="0" applyFont="1" applyFill="1" applyBorder="1" applyAlignment="1">
      <alignment horizontal="centerContinuous" vertical="center"/>
    </xf>
    <xf numFmtId="0" fontId="15" fillId="0" borderId="44" xfId="0" applyFont="1" applyFill="1" applyBorder="1" applyAlignment="1">
      <alignment horizontal="centerContinuous" vertical="center"/>
    </xf>
    <xf numFmtId="0" fontId="15" fillId="0" borderId="43" xfId="0" applyFont="1" applyFill="1" applyBorder="1" applyAlignment="1">
      <alignment horizontal="centerContinuous" vertical="center"/>
    </xf>
    <xf numFmtId="0" fontId="15" fillId="0" borderId="18" xfId="0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312" fontId="159" fillId="0" borderId="56" xfId="0" applyNumberFormat="1" applyFont="1" applyFill="1" applyBorder="1" applyAlignment="1">
      <alignment horizontal="centerContinuous" vertical="center"/>
    </xf>
    <xf numFmtId="310" fontId="15" fillId="0" borderId="56" xfId="0" applyNumberFormat="1" applyFont="1" applyFill="1" applyBorder="1" applyAlignment="1">
      <alignment horizontal="centerContinuous" vertical="center"/>
    </xf>
    <xf numFmtId="0" fontId="15" fillId="0" borderId="32" xfId="0" applyFont="1" applyFill="1" applyBorder="1" applyAlignment="1">
      <alignment horizontal="centerContinuous" vertical="center"/>
    </xf>
    <xf numFmtId="312" fontId="159" fillId="0" borderId="0" xfId="0" applyNumberFormat="1" applyFont="1" applyFill="1" applyBorder="1" applyAlignment="1">
      <alignment horizontal="centerContinuous" vertical="center"/>
    </xf>
    <xf numFmtId="310" fontId="15" fillId="0" borderId="0" xfId="0" applyNumberFormat="1" applyFont="1" applyFill="1" applyBorder="1" applyAlignment="1">
      <alignment horizontal="centerContinuous" vertical="center"/>
    </xf>
    <xf numFmtId="211" fontId="159" fillId="0" borderId="0" xfId="0" applyNumberFormat="1" applyFont="1" applyFill="1" applyBorder="1" applyAlignment="1">
      <alignment horizontal="centerContinuous" vertical="center"/>
    </xf>
    <xf numFmtId="0" fontId="19" fillId="0" borderId="0" xfId="0" applyFont="1" applyFill="1" applyBorder="1" applyAlignment="1">
      <alignment horizontal="centerContinuous" vertical="center"/>
    </xf>
    <xf numFmtId="291" fontId="15" fillId="0" borderId="15" xfId="0" applyNumberFormat="1" applyFont="1" applyFill="1" applyBorder="1" applyAlignment="1">
      <alignment horizontal="centerContinuous" vertical="center"/>
    </xf>
    <xf numFmtId="291" fontId="15" fillId="0" borderId="28" xfId="0" applyNumberFormat="1" applyFont="1" applyFill="1" applyBorder="1" applyAlignment="1">
      <alignment horizontal="centerContinuous" vertical="center"/>
    </xf>
    <xf numFmtId="291" fontId="15" fillId="0" borderId="16" xfId="0" applyNumberFormat="1" applyFont="1" applyFill="1" applyBorder="1" applyAlignment="1">
      <alignment horizontal="centerContinuous" vertical="center"/>
    </xf>
    <xf numFmtId="0" fontId="201" fillId="16" borderId="9" xfId="0" applyFont="1" applyFill="1" applyBorder="1" applyAlignment="1">
      <alignment horizontal="center" vertical="center"/>
    </xf>
    <xf numFmtId="0" fontId="201" fillId="16" borderId="8" xfId="0" applyFont="1" applyFill="1" applyBorder="1" applyAlignment="1">
      <alignment horizontal="center" vertical="center"/>
    </xf>
    <xf numFmtId="0" fontId="201" fillId="16" borderId="1" xfId="0" applyFont="1" applyFill="1" applyBorder="1" applyAlignment="1">
      <alignment horizontal="center" vertical="center"/>
    </xf>
    <xf numFmtId="41" fontId="27" fillId="0" borderId="45" xfId="0" applyNumberFormat="1" applyFont="1" applyBorder="1" applyAlignment="1">
      <alignment horizontal="center" vertical="center" wrapText="1" shrinkToFit="1"/>
    </xf>
    <xf numFmtId="0" fontId="27" fillId="0" borderId="43" xfId="0" applyFont="1" applyBorder="1" applyAlignment="1">
      <alignment horizontal="center" vertical="center" wrapText="1" shrinkToFit="1"/>
    </xf>
    <xf numFmtId="0" fontId="27" fillId="0" borderId="15" xfId="0" applyFont="1" applyBorder="1" applyAlignment="1">
      <alignment horizontal="center" vertical="center" wrapText="1" shrinkToFit="1"/>
    </xf>
    <xf numFmtId="0" fontId="27" fillId="0" borderId="16" xfId="0" applyFont="1" applyBorder="1" applyAlignment="1">
      <alignment horizontal="center" vertical="center" wrapText="1" shrinkToFit="1"/>
    </xf>
    <xf numFmtId="41" fontId="27" fillId="0" borderId="6" xfId="13809" applyFont="1" applyFill="1" applyBorder="1" applyAlignment="1">
      <alignment horizontal="center" vertical="center" shrinkToFit="1"/>
    </xf>
    <xf numFmtId="41" fontId="27" fillId="0" borderId="2" xfId="13809" applyFont="1" applyFill="1" applyBorder="1" applyAlignment="1">
      <alignment horizontal="center" vertical="center" shrinkToFit="1"/>
    </xf>
    <xf numFmtId="41" fontId="202" fillId="0" borderId="6" xfId="0" applyNumberFormat="1" applyFont="1" applyBorder="1" applyAlignment="1">
      <alignment horizontal="center" vertical="center"/>
    </xf>
    <xf numFmtId="41" fontId="202" fillId="0" borderId="2" xfId="0" applyNumberFormat="1" applyFont="1" applyBorder="1" applyAlignment="1">
      <alignment horizontal="center" vertical="center"/>
    </xf>
    <xf numFmtId="41" fontId="27" fillId="0" borderId="43" xfId="0" applyNumberFormat="1" applyFont="1" applyBorder="1" applyAlignment="1">
      <alignment horizontal="center" vertical="center" wrapText="1" shrinkToFit="1"/>
    </xf>
    <xf numFmtId="41" fontId="27" fillId="0" borderId="15" xfId="0" applyNumberFormat="1" applyFont="1" applyBorder="1" applyAlignment="1">
      <alignment horizontal="center" vertical="center" wrapText="1" shrinkToFit="1"/>
    </xf>
    <xf numFmtId="41" fontId="27" fillId="0" borderId="16" xfId="0" applyNumberFormat="1" applyFont="1" applyBorder="1" applyAlignment="1">
      <alignment horizontal="center" vertical="center" wrapText="1" shrinkToFit="1"/>
    </xf>
    <xf numFmtId="41" fontId="204" fillId="0" borderId="4" xfId="13810" applyFont="1" applyBorder="1" applyAlignment="1">
      <alignment horizontal="center" vertical="center"/>
    </xf>
    <xf numFmtId="41" fontId="204" fillId="0" borderId="8" xfId="13810" applyFont="1" applyBorder="1" applyAlignment="1">
      <alignment horizontal="center" vertical="center"/>
    </xf>
    <xf numFmtId="41" fontId="205" fillId="0" borderId="4" xfId="13810" applyFont="1" applyBorder="1" applyAlignment="1">
      <alignment horizontal="center" vertical="center" shrinkToFit="1"/>
    </xf>
    <xf numFmtId="41" fontId="205" fillId="0" borderId="8" xfId="13810" applyFont="1" applyBorder="1" applyAlignment="1">
      <alignment horizontal="center" vertical="center" shrinkToFit="1"/>
    </xf>
    <xf numFmtId="0" fontId="201" fillId="16" borderId="45" xfId="0" applyFont="1" applyFill="1" applyBorder="1" applyAlignment="1">
      <alignment horizontal="center" vertical="center"/>
    </xf>
    <xf numFmtId="0" fontId="201" fillId="16" borderId="43" xfId="0" applyFont="1" applyFill="1" applyBorder="1" applyAlignment="1">
      <alignment horizontal="center" vertical="center"/>
    </xf>
    <xf numFmtId="0" fontId="201" fillId="16" borderId="15" xfId="0" applyFont="1" applyFill="1" applyBorder="1" applyAlignment="1">
      <alignment horizontal="center" vertical="center"/>
    </xf>
    <xf numFmtId="0" fontId="201" fillId="16" borderId="16" xfId="0" applyFont="1" applyFill="1" applyBorder="1" applyAlignment="1">
      <alignment horizontal="center" vertical="center"/>
    </xf>
    <xf numFmtId="0" fontId="201" fillId="16" borderId="6" xfId="0" applyFont="1" applyFill="1" applyBorder="1" applyAlignment="1">
      <alignment horizontal="center" vertical="center"/>
    </xf>
    <xf numFmtId="0" fontId="201" fillId="16" borderId="2" xfId="0" applyFont="1" applyFill="1" applyBorder="1" applyAlignment="1">
      <alignment horizontal="center" vertical="center"/>
    </xf>
    <xf numFmtId="41" fontId="202" fillId="0" borderId="52" xfId="0" applyNumberFormat="1" applyFont="1" applyBorder="1" applyAlignment="1">
      <alignment horizontal="center" vertical="center"/>
    </xf>
    <xf numFmtId="0" fontId="202" fillId="0" borderId="51" xfId="0" applyNumberFormat="1" applyFont="1" applyBorder="1" applyAlignment="1">
      <alignment horizontal="center" vertical="center"/>
    </xf>
    <xf numFmtId="41" fontId="27" fillId="0" borderId="49" xfId="0" applyNumberFormat="1" applyFont="1" applyBorder="1" applyAlignment="1">
      <alignment horizontal="center" vertical="center"/>
    </xf>
    <xf numFmtId="0" fontId="27" fillId="0" borderId="48" xfId="0" applyNumberFormat="1" applyFont="1" applyBorder="1" applyAlignment="1">
      <alignment horizontal="center" vertical="center"/>
    </xf>
    <xf numFmtId="41" fontId="202" fillId="0" borderId="51" xfId="0" applyNumberFormat="1" applyFont="1" applyBorder="1" applyAlignment="1">
      <alignment horizontal="center" vertical="center"/>
    </xf>
    <xf numFmtId="41" fontId="27" fillId="0" borderId="48" xfId="0" applyNumberFormat="1" applyFont="1" applyBorder="1" applyAlignment="1">
      <alignment horizontal="center" vertical="center"/>
    </xf>
    <xf numFmtId="41" fontId="203" fillId="0" borderId="4" xfId="13810" applyFont="1" applyBorder="1" applyAlignment="1">
      <alignment horizontal="center" vertical="center"/>
    </xf>
    <xf numFmtId="41" fontId="203" fillId="0" borderId="8" xfId="13810" applyFont="1" applyBorder="1" applyAlignment="1">
      <alignment horizontal="center" vertical="center"/>
    </xf>
    <xf numFmtId="41" fontId="27" fillId="0" borderId="4" xfId="13810" applyFont="1" applyBorder="1" applyAlignment="1">
      <alignment horizontal="center" vertical="center"/>
    </xf>
    <xf numFmtId="41" fontId="27" fillId="0" borderId="8" xfId="13810" applyFont="1" applyBorder="1" applyAlignment="1">
      <alignment horizontal="center" vertical="center"/>
    </xf>
    <xf numFmtId="0" fontId="201" fillId="0" borderId="4" xfId="13807" applyFont="1" applyBorder="1" applyAlignment="1">
      <alignment horizontal="center" vertical="center"/>
    </xf>
    <xf numFmtId="0" fontId="201" fillId="0" borderId="8" xfId="13807" applyFont="1" applyBorder="1" applyAlignment="1">
      <alignment horizontal="center" vertical="center"/>
    </xf>
    <xf numFmtId="41" fontId="27" fillId="0" borderId="4" xfId="13810" applyNumberFormat="1" applyFont="1" applyBorder="1" applyAlignment="1">
      <alignment horizontal="center" vertical="center"/>
    </xf>
    <xf numFmtId="41" fontId="27" fillId="0" borderId="8" xfId="13810" applyNumberFormat="1" applyFont="1" applyBorder="1" applyAlignment="1">
      <alignment horizontal="center" vertical="center"/>
    </xf>
    <xf numFmtId="0" fontId="201" fillId="0" borderId="1" xfId="13807" applyFont="1" applyBorder="1" applyAlignment="1">
      <alignment horizontal="center" vertical="center"/>
    </xf>
    <xf numFmtId="0" fontId="193" fillId="0" borderId="0" xfId="13807" applyFont="1" applyAlignment="1">
      <alignment horizontal="center" vertical="center"/>
    </xf>
    <xf numFmtId="0" fontId="195" fillId="0" borderId="0" xfId="13807" applyFont="1" applyAlignment="1">
      <alignment horizontal="left" vertical="center" wrapText="1"/>
    </xf>
    <xf numFmtId="0" fontId="201" fillId="16" borderId="4" xfId="0" applyFont="1" applyFill="1" applyBorder="1" applyAlignment="1">
      <alignment horizontal="center" vertical="center"/>
    </xf>
    <xf numFmtId="328" fontId="161" fillId="0" borderId="6" xfId="0" applyNumberFormat="1" applyFont="1" applyBorder="1" applyAlignment="1">
      <alignment horizontal="center" vertical="center"/>
    </xf>
    <xf numFmtId="328" fontId="161" fillId="0" borderId="2" xfId="0" applyNumberFormat="1" applyFont="1" applyBorder="1" applyAlignment="1">
      <alignment horizontal="center" vertical="center"/>
    </xf>
    <xf numFmtId="0" fontId="165" fillId="0" borderId="0" xfId="0" applyFont="1" applyBorder="1" applyAlignment="1">
      <alignment horizontal="center" vertical="center"/>
    </xf>
    <xf numFmtId="49" fontId="158" fillId="0" borderId="0" xfId="0" applyNumberFormat="1" applyFont="1" applyFill="1" applyBorder="1" applyAlignment="1">
      <alignment horizontal="center" vertical="center" wrapText="1"/>
    </xf>
    <xf numFmtId="49" fontId="164" fillId="2" borderId="1" xfId="0" applyNumberFormat="1" applyFont="1" applyFill="1" applyBorder="1" applyAlignment="1">
      <alignment horizontal="center" vertical="center" wrapText="1"/>
    </xf>
    <xf numFmtId="0" fontId="164" fillId="3" borderId="1" xfId="0" applyFont="1" applyFill="1" applyBorder="1" applyAlignment="1">
      <alignment horizontal="center" vertical="center"/>
    </xf>
    <xf numFmtId="49" fontId="161" fillId="0" borderId="44" xfId="0" applyNumberFormat="1" applyFont="1" applyFill="1" applyBorder="1" applyAlignment="1">
      <alignment horizontal="left" vertical="center" wrapText="1"/>
    </xf>
    <xf numFmtId="49" fontId="161" fillId="0" borderId="43" xfId="0" applyNumberFormat="1" applyFont="1" applyFill="1" applyBorder="1" applyAlignment="1">
      <alignment horizontal="left" vertical="center" wrapText="1"/>
    </xf>
    <xf numFmtId="49" fontId="161" fillId="0" borderId="28" xfId="0" applyNumberFormat="1" applyFont="1" applyFill="1" applyBorder="1" applyAlignment="1">
      <alignment horizontal="left" vertical="center" wrapText="1"/>
    </xf>
    <xf numFmtId="49" fontId="161" fillId="0" borderId="16" xfId="0" applyNumberFormat="1" applyFont="1" applyFill="1" applyBorder="1" applyAlignment="1">
      <alignment horizontal="left" vertical="center" wrapText="1"/>
    </xf>
    <xf numFmtId="176" fontId="160" fillId="0" borderId="6" xfId="0" applyNumberFormat="1" applyFont="1" applyFill="1" applyBorder="1" applyAlignment="1">
      <alignment horizontal="center" vertical="center" wrapText="1"/>
    </xf>
    <xf numFmtId="176" fontId="160" fillId="0" borderId="2" xfId="0" applyNumberFormat="1" applyFont="1" applyFill="1" applyBorder="1" applyAlignment="1">
      <alignment horizontal="center" vertical="center" wrapText="1"/>
    </xf>
    <xf numFmtId="176" fontId="160" fillId="0" borderId="6" xfId="0" applyNumberFormat="1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49" fontId="160" fillId="0" borderId="44" xfId="0" applyNumberFormat="1" applyFont="1" applyFill="1" applyBorder="1" applyAlignment="1">
      <alignment horizontal="left" vertical="center" wrapText="1"/>
    </xf>
    <xf numFmtId="49" fontId="160" fillId="0" borderId="43" xfId="0" applyNumberFormat="1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16" xfId="0" applyFont="1" applyBorder="1" applyAlignment="1">
      <alignment horizontal="left" vertical="center" wrapText="1"/>
    </xf>
    <xf numFmtId="176" fontId="160" fillId="0" borderId="45" xfId="0" applyNumberFormat="1" applyFont="1" applyFill="1" applyBorder="1" applyAlignment="1">
      <alignment horizontal="center" vertical="center" wrapText="1"/>
    </xf>
    <xf numFmtId="176" fontId="160" fillId="0" borderId="44" xfId="0" applyNumberFormat="1" applyFont="1" applyFill="1" applyBorder="1" applyAlignment="1">
      <alignment horizontal="center" vertical="center" wrapText="1"/>
    </xf>
    <xf numFmtId="176" fontId="160" fillId="0" borderId="15" xfId="0" applyNumberFormat="1" applyFont="1" applyFill="1" applyBorder="1" applyAlignment="1">
      <alignment horizontal="center" vertical="center" wrapText="1"/>
    </xf>
    <xf numFmtId="176" fontId="160" fillId="0" borderId="28" xfId="0" applyNumberFormat="1" applyFont="1" applyFill="1" applyBorder="1" applyAlignment="1">
      <alignment horizontal="center" vertical="center" wrapText="1"/>
    </xf>
    <xf numFmtId="49" fontId="160" fillId="0" borderId="6" xfId="0" applyNumberFormat="1" applyFont="1" applyFill="1" applyBorder="1" applyAlignment="1">
      <alignment horizontal="left" vertical="center" wrapText="1"/>
    </xf>
    <xf numFmtId="49" fontId="161" fillId="0" borderId="45" xfId="0" applyNumberFormat="1" applyFont="1" applyFill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49" fontId="163" fillId="0" borderId="28" xfId="0" applyNumberFormat="1" applyFont="1" applyFill="1" applyBorder="1" applyAlignment="1">
      <alignment horizontal="left" vertical="center" wrapText="1"/>
    </xf>
    <xf numFmtId="178" fontId="160" fillId="0" borderId="6" xfId="4" applyNumberFormat="1" applyFont="1" applyFill="1" applyBorder="1" applyAlignment="1">
      <alignment horizontal="center" vertical="center"/>
    </xf>
    <xf numFmtId="178" fontId="160" fillId="0" borderId="2" xfId="4" applyNumberFormat="1" applyFont="1" applyFill="1" applyBorder="1" applyAlignment="1">
      <alignment horizontal="center" vertical="center"/>
    </xf>
    <xf numFmtId="178" fontId="160" fillId="20" borderId="6" xfId="4" applyNumberFormat="1" applyFont="1" applyFill="1" applyBorder="1" applyAlignment="1">
      <alignment horizontal="center" vertical="center"/>
    </xf>
    <xf numFmtId="178" fontId="160" fillId="20" borderId="2" xfId="4" applyNumberFormat="1" applyFont="1" applyFill="1" applyBorder="1" applyAlignment="1">
      <alignment horizontal="center" vertical="center"/>
    </xf>
    <xf numFmtId="178" fontId="160" fillId="0" borderId="6" xfId="4" applyNumberFormat="1" applyFont="1" applyFill="1" applyBorder="1" applyAlignment="1">
      <alignment horizontal="left" vertical="center"/>
    </xf>
    <xf numFmtId="178" fontId="160" fillId="0" borderId="2" xfId="4" applyNumberFormat="1" applyFont="1" applyFill="1" applyBorder="1" applyAlignment="1">
      <alignment horizontal="left" vertical="center"/>
    </xf>
    <xf numFmtId="178" fontId="160" fillId="20" borderId="6" xfId="4" applyNumberFormat="1" applyFont="1" applyFill="1" applyBorder="1" applyAlignment="1">
      <alignment horizontal="left" vertical="center"/>
    </xf>
    <xf numFmtId="178" fontId="160" fillId="20" borderId="2" xfId="4" applyNumberFormat="1" applyFont="1" applyFill="1" applyBorder="1" applyAlignment="1">
      <alignment horizontal="left" vertical="center"/>
    </xf>
    <xf numFmtId="178" fontId="223" fillId="0" borderId="6" xfId="4" applyNumberFormat="1" applyFont="1" applyFill="1" applyBorder="1" applyAlignment="1">
      <alignment horizontal="left" vertical="center"/>
    </xf>
    <xf numFmtId="178" fontId="223" fillId="0" borderId="2" xfId="4" applyNumberFormat="1" applyFont="1" applyFill="1" applyBorder="1" applyAlignment="1">
      <alignment horizontal="left" vertical="center"/>
    </xf>
    <xf numFmtId="178" fontId="160" fillId="18" borderId="6" xfId="4" applyNumberFormat="1" applyFont="1" applyFill="1" applyBorder="1" applyAlignment="1">
      <alignment horizontal="left" vertical="center"/>
    </xf>
    <xf numFmtId="178" fontId="160" fillId="18" borderId="2" xfId="4" applyNumberFormat="1" applyFont="1" applyFill="1" applyBorder="1" applyAlignment="1">
      <alignment horizontal="left" vertical="center"/>
    </xf>
    <xf numFmtId="49" fontId="128" fillId="0" borderId="28" xfId="0" applyNumberFormat="1" applyFont="1" applyFill="1" applyBorder="1" applyAlignment="1">
      <alignment horizontal="left" vertical="center" wrapText="1"/>
    </xf>
    <xf numFmtId="0" fontId="220" fillId="0" borderId="0" xfId="4" applyFont="1" applyFill="1" applyBorder="1" applyAlignment="1">
      <alignment horizontal="center" vertical="center"/>
    </xf>
    <xf numFmtId="178" fontId="160" fillId="18" borderId="6" xfId="4" applyNumberFormat="1" applyFont="1" applyFill="1" applyBorder="1" applyAlignment="1">
      <alignment horizontal="center" vertical="center"/>
    </xf>
    <xf numFmtId="178" fontId="160" fillId="18" borderId="2" xfId="4" applyNumberFormat="1" applyFont="1" applyFill="1" applyBorder="1" applyAlignment="1">
      <alignment horizontal="center" vertical="center"/>
    </xf>
    <xf numFmtId="178" fontId="218" fillId="19" borderId="1" xfId="4" applyNumberFormat="1" applyFont="1" applyFill="1" applyBorder="1" applyAlignment="1">
      <alignment horizontal="center" vertical="center"/>
    </xf>
    <xf numFmtId="327" fontId="218" fillId="19" borderId="1" xfId="4" applyNumberFormat="1" applyFont="1" applyFill="1" applyBorder="1" applyAlignment="1">
      <alignment horizontal="center" vertical="center"/>
    </xf>
    <xf numFmtId="41" fontId="218" fillId="19" borderId="1" xfId="6" applyFont="1" applyFill="1" applyBorder="1" applyAlignment="1">
      <alignment horizontal="center" vertical="center"/>
    </xf>
    <xf numFmtId="178" fontId="218" fillId="19" borderId="1" xfId="4" applyNumberFormat="1" applyFont="1" applyFill="1" applyBorder="1" applyAlignment="1">
      <alignment horizontal="center" vertical="center" wrapText="1"/>
    </xf>
    <xf numFmtId="328" fontId="160" fillId="0" borderId="6" xfId="4" applyNumberFormat="1" applyFont="1" applyFill="1" applyBorder="1" applyAlignment="1">
      <alignment horizontal="center" vertical="center" wrapText="1"/>
    </xf>
    <xf numFmtId="328" fontId="160" fillId="0" borderId="2" xfId="4" applyNumberFormat="1" applyFont="1" applyFill="1" applyBorder="1" applyAlignment="1">
      <alignment horizontal="center" vertical="center" wrapText="1"/>
    </xf>
    <xf numFmtId="328" fontId="160" fillId="20" borderId="6" xfId="4" applyNumberFormat="1" applyFont="1" applyFill="1" applyBorder="1" applyAlignment="1">
      <alignment horizontal="center" vertical="center" wrapText="1"/>
    </xf>
    <xf numFmtId="328" fontId="160" fillId="20" borderId="2" xfId="4" applyNumberFormat="1" applyFont="1" applyFill="1" applyBorder="1" applyAlignment="1">
      <alignment horizontal="center" vertical="center" wrapText="1"/>
    </xf>
    <xf numFmtId="328" fontId="160" fillId="18" borderId="6" xfId="4" applyNumberFormat="1" applyFont="1" applyFill="1" applyBorder="1" applyAlignment="1">
      <alignment horizontal="center" vertical="center" wrapText="1"/>
    </xf>
    <xf numFmtId="328" fontId="160" fillId="18" borderId="2" xfId="4" applyNumberFormat="1" applyFont="1" applyFill="1" applyBorder="1" applyAlignment="1">
      <alignment horizontal="center" vertical="center" wrapText="1"/>
    </xf>
    <xf numFmtId="0" fontId="128" fillId="0" borderId="45" xfId="13750" applyFont="1" applyBorder="1" applyAlignment="1">
      <alignment horizontal="center" vertical="center"/>
    </xf>
    <xf numFmtId="0" fontId="128" fillId="0" borderId="44" xfId="13750" applyFont="1" applyBorder="1" applyAlignment="1">
      <alignment horizontal="center" vertical="center"/>
    </xf>
    <xf numFmtId="0" fontId="128" fillId="0" borderId="43" xfId="13750" applyFont="1" applyBorder="1" applyAlignment="1">
      <alignment horizontal="center" vertical="center"/>
    </xf>
    <xf numFmtId="0" fontId="128" fillId="0" borderId="18" xfId="13750" applyFont="1" applyBorder="1" applyAlignment="1">
      <alignment horizontal="center" vertical="center"/>
    </xf>
    <xf numFmtId="0" fontId="128" fillId="0" borderId="0" xfId="13750" applyFont="1" applyBorder="1" applyAlignment="1">
      <alignment horizontal="center" vertical="center"/>
    </xf>
    <xf numFmtId="0" fontId="128" fillId="0" borderId="32" xfId="13750" applyFont="1" applyBorder="1" applyAlignment="1">
      <alignment horizontal="center" vertical="center"/>
    </xf>
    <xf numFmtId="0" fontId="128" fillId="0" borderId="15" xfId="13750" applyFont="1" applyBorder="1" applyAlignment="1">
      <alignment horizontal="center" vertical="center"/>
    </xf>
    <xf numFmtId="0" fontId="128" fillId="0" borderId="28" xfId="13750" applyFont="1" applyBorder="1" applyAlignment="1">
      <alignment horizontal="center" vertical="center"/>
    </xf>
    <xf numFmtId="0" fontId="128" fillId="0" borderId="16" xfId="13750" applyFont="1" applyBorder="1" applyAlignment="1">
      <alignment horizontal="center" vertical="center"/>
    </xf>
    <xf numFmtId="0" fontId="128" fillId="0" borderId="45" xfId="13750" applyFont="1" applyBorder="1" applyAlignment="1">
      <alignment horizontal="center" vertical="center" wrapText="1"/>
    </xf>
    <xf numFmtId="0" fontId="128" fillId="0" borderId="44" xfId="13750" applyFont="1" applyBorder="1" applyAlignment="1">
      <alignment horizontal="center" vertical="center" wrapText="1"/>
    </xf>
    <xf numFmtId="0" fontId="128" fillId="0" borderId="43" xfId="13750" applyFont="1" applyBorder="1" applyAlignment="1">
      <alignment horizontal="center" vertical="center" wrapText="1"/>
    </xf>
    <xf numFmtId="0" fontId="128" fillId="0" borderId="15" xfId="13750" applyFont="1" applyBorder="1" applyAlignment="1">
      <alignment horizontal="center" vertical="center" wrapText="1"/>
    </xf>
    <xf numFmtId="0" fontId="128" fillId="0" borderId="28" xfId="13750" applyFont="1" applyBorder="1" applyAlignment="1">
      <alignment horizontal="center" vertical="center" wrapText="1"/>
    </xf>
    <xf numFmtId="0" fontId="128" fillId="0" borderId="16" xfId="13750" applyFont="1" applyBorder="1" applyAlignment="1">
      <alignment horizontal="center" vertical="center" wrapText="1"/>
    </xf>
    <xf numFmtId="0" fontId="128" fillId="0" borderId="45" xfId="13750" applyFont="1" applyBorder="1" applyAlignment="1">
      <alignment horizontal="center" vertical="center" wrapText="1" shrinkToFit="1"/>
    </xf>
    <xf numFmtId="0" fontId="128" fillId="0" borderId="44" xfId="13750" applyFont="1" applyBorder="1" applyAlignment="1">
      <alignment horizontal="center" vertical="center" wrapText="1" shrinkToFit="1"/>
    </xf>
    <xf numFmtId="0" fontId="128" fillId="0" borderId="43" xfId="13750" applyFont="1" applyBorder="1" applyAlignment="1">
      <alignment horizontal="center" vertical="center" wrapText="1" shrinkToFit="1"/>
    </xf>
    <xf numFmtId="0" fontId="128" fillId="0" borderId="15" xfId="13750" applyFont="1" applyBorder="1" applyAlignment="1">
      <alignment horizontal="center" vertical="center" wrapText="1" shrinkToFit="1"/>
    </xf>
    <xf numFmtId="0" fontId="128" fillId="0" borderId="28" xfId="13750" applyFont="1" applyBorder="1" applyAlignment="1">
      <alignment horizontal="center" vertical="center" wrapText="1" shrinkToFit="1"/>
    </xf>
    <xf numFmtId="0" fontId="128" fillId="0" borderId="16" xfId="13750" applyFont="1" applyBorder="1" applyAlignment="1">
      <alignment horizontal="center" vertical="center" wrapText="1" shrinkToFit="1"/>
    </xf>
    <xf numFmtId="0" fontId="128" fillId="0" borderId="45" xfId="13750" applyFont="1" applyFill="1" applyBorder="1" applyAlignment="1">
      <alignment horizontal="center" vertical="center" wrapText="1"/>
    </xf>
    <xf numFmtId="0" fontId="128" fillId="0" borderId="44" xfId="13750" applyFont="1" applyFill="1" applyBorder="1" applyAlignment="1">
      <alignment horizontal="center" vertical="center" wrapText="1"/>
    </xf>
    <xf numFmtId="0" fontId="128" fillId="0" borderId="43" xfId="13750" applyFont="1" applyFill="1" applyBorder="1" applyAlignment="1">
      <alignment horizontal="center" vertical="center" wrapText="1"/>
    </xf>
    <xf numFmtId="0" fontId="128" fillId="0" borderId="15" xfId="13750" applyFont="1" applyFill="1" applyBorder="1" applyAlignment="1">
      <alignment horizontal="center" vertical="center" wrapText="1"/>
    </xf>
    <xf numFmtId="0" fontId="128" fillId="0" borderId="28" xfId="13750" applyFont="1" applyFill="1" applyBorder="1" applyAlignment="1">
      <alignment horizontal="center" vertical="center" wrapText="1"/>
    </xf>
    <xf numFmtId="0" fontId="128" fillId="0" borderId="16" xfId="13750" applyFont="1" applyFill="1" applyBorder="1" applyAlignment="1">
      <alignment horizontal="center" vertical="center" wrapText="1"/>
    </xf>
    <xf numFmtId="0" fontId="128" fillId="0" borderId="52" xfId="13750" applyFont="1" applyFill="1" applyBorder="1" applyAlignment="1">
      <alignment horizontal="center" vertical="center"/>
    </xf>
    <xf numFmtId="0" fontId="128" fillId="0" borderId="51" xfId="13750" applyFont="1" applyFill="1" applyBorder="1" applyAlignment="1">
      <alignment horizontal="center" vertical="center"/>
    </xf>
    <xf numFmtId="0" fontId="128" fillId="0" borderId="4" xfId="13750" applyFont="1" applyBorder="1" applyAlignment="1">
      <alignment horizontal="center" vertical="center"/>
    </xf>
    <xf numFmtId="0" fontId="128" fillId="0" borderId="9" xfId="13750" applyFont="1" applyBorder="1" applyAlignment="1">
      <alignment horizontal="center" vertical="center"/>
    </xf>
    <xf numFmtId="0" fontId="128" fillId="0" borderId="8" xfId="13750" applyFont="1" applyBorder="1" applyAlignment="1">
      <alignment horizontal="center" vertical="center"/>
    </xf>
    <xf numFmtId="0" fontId="128" fillId="0" borderId="49" xfId="13750" applyFont="1" applyFill="1" applyBorder="1" applyAlignment="1">
      <alignment horizontal="center" vertical="center"/>
    </xf>
    <xf numFmtId="0" fontId="128" fillId="0" borderId="48" xfId="13750" applyFont="1" applyFill="1" applyBorder="1" applyAlignment="1">
      <alignment horizontal="center" vertical="center"/>
    </xf>
    <xf numFmtId="0" fontId="128" fillId="0" borderId="49" xfId="13750" applyFont="1" applyBorder="1" applyAlignment="1">
      <alignment horizontal="center" vertical="center"/>
    </xf>
    <xf numFmtId="0" fontId="128" fillId="0" borderId="48" xfId="13750" applyFont="1" applyBorder="1" applyAlignment="1">
      <alignment horizontal="center" vertical="center"/>
    </xf>
    <xf numFmtId="0" fontId="197" fillId="16" borderId="45" xfId="13750" applyFont="1" applyFill="1" applyBorder="1" applyAlignment="1">
      <alignment horizontal="center" vertical="center"/>
    </xf>
    <xf numFmtId="0" fontId="197" fillId="16" borderId="44" xfId="13750" applyFont="1" applyFill="1" applyBorder="1" applyAlignment="1">
      <alignment horizontal="center" vertical="center"/>
    </xf>
    <xf numFmtId="0" fontId="197" fillId="16" borderId="43" xfId="13750" applyFont="1" applyFill="1" applyBorder="1" applyAlignment="1">
      <alignment horizontal="center" vertical="center"/>
    </xf>
    <xf numFmtId="0" fontId="197" fillId="16" borderId="15" xfId="13750" applyFont="1" applyFill="1" applyBorder="1" applyAlignment="1">
      <alignment horizontal="center" vertical="center"/>
    </xf>
    <xf numFmtId="0" fontId="197" fillId="16" borderId="28" xfId="13750" applyFont="1" applyFill="1" applyBorder="1" applyAlignment="1">
      <alignment horizontal="center" vertical="center"/>
    </xf>
    <xf numFmtId="0" fontId="197" fillId="16" borderId="16" xfId="13750" applyFont="1" applyFill="1" applyBorder="1" applyAlignment="1">
      <alignment horizontal="center" vertical="center"/>
    </xf>
    <xf numFmtId="0" fontId="197" fillId="16" borderId="45" xfId="13750" applyFont="1" applyFill="1" applyBorder="1" applyAlignment="1">
      <alignment horizontal="center" vertical="center" shrinkToFit="1"/>
    </xf>
    <xf numFmtId="0" fontId="197" fillId="16" borderId="43" xfId="13750" applyFont="1" applyFill="1" applyBorder="1" applyAlignment="1">
      <alignment horizontal="center" vertical="center" shrinkToFit="1"/>
    </xf>
    <xf numFmtId="0" fontId="197" fillId="16" borderId="15" xfId="13750" applyFont="1" applyFill="1" applyBorder="1" applyAlignment="1">
      <alignment horizontal="center" vertical="center" shrinkToFit="1"/>
    </xf>
    <xf numFmtId="0" fontId="197" fillId="16" borderId="16" xfId="13750" applyFont="1" applyFill="1" applyBorder="1" applyAlignment="1">
      <alignment horizontal="center" vertical="center" shrinkToFit="1"/>
    </xf>
    <xf numFmtId="0" fontId="128" fillId="0" borderId="58" xfId="13750" applyFont="1" applyBorder="1" applyAlignment="1">
      <alignment horizontal="center" vertical="center"/>
    </xf>
    <xf numFmtId="0" fontId="128" fillId="0" borderId="53" xfId="13750" applyFont="1" applyBorder="1" applyAlignment="1">
      <alignment horizontal="center" vertical="center"/>
    </xf>
    <xf numFmtId="0" fontId="128" fillId="0" borderId="54" xfId="13750" applyFont="1" applyBorder="1" applyAlignment="1">
      <alignment horizontal="center" vertical="center"/>
    </xf>
    <xf numFmtId="0" fontId="128" fillId="0" borderId="57" xfId="13750" applyFont="1" applyBorder="1" applyAlignment="1">
      <alignment horizontal="center" vertical="center"/>
    </xf>
    <xf numFmtId="0" fontId="128" fillId="0" borderId="55" xfId="13750" applyFont="1" applyBorder="1" applyAlignment="1">
      <alignment horizontal="center" vertical="center"/>
    </xf>
    <xf numFmtId="0" fontId="128" fillId="0" borderId="56" xfId="13750" applyFont="1" applyBorder="1" applyAlignment="1">
      <alignment horizontal="center" vertical="center"/>
    </xf>
    <xf numFmtId="0" fontId="219" fillId="0" borderId="0" xfId="13750" applyFont="1" applyBorder="1" applyAlignment="1">
      <alignment horizontal="center" vertical="center"/>
    </xf>
    <xf numFmtId="0" fontId="219" fillId="0" borderId="28" xfId="13750" applyFont="1" applyBorder="1" applyAlignment="1">
      <alignment horizontal="center" vertical="center"/>
    </xf>
    <xf numFmtId="0" fontId="197" fillId="16" borderId="4" xfId="13750" applyFont="1" applyFill="1" applyBorder="1" applyAlignment="1">
      <alignment horizontal="center" vertical="center"/>
    </xf>
    <xf numFmtId="0" fontId="197" fillId="16" borderId="9" xfId="13750" applyFont="1" applyFill="1" applyBorder="1" applyAlignment="1">
      <alignment horizontal="center" vertical="center"/>
    </xf>
    <xf numFmtId="0" fontId="197" fillId="16" borderId="8" xfId="13750" applyFont="1" applyFill="1" applyBorder="1" applyAlignment="1">
      <alignment horizontal="center" vertical="center"/>
    </xf>
    <xf numFmtId="0" fontId="128" fillId="0" borderId="18" xfId="13750" applyFont="1" applyBorder="1" applyAlignment="1">
      <alignment horizontal="center" vertical="center" wrapText="1"/>
    </xf>
    <xf numFmtId="0" fontId="128" fillId="0" borderId="0" xfId="13750" applyFont="1" applyBorder="1" applyAlignment="1">
      <alignment horizontal="center" vertical="center" wrapText="1"/>
    </xf>
    <xf numFmtId="0" fontId="128" fillId="0" borderId="62" xfId="13750" applyFont="1" applyBorder="1" applyAlignment="1">
      <alignment horizontal="center" vertical="center" wrapText="1"/>
    </xf>
    <xf numFmtId="0" fontId="128" fillId="0" borderId="61" xfId="13750" applyFont="1" applyBorder="1" applyAlignment="1">
      <alignment horizontal="center" vertical="center" wrapText="1"/>
    </xf>
    <xf numFmtId="0" fontId="128" fillId="0" borderId="34" xfId="13750" applyFont="1" applyBorder="1" applyAlignment="1">
      <alignment horizontal="center" vertical="center"/>
    </xf>
    <xf numFmtId="0" fontId="128" fillId="0" borderId="46" xfId="13750" applyFont="1" applyBorder="1" applyAlignment="1">
      <alignment horizontal="center" vertical="center"/>
    </xf>
    <xf numFmtId="0" fontId="128" fillId="0" borderId="67" xfId="13750" applyFont="1" applyBorder="1" applyAlignment="1">
      <alignment horizontal="center" vertical="center"/>
    </xf>
    <xf numFmtId="0" fontId="128" fillId="0" borderId="47" xfId="13750" applyFont="1" applyBorder="1" applyAlignment="1">
      <alignment horizontal="center" vertical="center"/>
    </xf>
    <xf numFmtId="0" fontId="128" fillId="0" borderId="63" xfId="13750" applyFont="1" applyBorder="1" applyAlignment="1">
      <alignment horizontal="center" vertical="center"/>
    </xf>
    <xf numFmtId="0" fontId="128" fillId="0" borderId="66" xfId="13750" applyFont="1" applyBorder="1" applyAlignment="1">
      <alignment horizontal="center" vertical="center"/>
    </xf>
    <xf numFmtId="0" fontId="128" fillId="0" borderId="60" xfId="13750" applyFont="1" applyBorder="1" applyAlignment="1">
      <alignment horizontal="center" vertical="center"/>
    </xf>
    <xf numFmtId="0" fontId="217" fillId="0" borderId="28" xfId="13750" applyFont="1" applyBorder="1" applyAlignment="1">
      <alignment horizontal="center" vertical="center"/>
    </xf>
    <xf numFmtId="0" fontId="218" fillId="0" borderId="18" xfId="13750" applyFont="1" applyBorder="1" applyAlignment="1">
      <alignment horizontal="center" vertical="center" wrapText="1"/>
    </xf>
    <xf numFmtId="0" fontId="218" fillId="0" borderId="0" xfId="13750" applyFont="1" applyBorder="1" applyAlignment="1">
      <alignment horizontal="center" vertical="center" wrapText="1"/>
    </xf>
    <xf numFmtId="0" fontId="218" fillId="0" borderId="70" xfId="13750" applyFont="1" applyBorder="1" applyAlignment="1">
      <alignment horizontal="center" vertical="center" wrapText="1"/>
    </xf>
    <xf numFmtId="0" fontId="218" fillId="0" borderId="15" xfId="13750" applyFont="1" applyBorder="1" applyAlignment="1">
      <alignment horizontal="center" vertical="center" wrapText="1"/>
    </xf>
    <xf numFmtId="0" fontId="218" fillId="0" borderId="28" xfId="13750" applyFont="1" applyBorder="1" applyAlignment="1">
      <alignment horizontal="center" vertical="center" wrapText="1"/>
    </xf>
    <xf numFmtId="0" fontId="218" fillId="0" borderId="69" xfId="13750" applyFont="1" applyBorder="1" applyAlignment="1">
      <alignment horizontal="center" vertical="center" wrapText="1"/>
    </xf>
    <xf numFmtId="0" fontId="218" fillId="0" borderId="45" xfId="13750" applyFont="1" applyFill="1" applyBorder="1" applyAlignment="1">
      <alignment horizontal="center" vertical="center"/>
    </xf>
    <xf numFmtId="0" fontId="218" fillId="0" borderId="44" xfId="13750" applyFont="1" applyFill="1" applyBorder="1" applyAlignment="1">
      <alignment horizontal="center" vertical="center"/>
    </xf>
    <xf numFmtId="0" fontId="218" fillId="0" borderId="75" xfId="13750" applyFont="1" applyFill="1" applyBorder="1" applyAlignment="1">
      <alignment horizontal="center" vertical="center"/>
    </xf>
    <xf numFmtId="0" fontId="218" fillId="0" borderId="72" xfId="13750" applyFont="1" applyFill="1" applyBorder="1" applyAlignment="1">
      <alignment horizontal="center" vertical="center"/>
    </xf>
    <xf numFmtId="0" fontId="218" fillId="0" borderId="73" xfId="13750" applyFont="1" applyFill="1" applyBorder="1" applyAlignment="1">
      <alignment horizontal="center" vertical="center"/>
    </xf>
    <xf numFmtId="0" fontId="218" fillId="0" borderId="74" xfId="13750" applyFont="1" applyFill="1" applyBorder="1" applyAlignment="1">
      <alignment horizontal="center" vertical="center"/>
    </xf>
    <xf numFmtId="0" fontId="218" fillId="0" borderId="6" xfId="13750" applyFont="1" applyFill="1" applyBorder="1" applyAlignment="1">
      <alignment horizontal="center" vertical="center" shrinkToFit="1"/>
    </xf>
    <xf numFmtId="0" fontId="218" fillId="0" borderId="38" xfId="13750" applyFont="1" applyFill="1" applyBorder="1" applyAlignment="1">
      <alignment horizontal="center" vertical="center" shrinkToFit="1"/>
    </xf>
    <xf numFmtId="0" fontId="218" fillId="0" borderId="43" xfId="13750" applyFont="1" applyFill="1" applyBorder="1" applyAlignment="1">
      <alignment horizontal="center" vertical="center"/>
    </xf>
    <xf numFmtId="0" fontId="218" fillId="0" borderId="71" xfId="13750" applyFont="1" applyFill="1" applyBorder="1" applyAlignment="1">
      <alignment horizontal="center" vertical="center"/>
    </xf>
    <xf numFmtId="308" fontId="218" fillId="0" borderId="6" xfId="13750" applyNumberFormat="1" applyFont="1" applyFill="1" applyBorder="1" applyAlignment="1" applyProtection="1">
      <alignment horizontal="center" vertical="center" wrapText="1" shrinkToFit="1"/>
      <protection locked="0"/>
    </xf>
    <xf numFmtId="308" fontId="218" fillId="0" borderId="38" xfId="13750" applyNumberFormat="1" applyFont="1" applyFill="1" applyBorder="1" applyAlignment="1" applyProtection="1">
      <alignment horizontal="center" vertical="center" wrapText="1" shrinkToFit="1"/>
      <protection locked="0"/>
    </xf>
    <xf numFmtId="308" fontId="224" fillId="0" borderId="6" xfId="13750" applyNumberFormat="1" applyFont="1" applyFill="1" applyBorder="1" applyAlignment="1" applyProtection="1">
      <alignment horizontal="center" vertical="center" wrapText="1" shrinkToFit="1"/>
      <protection locked="0"/>
    </xf>
    <xf numFmtId="308" fontId="224" fillId="0" borderId="38" xfId="13750" applyNumberFormat="1" applyFont="1" applyFill="1" applyBorder="1" applyAlignment="1" applyProtection="1">
      <alignment horizontal="center" vertical="center" wrapText="1" shrinkToFit="1"/>
      <protection locked="0"/>
    </xf>
    <xf numFmtId="0" fontId="217" fillId="0" borderId="0" xfId="13750" applyFont="1" applyAlignment="1">
      <alignment horizontal="center" vertical="center"/>
    </xf>
    <xf numFmtId="0" fontId="128" fillId="0" borderId="41" xfId="13750" applyFont="1" applyFill="1" applyBorder="1" applyAlignment="1">
      <alignment horizontal="center" vertical="center"/>
    </xf>
    <xf numFmtId="0" fontId="128" fillId="0" borderId="42" xfId="13750" applyFont="1" applyFill="1" applyBorder="1" applyAlignment="1">
      <alignment horizontal="center" vertical="center"/>
    </xf>
    <xf numFmtId="0" fontId="128" fillId="0" borderId="43" xfId="13750" applyFont="1" applyFill="1" applyBorder="1" applyAlignment="1">
      <alignment horizontal="center" vertical="center"/>
    </xf>
    <xf numFmtId="0" fontId="128" fillId="0" borderId="16" xfId="13750" applyFont="1" applyFill="1" applyBorder="1" applyAlignment="1">
      <alignment horizontal="center" vertical="center"/>
    </xf>
    <xf numFmtId="0" fontId="128" fillId="0" borderId="1" xfId="13750" applyFont="1" applyFill="1" applyBorder="1" applyAlignment="1">
      <alignment horizontal="center" vertical="center" wrapText="1"/>
    </xf>
    <xf numFmtId="0" fontId="128" fillId="0" borderId="1" xfId="13750" applyFont="1" applyFill="1" applyBorder="1" applyAlignment="1">
      <alignment horizontal="center" vertical="center"/>
    </xf>
    <xf numFmtId="0" fontId="238" fillId="19" borderId="28" xfId="13750" applyFont="1" applyFill="1" applyBorder="1" applyAlignment="1">
      <alignment horizontal="center" vertical="center"/>
    </xf>
    <xf numFmtId="0" fontId="186" fillId="0" borderId="28" xfId="0" applyFont="1" applyBorder="1" applyAlignment="1">
      <alignment horizontal="center" vertical="center"/>
    </xf>
    <xf numFmtId="0" fontId="183" fillId="0" borderId="28" xfId="0" applyFont="1" applyBorder="1" applyAlignment="1">
      <alignment vertical="center"/>
    </xf>
    <xf numFmtId="0" fontId="186" fillId="0" borderId="4" xfId="0" applyFont="1" applyBorder="1" applyAlignment="1">
      <alignment horizontal="center" vertical="center"/>
    </xf>
    <xf numFmtId="0" fontId="187" fillId="0" borderId="9" xfId="0" applyFont="1" applyBorder="1" applyAlignment="1">
      <alignment vertical="center"/>
    </xf>
    <xf numFmtId="0" fontId="187" fillId="0" borderId="8" xfId="0" applyFont="1" applyBorder="1" applyAlignment="1">
      <alignment vertical="center"/>
    </xf>
    <xf numFmtId="0" fontId="183" fillId="0" borderId="4" xfId="0" applyFont="1" applyBorder="1" applyAlignment="1">
      <alignment horizontal="center" vertical="center"/>
    </xf>
    <xf numFmtId="0" fontId="183" fillId="0" borderId="9" xfId="0" applyFont="1" applyBorder="1" applyAlignment="1">
      <alignment horizontal="center" vertical="center"/>
    </xf>
    <xf numFmtId="0" fontId="183" fillId="0" borderId="8" xfId="0" applyFont="1" applyBorder="1" applyAlignment="1">
      <alignment vertical="center"/>
    </xf>
    <xf numFmtId="181" fontId="186" fillId="0" borderId="4" xfId="0" applyNumberFormat="1" applyFont="1" applyBorder="1" applyAlignment="1">
      <alignment horizontal="center" vertical="center"/>
    </xf>
    <xf numFmtId="181" fontId="186" fillId="0" borderId="9" xfId="0" applyNumberFormat="1" applyFont="1" applyBorder="1" applyAlignment="1">
      <alignment horizontal="center" vertical="center"/>
    </xf>
    <xf numFmtId="181" fontId="187" fillId="0" borderId="8" xfId="0" applyNumberFormat="1" applyFont="1" applyBorder="1" applyAlignment="1">
      <alignment vertical="center"/>
    </xf>
    <xf numFmtId="211" fontId="186" fillId="0" borderId="4" xfId="0" quotePrefix="1" applyNumberFormat="1" applyFont="1" applyBorder="1" applyAlignment="1">
      <alignment horizontal="center" vertical="center"/>
    </xf>
    <xf numFmtId="211" fontId="186" fillId="0" borderId="9" xfId="0" applyNumberFormat="1" applyFont="1" applyBorder="1" applyAlignment="1">
      <alignment horizontal="center" vertical="center"/>
    </xf>
    <xf numFmtId="0" fontId="183" fillId="0" borderId="9" xfId="0" applyFont="1" applyBorder="1" applyAlignment="1">
      <alignment vertical="center"/>
    </xf>
    <xf numFmtId="211" fontId="186" fillId="0" borderId="4" xfId="0" applyNumberFormat="1" applyFont="1" applyBorder="1" applyAlignment="1">
      <alignment horizontal="center" vertical="center"/>
    </xf>
    <xf numFmtId="0" fontId="186" fillId="0" borderId="9" xfId="0" applyFont="1" applyBorder="1" applyAlignment="1">
      <alignment vertical="center"/>
    </xf>
    <xf numFmtId="0" fontId="186" fillId="0" borderId="8" xfId="0" applyFont="1" applyBorder="1" applyAlignment="1">
      <alignment vertical="center"/>
    </xf>
    <xf numFmtId="1" fontId="186" fillId="0" borderId="4" xfId="0" applyNumberFormat="1" applyFont="1" applyBorder="1" applyAlignment="1">
      <alignment horizontal="center" vertical="center"/>
    </xf>
    <xf numFmtId="1" fontId="186" fillId="0" borderId="9" xfId="0" applyNumberFormat="1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/>
    </xf>
    <xf numFmtId="0" fontId="15" fillId="0" borderId="27" xfId="0" applyFont="1" applyBorder="1" applyAlignment="1"/>
    <xf numFmtId="211" fontId="188" fillId="0" borderId="77" xfId="0" applyNumberFormat="1" applyFont="1" applyBorder="1" applyAlignment="1">
      <alignment horizontal="center" vertical="center" shrinkToFit="1"/>
    </xf>
    <xf numFmtId="0" fontId="188" fillId="0" borderId="77" xfId="0" applyFont="1" applyBorder="1" applyAlignment="1"/>
    <xf numFmtId="0" fontId="188" fillId="0" borderId="40" xfId="0" applyFont="1" applyBorder="1" applyAlignment="1"/>
    <xf numFmtId="0" fontId="15" fillId="0" borderId="22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312" fontId="229" fillId="0" borderId="27" xfId="0" applyNumberFormat="1" applyFont="1" applyBorder="1" applyAlignment="1">
      <alignment horizontal="center" vertical="center" shrinkToFit="1"/>
    </xf>
    <xf numFmtId="211" fontId="159" fillId="0" borderId="27" xfId="0" applyNumberFormat="1" applyFont="1" applyBorder="1" applyAlignment="1">
      <alignment horizontal="center" vertical="center" shrinkToFit="1"/>
    </xf>
    <xf numFmtId="211" fontId="159" fillId="0" borderId="33" xfId="0" applyNumberFormat="1" applyFont="1" applyBorder="1" applyAlignment="1">
      <alignment horizontal="center" vertical="center" shrinkToFit="1"/>
    </xf>
    <xf numFmtId="211" fontId="159" fillId="0" borderId="58" xfId="0" applyNumberFormat="1" applyFont="1" applyBorder="1" applyAlignment="1">
      <alignment horizontal="center" vertical="center" shrinkToFit="1"/>
    </xf>
    <xf numFmtId="211" fontId="159" fillId="0" borderId="76" xfId="0" applyNumberFormat="1" applyFont="1" applyBorder="1" applyAlignment="1">
      <alignment horizontal="center" vertical="center" shrinkToFit="1"/>
    </xf>
    <xf numFmtId="211" fontId="15" fillId="0" borderId="27" xfId="0" applyNumberFormat="1" applyFont="1" applyBorder="1" applyAlignment="1">
      <alignment horizontal="center" vertical="center" shrinkToFit="1"/>
    </xf>
    <xf numFmtId="211" fontId="15" fillId="0" borderId="36" xfId="0" applyNumberFormat="1" applyFont="1" applyBorder="1" applyAlignment="1">
      <alignment horizontal="center" vertical="center" shrinkToFit="1"/>
    </xf>
    <xf numFmtId="1" fontId="188" fillId="0" borderId="85" xfId="0" applyNumberFormat="1" applyFont="1" applyBorder="1" applyAlignment="1">
      <alignment horizontal="center" vertical="center" shrinkToFit="1"/>
    </xf>
    <xf numFmtId="1" fontId="188" fillId="0" borderId="84" xfId="0" applyNumberFormat="1" applyFont="1" applyBorder="1" applyAlignment="1"/>
    <xf numFmtId="211" fontId="188" fillId="0" borderId="84" xfId="0" applyNumberFormat="1" applyFont="1" applyBorder="1" applyAlignment="1">
      <alignment horizontal="center" vertical="center" shrinkToFit="1"/>
    </xf>
    <xf numFmtId="0" fontId="188" fillId="0" borderId="84" xfId="0" applyFont="1" applyBorder="1" applyAlignment="1"/>
    <xf numFmtId="1" fontId="188" fillId="0" borderId="78" xfId="0" applyNumberFormat="1" applyFont="1" applyBorder="1" applyAlignment="1">
      <alignment horizontal="center" vertical="center" shrinkToFit="1"/>
    </xf>
    <xf numFmtId="1" fontId="188" fillId="0" borderId="77" xfId="0" applyNumberFormat="1" applyFont="1" applyBorder="1" applyAlignment="1"/>
    <xf numFmtId="0" fontId="188" fillId="0" borderId="68" xfId="0" applyFont="1" applyBorder="1" applyAlignment="1"/>
    <xf numFmtId="211" fontId="188" fillId="0" borderId="85" xfId="0" applyNumberFormat="1" applyFont="1" applyBorder="1" applyAlignment="1">
      <alignment horizontal="center" vertical="center" shrinkToFit="1"/>
    </xf>
    <xf numFmtId="0" fontId="188" fillId="0" borderId="86" xfId="0" applyFont="1" applyBorder="1" applyAlignment="1"/>
    <xf numFmtId="211" fontId="188" fillId="0" borderId="83" xfId="0" applyNumberFormat="1" applyFont="1" applyBorder="1" applyAlignment="1">
      <alignment horizontal="center" vertical="center" shrinkToFit="1"/>
    </xf>
    <xf numFmtId="0" fontId="188" fillId="0" borderId="83" xfId="0" applyFont="1" applyBorder="1" applyAlignment="1"/>
    <xf numFmtId="0" fontId="188" fillId="0" borderId="67" xfId="0" applyFont="1" applyBorder="1" applyAlignment="1"/>
    <xf numFmtId="1" fontId="188" fillId="0" borderId="29" xfId="0" applyNumberFormat="1" applyFont="1" applyBorder="1" applyAlignment="1">
      <alignment horizontal="center" vertical="center" shrinkToFit="1"/>
    </xf>
    <xf numFmtId="1" fontId="188" fillId="0" borderId="83" xfId="0" applyNumberFormat="1" applyFont="1" applyBorder="1" applyAlignment="1"/>
    <xf numFmtId="0" fontId="188" fillId="0" borderId="82" xfId="0" applyFont="1" applyBorder="1" applyAlignment="1"/>
    <xf numFmtId="211" fontId="188" fillId="0" borderId="27" xfId="0" applyNumberFormat="1" applyFont="1" applyBorder="1" applyAlignment="1">
      <alignment horizontal="center" vertical="center" shrinkToFit="1"/>
    </xf>
    <xf numFmtId="0" fontId="188" fillId="0" borderId="27" xfId="0" applyFont="1" applyBorder="1" applyAlignment="1"/>
    <xf numFmtId="1" fontId="188" fillId="0" borderId="80" xfId="0" applyNumberFormat="1" applyFont="1" applyBorder="1" applyAlignment="1">
      <alignment horizontal="center" vertical="center" shrinkToFit="1"/>
    </xf>
    <xf numFmtId="1" fontId="188" fillId="0" borderId="79" xfId="0" applyNumberFormat="1" applyFont="1" applyBorder="1" applyAlignment="1"/>
    <xf numFmtId="211" fontId="188" fillId="0" borderId="79" xfId="0" applyNumberFormat="1" applyFont="1" applyBorder="1" applyAlignment="1">
      <alignment horizontal="center" vertical="center" shrinkToFit="1"/>
    </xf>
    <xf numFmtId="0" fontId="188" fillId="0" borderId="79" xfId="0" applyFont="1" applyBorder="1" applyAlignment="1"/>
    <xf numFmtId="0" fontId="188" fillId="0" borderId="81" xfId="0" applyFont="1" applyBorder="1" applyAlignment="1"/>
    <xf numFmtId="0" fontId="188" fillId="0" borderId="66" xfId="0" applyFont="1" applyBorder="1" applyAlignment="1"/>
    <xf numFmtId="211" fontId="188" fillId="0" borderId="80" xfId="0" applyNumberFormat="1" applyFont="1" applyBorder="1" applyAlignment="1">
      <alignment horizontal="center" vertical="center" shrinkToFit="1"/>
    </xf>
    <xf numFmtId="312" fontId="229" fillId="0" borderId="33" xfId="0" applyNumberFormat="1" applyFont="1" applyBorder="1" applyAlignment="1">
      <alignment horizontal="center" vertical="center" shrinkToFit="1"/>
    </xf>
    <xf numFmtId="312" fontId="229" fillId="0" borderId="76" xfId="0" applyNumberFormat="1" applyFont="1" applyBorder="1" applyAlignment="1">
      <alignment horizontal="center" vertical="center" shrinkToFit="1"/>
    </xf>
    <xf numFmtId="211" fontId="188" fillId="0" borderId="67" xfId="0" applyNumberFormat="1" applyFont="1" applyBorder="1" applyAlignment="1">
      <alignment horizontal="center" vertical="center" shrinkToFit="1"/>
    </xf>
    <xf numFmtId="211" fontId="188" fillId="0" borderId="0" xfId="0" applyNumberFormat="1" applyFont="1" applyBorder="1" applyAlignment="1">
      <alignment horizontal="center" vertical="center" shrinkToFit="1"/>
    </xf>
    <xf numFmtId="211" fontId="188" fillId="0" borderId="62" xfId="0" applyNumberFormat="1" applyFont="1" applyBorder="1" applyAlignment="1">
      <alignment horizontal="center" vertical="center" shrinkToFit="1"/>
    </xf>
    <xf numFmtId="211" fontId="188" fillId="0" borderId="32" xfId="0" applyNumberFormat="1" applyFont="1" applyBorder="1" applyAlignment="1">
      <alignment horizontal="center" vertical="center" shrinkToFit="1"/>
    </xf>
    <xf numFmtId="211" fontId="188" fillId="0" borderId="15" xfId="0" applyNumberFormat="1" applyFont="1" applyBorder="1" applyAlignment="1">
      <alignment horizontal="center" vertical="center" shrinkToFit="1"/>
    </xf>
    <xf numFmtId="211" fontId="188" fillId="0" borderId="28" xfId="0" applyNumberFormat="1" applyFont="1" applyBorder="1" applyAlignment="1">
      <alignment horizontal="center" vertical="center" shrinkToFit="1"/>
    </xf>
    <xf numFmtId="211" fontId="188" fillId="0" borderId="16" xfId="0" applyNumberFormat="1" applyFont="1" applyBorder="1" applyAlignment="1">
      <alignment horizontal="center" vertical="center" shrinkToFit="1"/>
    </xf>
    <xf numFmtId="1" fontId="188" fillId="0" borderId="15" xfId="0" applyNumberFormat="1" applyFont="1" applyBorder="1" applyAlignment="1">
      <alignment horizontal="center" vertical="center" shrinkToFit="1"/>
    </xf>
    <xf numFmtId="1" fontId="188" fillId="0" borderId="28" xfId="0" applyNumberFormat="1" applyFont="1" applyBorder="1" applyAlignment="1">
      <alignment horizontal="center" vertical="center" shrinkToFit="1"/>
    </xf>
    <xf numFmtId="1" fontId="188" fillId="0" borderId="61" xfId="0" applyNumberFormat="1" applyFont="1" applyBorder="1" applyAlignment="1">
      <alignment horizontal="center" vertical="center" shrinkToFit="1"/>
    </xf>
    <xf numFmtId="1" fontId="188" fillId="0" borderId="18" xfId="0" applyNumberFormat="1" applyFont="1" applyBorder="1" applyAlignment="1">
      <alignment horizontal="center" vertical="center" shrinkToFit="1"/>
    </xf>
    <xf numFmtId="1" fontId="188" fillId="0" borderId="0" xfId="0" applyNumberFormat="1" applyFont="1" applyBorder="1" applyAlignment="1">
      <alignment horizontal="center" vertical="center" shrinkToFit="1"/>
    </xf>
    <xf numFmtId="1" fontId="188" fillId="0" borderId="62" xfId="0" applyNumberFormat="1" applyFont="1" applyBorder="1" applyAlignment="1">
      <alignment horizontal="center" vertical="center" shrinkToFit="1"/>
    </xf>
    <xf numFmtId="211" fontId="188" fillId="0" borderId="66" xfId="0" applyNumberFormat="1" applyFont="1" applyBorder="1" applyAlignment="1">
      <alignment horizontal="center" vertical="center" shrinkToFit="1"/>
    </xf>
    <xf numFmtId="211" fontId="188" fillId="0" borderId="61" xfId="0" applyNumberFormat="1" applyFont="1" applyBorder="1" applyAlignment="1">
      <alignment horizontal="center" vertical="center" shrinkToFit="1"/>
    </xf>
    <xf numFmtId="211" fontId="188" fillId="0" borderId="4" xfId="0" applyNumberFormat="1" applyFont="1" applyBorder="1" applyAlignment="1">
      <alignment horizontal="center" vertical="center" shrinkToFit="1"/>
    </xf>
    <xf numFmtId="211" fontId="188" fillId="0" borderId="9" xfId="0" applyNumberFormat="1" applyFont="1" applyBorder="1" applyAlignment="1">
      <alignment horizontal="center" vertical="center" shrinkToFit="1"/>
    </xf>
    <xf numFmtId="211" fontId="188" fillId="0" borderId="8" xfId="0" applyNumberFormat="1" applyFont="1" applyBorder="1" applyAlignment="1">
      <alignment horizontal="center" vertical="center" shrinkToFit="1"/>
    </xf>
    <xf numFmtId="211" fontId="188" fillId="0" borderId="18" xfId="0" applyNumberFormat="1" applyFont="1" applyBorder="1" applyAlignment="1">
      <alignment horizontal="center" vertical="center" shrinkToFit="1"/>
    </xf>
    <xf numFmtId="211" fontId="188" fillId="0" borderId="45" xfId="0" applyNumberFormat="1" applyFont="1" applyBorder="1" applyAlignment="1">
      <alignment horizontal="center" vertical="center" shrinkToFit="1"/>
    </xf>
    <xf numFmtId="211" fontId="188" fillId="0" borderId="44" xfId="0" applyNumberFormat="1" applyFont="1" applyBorder="1" applyAlignment="1">
      <alignment horizontal="center" vertical="center" shrinkToFit="1"/>
    </xf>
    <xf numFmtId="211" fontId="188" fillId="0" borderId="43" xfId="0" applyNumberFormat="1" applyFont="1" applyBorder="1" applyAlignment="1">
      <alignment horizontal="center" vertical="center" shrinkToFit="1"/>
    </xf>
    <xf numFmtId="211" fontId="188" fillId="0" borderId="68" xfId="0" applyNumberFormat="1" applyFont="1" applyBorder="1" applyAlignment="1">
      <alignment horizontal="center" vertical="center" shrinkToFit="1"/>
    </xf>
    <xf numFmtId="211" fontId="188" fillId="0" borderId="64" xfId="0" applyNumberFormat="1" applyFont="1" applyBorder="1" applyAlignment="1">
      <alignment horizontal="center" vertical="center" shrinkToFit="1"/>
    </xf>
    <xf numFmtId="211" fontId="188" fillId="0" borderId="29" xfId="0" applyNumberFormat="1" applyFont="1" applyBorder="1" applyAlignment="1">
      <alignment horizontal="center" vertical="center" shrinkToFit="1"/>
    </xf>
    <xf numFmtId="211" fontId="188" fillId="0" borderId="78" xfId="0" applyNumberFormat="1" applyFont="1" applyBorder="1" applyAlignment="1">
      <alignment horizontal="center" vertical="center" shrinkToFit="1"/>
    </xf>
    <xf numFmtId="1" fontId="188" fillId="0" borderId="19" xfId="0" applyNumberFormat="1" applyFont="1" applyBorder="1" applyAlignment="1">
      <alignment horizontal="center" vertical="center" shrinkToFit="1"/>
    </xf>
    <xf numFmtId="1" fontId="188" fillId="0" borderId="19" xfId="0" applyNumberFormat="1" applyFont="1" applyBorder="1" applyAlignment="1"/>
    <xf numFmtId="211" fontId="188" fillId="0" borderId="19" xfId="0" applyNumberFormat="1" applyFont="1" applyBorder="1" applyAlignment="1">
      <alignment horizontal="center" vertical="center" shrinkToFit="1"/>
    </xf>
    <xf numFmtId="0" fontId="188" fillId="0" borderId="19" xfId="0" applyFont="1" applyBorder="1" applyAlignment="1"/>
    <xf numFmtId="211" fontId="188" fillId="0" borderId="33" xfId="0" applyNumberFormat="1" applyFont="1" applyBorder="1" applyAlignment="1">
      <alignment horizontal="center" vertical="center" shrinkToFit="1"/>
    </xf>
    <xf numFmtId="211" fontId="188" fillId="0" borderId="58" xfId="0" applyNumberFormat="1" applyFont="1" applyBorder="1" applyAlignment="1">
      <alignment horizontal="center" vertical="center" shrinkToFit="1"/>
    </xf>
    <xf numFmtId="211" fontId="188" fillId="0" borderId="76" xfId="0" applyNumberFormat="1" applyFont="1" applyBorder="1" applyAlignment="1">
      <alignment horizontal="center" vertical="center" shrinkToFit="1"/>
    </xf>
    <xf numFmtId="0" fontId="15" fillId="0" borderId="54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76" xfId="0" applyFont="1" applyBorder="1" applyAlignment="1">
      <alignment horizontal="center" vertical="center" shrinkToFit="1"/>
    </xf>
    <xf numFmtId="211" fontId="15" fillId="0" borderId="0" xfId="0" applyNumberFormat="1" applyFont="1" applyBorder="1" applyAlignment="1">
      <alignment horizontal="center" vertical="center"/>
    </xf>
    <xf numFmtId="312" fontId="15" fillId="0" borderId="0" xfId="0" applyNumberFormat="1" applyFont="1" applyBorder="1" applyAlignment="1">
      <alignment horizontal="center" vertical="center"/>
    </xf>
    <xf numFmtId="0" fontId="15" fillId="14" borderId="45" xfId="0" applyFont="1" applyFill="1" applyBorder="1" applyAlignment="1">
      <alignment horizontal="center" vertical="center"/>
    </xf>
    <xf numFmtId="0" fontId="15" fillId="14" borderId="44" xfId="0" applyFont="1" applyFill="1" applyBorder="1" applyAlignment="1">
      <alignment horizontal="center" vertical="center"/>
    </xf>
    <xf numFmtId="0" fontId="15" fillId="14" borderId="43" xfId="0" applyFont="1" applyFill="1" applyBorder="1" applyAlignment="1">
      <alignment horizontal="center" vertical="center"/>
    </xf>
    <xf numFmtId="312" fontId="15" fillId="0" borderId="32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211" fontId="159" fillId="0" borderId="0" xfId="0" applyNumberFormat="1" applyFont="1" applyBorder="1" applyAlignment="1">
      <alignment horizontal="center" vertical="center"/>
    </xf>
    <xf numFmtId="313" fontId="159" fillId="0" borderId="0" xfId="0" applyNumberFormat="1" applyFont="1" applyBorder="1" applyAlignment="1">
      <alignment horizontal="center" vertical="center" shrinkToFit="1"/>
    </xf>
    <xf numFmtId="0" fontId="159" fillId="0" borderId="0" xfId="0" applyFont="1" applyBorder="1" applyAlignment="1">
      <alignment horizontal="center" vertical="center" shrinkToFit="1"/>
    </xf>
    <xf numFmtId="312" fontId="159" fillId="0" borderId="0" xfId="0" applyNumberFormat="1" applyFont="1" applyBorder="1" applyAlignment="1">
      <alignment horizontal="center" vertical="center"/>
    </xf>
    <xf numFmtId="211" fontId="15" fillId="0" borderId="34" xfId="0" applyNumberFormat="1" applyFont="1" applyFill="1" applyBorder="1" applyAlignment="1">
      <alignment horizontal="right" vertical="center"/>
    </xf>
    <xf numFmtId="211" fontId="159" fillId="0" borderId="56" xfId="0" applyNumberFormat="1" applyFont="1" applyBorder="1" applyAlignment="1">
      <alignment horizontal="center" vertical="center"/>
    </xf>
    <xf numFmtId="313" fontId="159" fillId="0" borderId="56" xfId="0" applyNumberFormat="1" applyFont="1" applyBorder="1" applyAlignment="1">
      <alignment horizontal="center" vertical="center" shrinkToFit="1"/>
    </xf>
    <xf numFmtId="0" fontId="159" fillId="0" borderId="56" xfId="0" applyFont="1" applyBorder="1" applyAlignment="1">
      <alignment horizontal="center" vertical="center" shrinkToFit="1"/>
    </xf>
    <xf numFmtId="312" fontId="159" fillId="0" borderId="56" xfId="0" applyNumberFormat="1" applyFont="1" applyBorder="1" applyAlignment="1">
      <alignment horizontal="center" vertical="center"/>
    </xf>
    <xf numFmtId="211" fontId="15" fillId="0" borderId="56" xfId="0" applyNumberFormat="1" applyFont="1" applyFill="1" applyBorder="1" applyAlignment="1">
      <alignment horizontal="right" vertical="center"/>
    </xf>
    <xf numFmtId="313" fontId="15" fillId="0" borderId="0" xfId="0" applyNumberFormat="1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 shrinkToFit="1"/>
    </xf>
    <xf numFmtId="0" fontId="15" fillId="0" borderId="18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319" fontId="15" fillId="0" borderId="0" xfId="0" applyNumberFormat="1" applyFont="1" applyBorder="1" applyAlignment="1">
      <alignment horizontal="center" vertical="center" shrinkToFit="1"/>
    </xf>
    <xf numFmtId="209" fontId="230" fillId="0" borderId="0" xfId="0" applyNumberFormat="1" applyFont="1" applyBorder="1" applyAlignment="1">
      <alignment horizontal="center" vertical="center" shrinkToFit="1"/>
    </xf>
    <xf numFmtId="211" fontId="15" fillId="0" borderId="28" xfId="0" applyNumberFormat="1" applyFont="1" applyFill="1" applyBorder="1" applyAlignment="1">
      <alignment horizontal="right" vertical="center"/>
    </xf>
    <xf numFmtId="211" fontId="15" fillId="0" borderId="28" xfId="0" applyNumberFormat="1" applyFont="1" applyBorder="1" applyAlignment="1">
      <alignment horizontal="center" vertical="center" shrinkToFit="1"/>
    </xf>
    <xf numFmtId="323" fontId="230" fillId="0" borderId="0" xfId="0" applyNumberFormat="1" applyFont="1" applyBorder="1" applyAlignment="1">
      <alignment horizontal="center" vertical="center" shrinkToFit="1"/>
    </xf>
    <xf numFmtId="209" fontId="15" fillId="0" borderId="0" xfId="0" quotePrefix="1" applyNumberFormat="1" applyFont="1" applyBorder="1" applyAlignment="1">
      <alignment horizontal="center" vertical="center" shrinkToFit="1"/>
    </xf>
    <xf numFmtId="211" fontId="15" fillId="0" borderId="0" xfId="0" applyNumberFormat="1" applyFont="1" applyFill="1" applyBorder="1" applyAlignment="1">
      <alignment horizontal="right" vertical="center"/>
    </xf>
    <xf numFmtId="319" fontId="15" fillId="0" borderId="34" xfId="0" applyNumberFormat="1" applyFont="1" applyBorder="1" applyAlignment="1">
      <alignment horizontal="center" vertical="center" shrinkToFit="1"/>
    </xf>
    <xf numFmtId="209" fontId="230" fillId="0" borderId="34" xfId="0" applyNumberFormat="1" applyFont="1" applyBorder="1" applyAlignment="1">
      <alignment horizontal="center" vertical="center" shrinkToFit="1"/>
    </xf>
    <xf numFmtId="2" fontId="15" fillId="0" borderId="28" xfId="0" applyNumberFormat="1" applyFont="1" applyBorder="1" applyAlignment="1">
      <alignment horizontal="center" vertical="center"/>
    </xf>
    <xf numFmtId="0" fontId="230" fillId="0" borderId="0" xfId="0" applyFont="1" applyBorder="1" applyAlignment="1">
      <alignment horizontal="center" vertical="center" shrinkToFit="1"/>
    </xf>
    <xf numFmtId="291" fontId="15" fillId="0" borderId="18" xfId="0" applyNumberFormat="1" applyFont="1" applyFill="1" applyBorder="1" applyAlignment="1">
      <alignment horizontal="center" vertical="center"/>
    </xf>
    <xf numFmtId="291" fontId="15" fillId="0" borderId="0" xfId="0" applyNumberFormat="1" applyFont="1" applyFill="1" applyBorder="1" applyAlignment="1">
      <alignment horizontal="center" vertical="center"/>
    </xf>
    <xf numFmtId="291" fontId="15" fillId="0" borderId="3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211" fontId="15" fillId="0" borderId="0" xfId="0" applyNumberFormat="1" applyFont="1" applyFill="1" applyBorder="1" applyAlignment="1">
      <alignment horizontal="center" vertical="center"/>
    </xf>
    <xf numFmtId="0" fontId="159" fillId="0" borderId="56" xfId="0" applyNumberFormat="1" applyFont="1" applyFill="1" applyBorder="1" applyAlignment="1">
      <alignment horizontal="center" vertical="center"/>
    </xf>
    <xf numFmtId="211" fontId="15" fillId="0" borderId="28" xfId="0" applyNumberFormat="1" applyFont="1" applyFill="1" applyBorder="1" applyAlignment="1">
      <alignment horizontal="center" vertical="center" shrinkToFit="1"/>
    </xf>
    <xf numFmtId="211" fontId="15" fillId="0" borderId="56" xfId="0" applyNumberFormat="1" applyFont="1" applyFill="1" applyBorder="1" applyAlignment="1">
      <alignment horizontal="center" vertical="center" shrinkToFit="1"/>
    </xf>
    <xf numFmtId="0" fontId="15" fillId="0" borderId="56" xfId="0" applyNumberFormat="1" applyFont="1" applyFill="1" applyBorder="1" applyAlignment="1">
      <alignment horizontal="center" vertical="center"/>
    </xf>
    <xf numFmtId="211" fontId="159" fillId="0" borderId="27" xfId="0" applyNumberFormat="1" applyFont="1" applyFill="1" applyBorder="1" applyAlignment="1">
      <alignment horizontal="center" vertical="center"/>
    </xf>
    <xf numFmtId="0" fontId="159" fillId="0" borderId="33" xfId="0" applyFont="1" applyBorder="1" applyAlignment="1">
      <alignment horizontal="center" vertical="center"/>
    </xf>
    <xf numFmtId="0" fontId="159" fillId="0" borderId="58" xfId="0" applyFont="1" applyBorder="1" applyAlignment="1">
      <alignment horizontal="center" vertical="center"/>
    </xf>
    <xf numFmtId="0" fontId="159" fillId="0" borderId="76" xfId="0" applyFont="1" applyBorder="1" applyAlignment="1">
      <alignment horizontal="center" vertical="center"/>
    </xf>
    <xf numFmtId="0" fontId="159" fillId="0" borderId="27" xfId="0" applyFont="1" applyBorder="1" applyAlignment="1">
      <alignment horizontal="center" vertical="center"/>
    </xf>
    <xf numFmtId="0" fontId="183" fillId="0" borderId="0" xfId="0" applyFont="1" applyAlignment="1">
      <alignment horizontal="center" vertical="center"/>
    </xf>
    <xf numFmtId="0" fontId="15" fillId="0" borderId="27" xfId="0" applyNumberFormat="1" applyFont="1" applyBorder="1" applyAlignment="1">
      <alignment horizontal="center" vertical="center"/>
    </xf>
    <xf numFmtId="211" fontId="159" fillId="0" borderId="33" xfId="0" applyNumberFormat="1" applyFont="1" applyFill="1" applyBorder="1" applyAlignment="1">
      <alignment horizontal="center" vertical="center"/>
    </xf>
    <xf numFmtId="211" fontId="159" fillId="0" borderId="58" xfId="0" applyNumberFormat="1" applyFont="1" applyFill="1" applyBorder="1" applyAlignment="1">
      <alignment horizontal="center" vertical="center"/>
    </xf>
    <xf numFmtId="211" fontId="159" fillId="0" borderId="76" xfId="0" applyNumberFormat="1" applyFont="1" applyFill="1" applyBorder="1" applyAlignment="1">
      <alignment horizontal="center" vertical="center"/>
    </xf>
    <xf numFmtId="0" fontId="159" fillId="0" borderId="88" xfId="0" applyFont="1" applyBorder="1" applyAlignment="1">
      <alignment horizontal="center" vertical="center"/>
    </xf>
    <xf numFmtId="0" fontId="159" fillId="0" borderId="34" xfId="0" applyFont="1" applyBorder="1" applyAlignment="1">
      <alignment horizontal="center" vertical="center"/>
    </xf>
    <xf numFmtId="0" fontId="159" fillId="0" borderId="24" xfId="0" applyFont="1" applyBorder="1" applyAlignment="1">
      <alignment horizontal="center" vertical="center"/>
    </xf>
    <xf numFmtId="0" fontId="159" fillId="0" borderId="19" xfId="0" applyFont="1" applyBorder="1" applyAlignment="1">
      <alignment horizontal="center" vertical="center"/>
    </xf>
    <xf numFmtId="259" fontId="15" fillId="0" borderId="56" xfId="0" applyNumberFormat="1" applyFont="1" applyFill="1" applyBorder="1" applyAlignment="1">
      <alignment horizontal="right" vertical="center"/>
    </xf>
    <xf numFmtId="1" fontId="15" fillId="0" borderId="34" xfId="0" applyNumberFormat="1" applyFont="1" applyFill="1" applyBorder="1" applyAlignment="1">
      <alignment horizontal="center" vertical="center"/>
    </xf>
    <xf numFmtId="1" fontId="159" fillId="0" borderId="34" xfId="0" applyNumberFormat="1" applyFont="1" applyFill="1" applyBorder="1" applyAlignment="1">
      <alignment horizontal="center" vertical="center"/>
    </xf>
    <xf numFmtId="0" fontId="159" fillId="0" borderId="33" xfId="0" applyNumberFormat="1" applyFont="1" applyBorder="1" applyAlignment="1">
      <alignment horizontal="center" vertical="center"/>
    </xf>
    <xf numFmtId="0" fontId="159" fillId="0" borderId="58" xfId="0" applyNumberFormat="1" applyFont="1" applyBorder="1" applyAlignment="1">
      <alignment horizontal="center" vertical="center"/>
    </xf>
    <xf numFmtId="0" fontId="159" fillId="0" borderId="76" xfId="0" applyNumberFormat="1" applyFont="1" applyBorder="1" applyAlignment="1">
      <alignment horizontal="center" vertical="center"/>
    </xf>
    <xf numFmtId="0" fontId="159" fillId="0" borderId="56" xfId="0" applyNumberFormat="1" applyFont="1" applyBorder="1" applyAlignment="1">
      <alignment horizontal="center" vertical="center" shrinkToFit="1"/>
    </xf>
    <xf numFmtId="41" fontId="15" fillId="0" borderId="34" xfId="0" applyNumberFormat="1" applyFont="1" applyFill="1" applyBorder="1" applyAlignment="1">
      <alignment horizontal="center" vertical="center"/>
    </xf>
    <xf numFmtId="41" fontId="15" fillId="0" borderId="34" xfId="0" applyNumberFormat="1" applyFont="1" applyBorder="1" applyAlignment="1">
      <alignment horizontal="center" vertical="center"/>
    </xf>
    <xf numFmtId="0" fontId="15" fillId="0" borderId="34" xfId="0" applyNumberFormat="1" applyFont="1" applyBorder="1" applyAlignment="1">
      <alignment horizontal="center" vertical="center" shrinkToFit="1"/>
    </xf>
    <xf numFmtId="0" fontId="15" fillId="0" borderId="0" xfId="0" applyNumberFormat="1" applyFont="1" applyBorder="1" applyAlignment="1">
      <alignment horizontal="center" vertical="center" shrinkToFit="1"/>
    </xf>
    <xf numFmtId="312" fontId="159" fillId="0" borderId="0" xfId="0" applyNumberFormat="1" applyFont="1" applyBorder="1" applyAlignment="1">
      <alignment horizontal="center" vertical="center" shrinkToFit="1"/>
    </xf>
    <xf numFmtId="0" fontId="159" fillId="0" borderId="0" xfId="0" applyNumberFormat="1" applyFont="1" applyBorder="1" applyAlignment="1">
      <alignment horizontal="center" vertical="center" shrinkToFit="1"/>
    </xf>
    <xf numFmtId="0" fontId="159" fillId="0" borderId="0" xfId="0" applyNumberFormat="1" applyFont="1" applyBorder="1" applyAlignment="1">
      <alignment horizontal="center" vertical="center"/>
    </xf>
    <xf numFmtId="2" fontId="159" fillId="0" borderId="0" xfId="0" applyNumberFormat="1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312" fontId="15" fillId="0" borderId="34" xfId="0" applyNumberFormat="1" applyFont="1" applyBorder="1" applyAlignment="1">
      <alignment horizontal="center" vertical="center" shrinkToFit="1"/>
    </xf>
    <xf numFmtId="312" fontId="15" fillId="0" borderId="28" xfId="0" applyNumberFormat="1" applyFont="1" applyBorder="1" applyAlignment="1">
      <alignment horizontal="center" vertical="center" shrinkToFit="1"/>
    </xf>
    <xf numFmtId="211" fontId="159" fillId="0" borderId="18" xfId="0" applyNumberFormat="1" applyFont="1" applyBorder="1" applyAlignment="1">
      <alignment horizontal="center" vertical="center" shrinkToFit="1"/>
    </xf>
    <xf numFmtId="211" fontId="159" fillId="0" borderId="0" xfId="0" applyNumberFormat="1" applyFont="1" applyBorder="1" applyAlignment="1">
      <alignment horizontal="center" vertical="center" shrinkToFit="1"/>
    </xf>
    <xf numFmtId="291" fontId="159" fillId="0" borderId="0" xfId="0" applyNumberFormat="1" applyFont="1" applyBorder="1" applyAlignment="1">
      <alignment horizontal="center" vertical="center" shrinkToFit="1"/>
    </xf>
    <xf numFmtId="211" fontId="15" fillId="0" borderId="18" xfId="0" applyNumberFormat="1" applyFont="1" applyBorder="1" applyAlignment="1">
      <alignment horizontal="center" vertical="center" shrinkToFit="1"/>
    </xf>
    <xf numFmtId="211" fontId="15" fillId="0" borderId="0" xfId="0" applyNumberFormat="1" applyFont="1" applyBorder="1" applyAlignment="1">
      <alignment horizontal="center" vertical="center" shrinkToFit="1"/>
    </xf>
    <xf numFmtId="312" fontId="159" fillId="0" borderId="0" xfId="0" applyNumberFormat="1" applyFont="1" applyFill="1" applyBorder="1" applyAlignment="1">
      <alignment horizontal="center" vertical="center" shrinkToFit="1"/>
    </xf>
    <xf numFmtId="332" fontId="159" fillId="0" borderId="0" xfId="0" applyNumberFormat="1" applyFont="1" applyBorder="1" applyAlignment="1">
      <alignment horizontal="center" vertical="center" shrinkToFit="1"/>
    </xf>
    <xf numFmtId="332" fontId="159" fillId="0" borderId="0" xfId="0" applyNumberFormat="1" applyFont="1" applyBorder="1" applyAlignment="1">
      <alignment horizontal="center" vertical="center"/>
    </xf>
    <xf numFmtId="211" fontId="159" fillId="0" borderId="32" xfId="0" applyNumberFormat="1" applyFont="1" applyBorder="1" applyAlignment="1">
      <alignment horizontal="center" vertical="center"/>
    </xf>
    <xf numFmtId="0" fontId="159" fillId="0" borderId="18" xfId="0" applyNumberFormat="1" applyFont="1" applyBorder="1" applyAlignment="1">
      <alignment horizontal="center" vertical="center" shrinkToFit="1"/>
    </xf>
    <xf numFmtId="1" fontId="15" fillId="0" borderId="0" xfId="0" applyNumberFormat="1" applyFont="1" applyFill="1" applyBorder="1" applyAlignment="1">
      <alignment horizontal="center" vertical="center"/>
    </xf>
    <xf numFmtId="211" fontId="230" fillId="0" borderId="0" xfId="0" applyNumberFormat="1" applyFont="1" applyFill="1" applyBorder="1" applyAlignment="1">
      <alignment horizontal="center" vertical="center" shrinkToFit="1"/>
    </xf>
    <xf numFmtId="312" fontId="15" fillId="0" borderId="18" xfId="0" applyNumberFormat="1" applyFont="1" applyBorder="1" applyAlignment="1">
      <alignment horizontal="center" vertical="center" shrinkToFit="1"/>
    </xf>
    <xf numFmtId="312" fontId="15" fillId="0" borderId="0" xfId="0" applyNumberFormat="1" applyFont="1" applyBorder="1" applyAlignment="1">
      <alignment horizontal="center" vertical="center" shrinkToFit="1"/>
    </xf>
    <xf numFmtId="312" fontId="15" fillId="0" borderId="18" xfId="0" applyNumberFormat="1" applyFont="1" applyBorder="1" applyAlignment="1">
      <alignment horizontal="center" vertical="center"/>
    </xf>
    <xf numFmtId="0" fontId="160" fillId="0" borderId="0" xfId="0" applyFont="1" applyBorder="1" applyAlignment="1">
      <alignment horizontal="center" vertical="center"/>
    </xf>
    <xf numFmtId="211" fontId="15" fillId="0" borderId="0" xfId="13750" applyNumberFormat="1" applyFont="1" applyBorder="1" applyAlignment="1">
      <alignment horizontal="center" vertical="center"/>
    </xf>
    <xf numFmtId="291" fontId="15" fillId="14" borderId="49" xfId="13750" applyNumberFormat="1" applyFont="1" applyFill="1" applyBorder="1" applyAlignment="1">
      <alignment horizontal="center" vertical="center"/>
    </xf>
    <xf numFmtId="291" fontId="15" fillId="14" borderId="60" xfId="13750" applyNumberFormat="1" applyFont="1" applyFill="1" applyBorder="1" applyAlignment="1">
      <alignment horizontal="center" vertical="center"/>
    </xf>
    <xf numFmtId="291" fontId="15" fillId="14" borderId="48" xfId="13750" applyNumberFormat="1" applyFont="1" applyFill="1" applyBorder="1" applyAlignment="1">
      <alignment horizontal="center" vertical="center"/>
    </xf>
    <xf numFmtId="324" fontId="15" fillId="0" borderId="0" xfId="13750" applyNumberFormat="1" applyFont="1" applyBorder="1" applyAlignment="1">
      <alignment horizontal="center" vertical="center"/>
    </xf>
    <xf numFmtId="0" fontId="15" fillId="0" borderId="0" xfId="13750" applyFont="1" applyBorder="1" applyAlignment="1">
      <alignment horizontal="center" vertical="center"/>
    </xf>
    <xf numFmtId="291" fontId="15" fillId="0" borderId="18" xfId="13750" applyNumberFormat="1" applyFont="1" applyBorder="1" applyAlignment="1">
      <alignment horizontal="center" vertical="center"/>
    </xf>
    <xf numFmtId="291" fontId="15" fillId="0" borderId="0" xfId="13750" applyNumberFormat="1" applyFont="1" applyBorder="1" applyAlignment="1">
      <alignment horizontal="center" vertical="center"/>
    </xf>
    <xf numFmtId="291" fontId="15" fillId="0" borderId="32" xfId="13750" applyNumberFormat="1" applyFont="1" applyBorder="1" applyAlignment="1">
      <alignment horizontal="center" vertical="center"/>
    </xf>
    <xf numFmtId="211" fontId="15" fillId="0" borderId="56" xfId="13750" applyNumberFormat="1" applyFont="1" applyFill="1" applyBorder="1" applyAlignment="1">
      <alignment horizontal="right" vertical="center"/>
    </xf>
    <xf numFmtId="291" fontId="15" fillId="14" borderId="57" xfId="13750" applyNumberFormat="1" applyFont="1" applyFill="1" applyBorder="1" applyAlignment="1">
      <alignment horizontal="center" vertical="center"/>
    </xf>
    <xf numFmtId="291" fontId="15" fillId="14" borderId="56" xfId="13750" applyNumberFormat="1" applyFont="1" applyFill="1" applyBorder="1" applyAlignment="1">
      <alignment horizontal="center" vertical="center"/>
    </xf>
    <xf numFmtId="291" fontId="15" fillId="14" borderId="55" xfId="13750" applyNumberFormat="1" applyFont="1" applyFill="1" applyBorder="1" applyAlignment="1">
      <alignment horizontal="center" vertical="center"/>
    </xf>
    <xf numFmtId="211" fontId="15" fillId="0" borderId="34" xfId="13750" applyNumberFormat="1" applyFont="1" applyFill="1" applyBorder="1" applyAlignment="1">
      <alignment horizontal="right" vertical="center"/>
    </xf>
    <xf numFmtId="291" fontId="15" fillId="14" borderId="47" xfId="13750" applyNumberFormat="1" applyFont="1" applyFill="1" applyBorder="1" applyAlignment="1">
      <alignment horizontal="center" vertical="center"/>
    </xf>
    <xf numFmtId="291" fontId="15" fillId="14" borderId="34" xfId="13750" applyNumberFormat="1" applyFont="1" applyFill="1" applyBorder="1" applyAlignment="1">
      <alignment horizontal="center" vertical="center"/>
    </xf>
    <xf numFmtId="291" fontId="15" fillId="14" borderId="46" xfId="13750" applyNumberFormat="1" applyFont="1" applyFill="1" applyBorder="1" applyAlignment="1">
      <alignment horizontal="center" vertical="center"/>
    </xf>
    <xf numFmtId="0" fontId="9" fillId="0" borderId="0" xfId="13750" applyFont="1" applyAlignment="1">
      <alignment horizontal="center" vertical="center"/>
    </xf>
    <xf numFmtId="211" fontId="15" fillId="0" borderId="44" xfId="13750" applyNumberFormat="1" applyFont="1" applyFill="1" applyBorder="1" applyAlignment="1">
      <alignment horizontal="center" vertical="center"/>
    </xf>
    <xf numFmtId="291" fontId="15" fillId="14" borderId="45" xfId="13750" applyNumberFormat="1" applyFont="1" applyFill="1" applyBorder="1" applyAlignment="1">
      <alignment horizontal="center" vertical="center"/>
    </xf>
    <xf numFmtId="291" fontId="15" fillId="14" borderId="44" xfId="13750" applyNumberFormat="1" applyFont="1" applyFill="1" applyBorder="1" applyAlignment="1">
      <alignment horizontal="center" vertical="center"/>
    </xf>
    <xf numFmtId="291" fontId="15" fillId="14" borderId="43" xfId="13750" applyNumberFormat="1" applyFont="1" applyFill="1" applyBorder="1" applyAlignment="1">
      <alignment horizontal="center" vertical="center"/>
    </xf>
    <xf numFmtId="291" fontId="15" fillId="0" borderId="49" xfId="13750" applyNumberFormat="1" applyFont="1" applyBorder="1" applyAlignment="1">
      <alignment horizontal="center" vertical="center"/>
    </xf>
    <xf numFmtId="291" fontId="15" fillId="0" borderId="60" xfId="13750" applyNumberFormat="1" applyFont="1" applyBorder="1" applyAlignment="1">
      <alignment horizontal="center" vertical="center"/>
    </xf>
    <xf numFmtId="291" fontId="15" fillId="0" borderId="48" xfId="13750" applyNumberFormat="1" applyFont="1" applyBorder="1" applyAlignment="1">
      <alignment horizontal="center" vertical="center"/>
    </xf>
    <xf numFmtId="291" fontId="15" fillId="14" borderId="15" xfId="13750" applyNumberFormat="1" applyFont="1" applyFill="1" applyBorder="1" applyAlignment="1">
      <alignment horizontal="center" vertical="center"/>
    </xf>
    <xf numFmtId="291" fontId="15" fillId="14" borderId="28" xfId="13750" applyNumberFormat="1" applyFont="1" applyFill="1" applyBorder="1" applyAlignment="1">
      <alignment horizontal="center" vertical="center"/>
    </xf>
    <xf numFmtId="291" fontId="15" fillId="14" borderId="16" xfId="13750" applyNumberFormat="1" applyFont="1" applyFill="1" applyBorder="1" applyAlignment="1">
      <alignment horizontal="center" vertical="center"/>
    </xf>
    <xf numFmtId="291" fontId="15" fillId="14" borderId="54" xfId="0" applyNumberFormat="1" applyFont="1" applyFill="1" applyBorder="1" applyAlignment="1">
      <alignment horizontal="center" vertical="center"/>
    </xf>
    <xf numFmtId="291" fontId="15" fillId="14" borderId="58" xfId="0" applyNumberFormat="1" applyFont="1" applyFill="1" applyBorder="1" applyAlignment="1">
      <alignment horizontal="center" vertical="center"/>
    </xf>
    <xf numFmtId="291" fontId="15" fillId="14" borderId="53" xfId="0" applyNumberFormat="1" applyFont="1" applyFill="1" applyBorder="1" applyAlignment="1">
      <alignment horizontal="center" vertical="center"/>
    </xf>
    <xf numFmtId="291" fontId="15" fillId="14" borderId="49" xfId="0" applyNumberFormat="1" applyFont="1" applyFill="1" applyBorder="1" applyAlignment="1">
      <alignment horizontal="center" vertical="center"/>
    </xf>
    <xf numFmtId="291" fontId="15" fillId="14" borderId="60" xfId="0" applyNumberFormat="1" applyFont="1" applyFill="1" applyBorder="1" applyAlignment="1">
      <alignment horizontal="center" vertical="center"/>
    </xf>
    <xf numFmtId="291" fontId="15" fillId="14" borderId="48" xfId="0" applyNumberFormat="1" applyFont="1" applyFill="1" applyBorder="1" applyAlignment="1">
      <alignment horizontal="center" vertical="center"/>
    </xf>
    <xf numFmtId="211" fontId="15" fillId="0" borderId="34" xfId="13750" applyNumberFormat="1" applyFont="1" applyBorder="1" applyAlignment="1">
      <alignment horizontal="center" vertical="center"/>
    </xf>
    <xf numFmtId="0" fontId="216" fillId="14" borderId="28" xfId="0" applyFont="1" applyFill="1" applyBorder="1" applyAlignment="1">
      <alignment vertical="center"/>
    </xf>
    <xf numFmtId="0" fontId="216" fillId="14" borderId="16" xfId="0" applyFont="1" applyFill="1" applyBorder="1" applyAlignment="1">
      <alignment vertical="center"/>
    </xf>
    <xf numFmtId="291" fontId="15" fillId="14" borderId="18" xfId="13750" applyNumberFormat="1" applyFont="1" applyFill="1" applyBorder="1" applyAlignment="1">
      <alignment horizontal="center" vertical="center"/>
    </xf>
    <xf numFmtId="291" fontId="15" fillId="14" borderId="0" xfId="13750" applyNumberFormat="1" applyFont="1" applyFill="1" applyBorder="1" applyAlignment="1">
      <alignment horizontal="center" vertical="center"/>
    </xf>
    <xf numFmtId="291" fontId="15" fillId="14" borderId="32" xfId="13750" applyNumberFormat="1" applyFont="1" applyFill="1" applyBorder="1" applyAlignment="1">
      <alignment horizontal="center" vertical="center"/>
    </xf>
    <xf numFmtId="291" fontId="15" fillId="0" borderId="47" xfId="13750" applyNumberFormat="1" applyFont="1" applyBorder="1" applyAlignment="1">
      <alignment horizontal="center" vertical="center"/>
    </xf>
    <xf numFmtId="291" fontId="15" fillId="0" borderId="34" xfId="13750" applyNumberFormat="1" applyFont="1" applyBorder="1" applyAlignment="1">
      <alignment horizontal="center" vertical="center"/>
    </xf>
    <xf numFmtId="291" fontId="15" fillId="0" borderId="46" xfId="13750" applyNumberFormat="1" applyFont="1" applyBorder="1" applyAlignment="1">
      <alignment horizontal="center" vertical="center"/>
    </xf>
    <xf numFmtId="313" fontId="15" fillId="0" borderId="0" xfId="13750" applyNumberFormat="1" applyFont="1" applyBorder="1" applyAlignment="1">
      <alignment horizontal="center" vertical="center"/>
    </xf>
    <xf numFmtId="325" fontId="15" fillId="0" borderId="0" xfId="13750" applyNumberFormat="1" applyFont="1" applyBorder="1" applyAlignment="1">
      <alignment horizontal="center" vertical="center" shrinkToFit="1"/>
    </xf>
    <xf numFmtId="0" fontId="15" fillId="0" borderId="49" xfId="13750" applyFont="1" applyBorder="1" applyAlignment="1">
      <alignment horizontal="center" vertical="center"/>
    </xf>
    <xf numFmtId="0" fontId="15" fillId="0" borderId="60" xfId="13750" applyFont="1" applyBorder="1" applyAlignment="1">
      <alignment horizontal="center" vertical="center"/>
    </xf>
    <xf numFmtId="0" fontId="216" fillId="0" borderId="60" xfId="0" applyFont="1" applyBorder="1" applyAlignment="1">
      <alignment horizontal="center" vertical="center"/>
    </xf>
    <xf numFmtId="0" fontId="216" fillId="0" borderId="48" xfId="0" applyFont="1" applyBorder="1" applyAlignment="1">
      <alignment horizontal="center" vertical="center"/>
    </xf>
    <xf numFmtId="0" fontId="216" fillId="14" borderId="34" xfId="0" applyFont="1" applyFill="1" applyBorder="1" applyAlignment="1">
      <alignment horizontal="center" vertical="center"/>
    </xf>
    <xf numFmtId="0" fontId="216" fillId="14" borderId="46" xfId="0" applyFont="1" applyFill="1" applyBorder="1" applyAlignment="1">
      <alignment horizontal="center" vertical="center"/>
    </xf>
    <xf numFmtId="0" fontId="216" fillId="14" borderId="56" xfId="0" applyFont="1" applyFill="1" applyBorder="1" applyAlignment="1">
      <alignment horizontal="center" vertical="center"/>
    </xf>
    <xf numFmtId="0" fontId="216" fillId="14" borderId="55" xfId="0" applyFont="1" applyFill="1" applyBorder="1" applyAlignment="1">
      <alignment horizontal="center" vertical="center"/>
    </xf>
    <xf numFmtId="313" fontId="15" fillId="0" borderId="58" xfId="13750" applyNumberFormat="1" applyFont="1" applyBorder="1" applyAlignment="1">
      <alignment horizontal="center" vertical="center" shrinkToFit="1"/>
    </xf>
    <xf numFmtId="313" fontId="15" fillId="0" borderId="53" xfId="13750" applyNumberFormat="1" applyFont="1" applyBorder="1" applyAlignment="1">
      <alignment horizontal="center" vertical="center" shrinkToFit="1"/>
    </xf>
    <xf numFmtId="313" fontId="15" fillId="0" borderId="0" xfId="13750" applyNumberFormat="1" applyFont="1" applyBorder="1" applyAlignment="1">
      <alignment horizontal="center" vertical="center" shrinkToFit="1"/>
    </xf>
    <xf numFmtId="0" fontId="216" fillId="0" borderId="0" xfId="0" applyFont="1" applyAlignment="1">
      <alignment horizontal="center" vertical="center" shrinkToFit="1"/>
    </xf>
    <xf numFmtId="0" fontId="216" fillId="0" borderId="32" xfId="0" applyFont="1" applyBorder="1" applyAlignment="1">
      <alignment vertical="center"/>
    </xf>
    <xf numFmtId="211" fontId="15" fillId="0" borderId="28" xfId="13750" applyNumberFormat="1" applyFont="1" applyBorder="1" applyAlignment="1">
      <alignment horizontal="center" vertical="center"/>
    </xf>
    <xf numFmtId="0" fontId="15" fillId="0" borderId="28" xfId="13750" applyFont="1" applyBorder="1" applyAlignment="1">
      <alignment horizontal="center" vertical="center"/>
    </xf>
    <xf numFmtId="313" fontId="15" fillId="0" borderId="56" xfId="13750" applyNumberFormat="1" applyFont="1" applyBorder="1" applyAlignment="1">
      <alignment horizontal="center" vertical="center" shrinkToFit="1"/>
    </xf>
    <xf numFmtId="313" fontId="15" fillId="0" borderId="55" xfId="13750" applyNumberFormat="1" applyFont="1" applyBorder="1" applyAlignment="1">
      <alignment horizontal="center" vertical="center" shrinkToFit="1"/>
    </xf>
    <xf numFmtId="325" fontId="15" fillId="0" borderId="0" xfId="13750" applyNumberFormat="1" applyFont="1" applyFill="1" applyBorder="1" applyAlignment="1">
      <alignment horizontal="center" vertical="center" shrinkToFit="1"/>
    </xf>
    <xf numFmtId="0" fontId="183" fillId="0" borderId="4" xfId="13750" applyFont="1" applyBorder="1" applyAlignment="1">
      <alignment horizontal="center" vertical="center"/>
    </xf>
    <xf numFmtId="0" fontId="183" fillId="0" borderId="9" xfId="13750" applyFont="1" applyBorder="1" applyAlignment="1">
      <alignment vertical="center"/>
    </xf>
    <xf numFmtId="0" fontId="183" fillId="0" borderId="8" xfId="13750" applyFont="1" applyBorder="1" applyAlignment="1">
      <alignment vertical="center"/>
    </xf>
    <xf numFmtId="211" fontId="187" fillId="0" borderId="4" xfId="13750" applyNumberFormat="1" applyFont="1" applyBorder="1" applyAlignment="1">
      <alignment horizontal="center" vertical="center"/>
    </xf>
    <xf numFmtId="0" fontId="187" fillId="0" borderId="9" xfId="13750" applyFont="1" applyBorder="1" applyAlignment="1">
      <alignment vertical="center"/>
    </xf>
    <xf numFmtId="0" fontId="187" fillId="0" borderId="8" xfId="13750" applyFont="1" applyBorder="1" applyAlignment="1">
      <alignment vertical="center"/>
    </xf>
    <xf numFmtId="0" fontId="183" fillId="0" borderId="9" xfId="13750" applyFont="1" applyBorder="1" applyAlignment="1">
      <alignment horizontal="center" vertical="center"/>
    </xf>
    <xf numFmtId="1" fontId="187" fillId="0" borderId="4" xfId="13750" applyNumberFormat="1" applyFont="1" applyBorder="1" applyAlignment="1">
      <alignment horizontal="center" vertical="center"/>
    </xf>
    <xf numFmtId="1" fontId="187" fillId="0" borderId="9" xfId="13750" applyNumberFormat="1" applyFont="1" applyBorder="1" applyAlignment="1">
      <alignment horizontal="center" vertical="center"/>
    </xf>
    <xf numFmtId="211" fontId="187" fillId="0" borderId="4" xfId="13750" quotePrefix="1" applyNumberFormat="1" applyFont="1" applyBorder="1" applyAlignment="1">
      <alignment horizontal="center" vertical="center"/>
    </xf>
    <xf numFmtId="211" fontId="187" fillId="0" borderId="9" xfId="13750" applyNumberFormat="1" applyFont="1" applyBorder="1" applyAlignment="1">
      <alignment horizontal="center" vertical="center"/>
    </xf>
    <xf numFmtId="0" fontId="15" fillId="0" borderId="22" xfId="13750" applyFont="1" applyBorder="1" applyAlignment="1">
      <alignment horizontal="center" vertical="center"/>
    </xf>
    <xf numFmtId="0" fontId="15" fillId="0" borderId="27" xfId="13750" applyFont="1" applyBorder="1" applyAlignment="1">
      <alignment horizontal="center" vertical="center"/>
    </xf>
    <xf numFmtId="0" fontId="15" fillId="0" borderId="27" xfId="13750" applyFont="1" applyBorder="1" applyAlignment="1">
      <alignment horizontal="center" vertical="center" wrapText="1"/>
    </xf>
    <xf numFmtId="0" fontId="15" fillId="0" borderId="36" xfId="13750" applyFont="1" applyBorder="1" applyAlignment="1">
      <alignment horizontal="center" vertical="center"/>
    </xf>
    <xf numFmtId="0" fontId="15" fillId="0" borderId="27" xfId="13750" applyFont="1" applyBorder="1"/>
    <xf numFmtId="0" fontId="217" fillId="19" borderId="28" xfId="13750" applyFont="1" applyFill="1" applyBorder="1" applyAlignment="1">
      <alignment horizontal="center" vertical="center"/>
    </xf>
    <xf numFmtId="0" fontId="187" fillId="0" borderId="4" xfId="13750" applyFont="1" applyBorder="1" applyAlignment="1">
      <alignment horizontal="center" vertical="center"/>
    </xf>
    <xf numFmtId="181" fontId="187" fillId="0" borderId="4" xfId="13750" applyNumberFormat="1" applyFont="1" applyBorder="1" applyAlignment="1">
      <alignment horizontal="center" vertical="center"/>
    </xf>
    <xf numFmtId="181" fontId="187" fillId="0" borderId="9" xfId="13750" applyNumberFormat="1" applyFont="1" applyBorder="1" applyAlignment="1">
      <alignment horizontal="center" vertical="center"/>
    </xf>
    <xf numFmtId="181" fontId="187" fillId="0" borderId="8" xfId="13750" applyNumberFormat="1" applyFont="1" applyBorder="1" applyAlignment="1">
      <alignment vertical="center"/>
    </xf>
    <xf numFmtId="211" fontId="183" fillId="0" borderId="77" xfId="13750" applyNumberFormat="1" applyFont="1" applyBorder="1" applyAlignment="1">
      <alignment horizontal="center" vertical="center" shrinkToFit="1"/>
    </xf>
    <xf numFmtId="0" fontId="183" fillId="0" borderId="77" xfId="13750" applyFont="1" applyBorder="1"/>
    <xf numFmtId="0" fontId="183" fillId="0" borderId="40" xfId="13750" applyFont="1" applyBorder="1"/>
    <xf numFmtId="0" fontId="15" fillId="0" borderId="22" xfId="13750" applyFont="1" applyBorder="1" applyAlignment="1">
      <alignment horizontal="center" vertical="center" shrinkToFit="1"/>
    </xf>
    <xf numFmtId="0" fontId="15" fillId="0" borderId="27" xfId="13750" applyFont="1" applyBorder="1" applyAlignment="1">
      <alignment horizontal="center" vertical="center" shrinkToFit="1"/>
    </xf>
    <xf numFmtId="312" fontId="15" fillId="0" borderId="27" xfId="13750" applyNumberFormat="1" applyFont="1" applyBorder="1" applyAlignment="1">
      <alignment horizontal="center" vertical="center" shrinkToFit="1"/>
    </xf>
    <xf numFmtId="211" fontId="15" fillId="0" borderId="27" xfId="13750" applyNumberFormat="1" applyFont="1" applyBorder="1" applyAlignment="1">
      <alignment horizontal="center" vertical="center" shrinkToFit="1"/>
    </xf>
    <xf numFmtId="211" fontId="15" fillId="0" borderId="33" xfId="13750" applyNumberFormat="1" applyFont="1" applyBorder="1" applyAlignment="1">
      <alignment horizontal="center" vertical="center" shrinkToFit="1"/>
    </xf>
    <xf numFmtId="211" fontId="15" fillId="0" borderId="58" xfId="13750" applyNumberFormat="1" applyFont="1" applyBorder="1" applyAlignment="1">
      <alignment horizontal="center" vertical="center" shrinkToFit="1"/>
    </xf>
    <xf numFmtId="211" fontId="15" fillId="0" borderId="76" xfId="13750" applyNumberFormat="1" applyFont="1" applyBorder="1" applyAlignment="1">
      <alignment horizontal="center" vertical="center" shrinkToFit="1"/>
    </xf>
    <xf numFmtId="211" fontId="15" fillId="0" borderId="36" xfId="13750" applyNumberFormat="1" applyFont="1" applyBorder="1" applyAlignment="1">
      <alignment horizontal="center" vertical="center" shrinkToFit="1"/>
    </xf>
    <xf numFmtId="1" fontId="183" fillId="0" borderId="85" xfId="13750" applyNumberFormat="1" applyFont="1" applyBorder="1" applyAlignment="1">
      <alignment horizontal="center" vertical="center" shrinkToFit="1"/>
    </xf>
    <xf numFmtId="1" fontId="183" fillId="0" borderId="84" xfId="13750" applyNumberFormat="1" applyFont="1" applyBorder="1"/>
    <xf numFmtId="211" fontId="183" fillId="0" borderId="84" xfId="13750" applyNumberFormat="1" applyFont="1" applyBorder="1" applyAlignment="1">
      <alignment horizontal="center" vertical="center" shrinkToFit="1"/>
    </xf>
    <xf numFmtId="0" fontId="183" fillId="0" borderId="84" xfId="13750" applyFont="1" applyBorder="1"/>
    <xf numFmtId="1" fontId="183" fillId="0" borderId="78" xfId="13750" applyNumberFormat="1" applyFont="1" applyBorder="1" applyAlignment="1">
      <alignment horizontal="center" vertical="center" shrinkToFit="1"/>
    </xf>
    <xf numFmtId="1" fontId="183" fillId="0" borderId="77" xfId="13750" applyNumberFormat="1" applyFont="1" applyBorder="1"/>
    <xf numFmtId="0" fontId="183" fillId="0" borderId="68" xfId="13750" applyFont="1" applyBorder="1"/>
    <xf numFmtId="211" fontId="183" fillId="0" borderId="85" xfId="13750" applyNumberFormat="1" applyFont="1" applyBorder="1" applyAlignment="1">
      <alignment horizontal="center" vertical="center" shrinkToFit="1"/>
    </xf>
    <xf numFmtId="0" fontId="183" fillId="0" borderId="86" xfId="13750" applyFont="1" applyBorder="1"/>
    <xf numFmtId="0" fontId="15" fillId="0" borderId="54" xfId="13750" applyFont="1" applyBorder="1" applyAlignment="1">
      <alignment horizontal="center" vertical="center" shrinkToFit="1"/>
    </xf>
    <xf numFmtId="0" fontId="15" fillId="0" borderId="58" xfId="13750" applyFont="1" applyBorder="1" applyAlignment="1">
      <alignment horizontal="center" vertical="center" shrinkToFit="1"/>
    </xf>
    <xf numFmtId="0" fontId="15" fillId="0" borderId="76" xfId="13750" applyFont="1" applyBorder="1" applyAlignment="1">
      <alignment horizontal="center" vertical="center" shrinkToFit="1"/>
    </xf>
    <xf numFmtId="312" fontId="15" fillId="0" borderId="33" xfId="13750" applyNumberFormat="1" applyFont="1" applyBorder="1" applyAlignment="1">
      <alignment horizontal="center" vertical="center" shrinkToFit="1"/>
    </xf>
    <xf numFmtId="312" fontId="15" fillId="0" borderId="76" xfId="13750" applyNumberFormat="1" applyFont="1" applyBorder="1" applyAlignment="1">
      <alignment horizontal="center" vertical="center" shrinkToFit="1"/>
    </xf>
    <xf numFmtId="211" fontId="15" fillId="0" borderId="53" xfId="13750" applyNumberFormat="1" applyFont="1" applyBorder="1" applyAlignment="1">
      <alignment horizontal="center" vertical="center" shrinkToFit="1"/>
    </xf>
    <xf numFmtId="1" fontId="183" fillId="0" borderId="29" xfId="13750" applyNumberFormat="1" applyFont="1" applyBorder="1" applyAlignment="1">
      <alignment horizontal="center" vertical="center" shrinkToFit="1"/>
    </xf>
    <xf numFmtId="1" fontId="183" fillId="0" borderId="83" xfId="13750" applyNumberFormat="1" applyFont="1" applyBorder="1"/>
    <xf numFmtId="211" fontId="183" fillId="0" borderId="83" xfId="13750" applyNumberFormat="1" applyFont="1" applyBorder="1" applyAlignment="1">
      <alignment horizontal="center" vertical="center" shrinkToFit="1"/>
    </xf>
    <xf numFmtId="0" fontId="183" fillId="0" borderId="83" xfId="13750" applyFont="1" applyBorder="1"/>
    <xf numFmtId="0" fontId="183" fillId="0" borderId="67" xfId="13750" applyFont="1" applyBorder="1"/>
    <xf numFmtId="0" fontId="183" fillId="0" borderId="82" xfId="13750" applyFont="1" applyBorder="1"/>
    <xf numFmtId="211" fontId="183" fillId="0" borderId="27" xfId="13750" applyNumberFormat="1" applyFont="1" applyBorder="1" applyAlignment="1">
      <alignment horizontal="center" vertical="center" shrinkToFit="1"/>
    </xf>
    <xf numFmtId="0" fontId="183" fillId="0" borderId="27" xfId="13750" applyFont="1" applyBorder="1"/>
    <xf numFmtId="1" fontId="183" fillId="0" borderId="80" xfId="13750" applyNumberFormat="1" applyFont="1" applyBorder="1" applyAlignment="1">
      <alignment horizontal="center" vertical="center" shrinkToFit="1"/>
    </xf>
    <xf numFmtId="1" fontId="183" fillId="0" borderId="79" xfId="13750" applyNumberFormat="1" applyFont="1" applyBorder="1"/>
    <xf numFmtId="211" fontId="183" fillId="0" borderId="79" xfId="13750" applyNumberFormat="1" applyFont="1" applyBorder="1" applyAlignment="1">
      <alignment horizontal="center" vertical="center" shrinkToFit="1"/>
    </xf>
    <xf numFmtId="0" fontId="183" fillId="0" borderId="79" xfId="13750" applyFont="1" applyBorder="1"/>
    <xf numFmtId="0" fontId="183" fillId="0" borderId="81" xfId="13750" applyFont="1" applyBorder="1"/>
    <xf numFmtId="0" fontId="160" fillId="0" borderId="18" xfId="13750" applyFont="1" applyBorder="1" applyAlignment="1">
      <alignment horizontal="center" vertical="center"/>
    </xf>
    <xf numFmtId="0" fontId="160" fillId="0" borderId="0" xfId="13750" applyFont="1" applyBorder="1" applyAlignment="1">
      <alignment horizontal="center" vertical="center"/>
    </xf>
    <xf numFmtId="0" fontId="160" fillId="0" borderId="32" xfId="13750" applyFont="1" applyBorder="1" applyAlignment="1">
      <alignment horizontal="center" vertical="center"/>
    </xf>
    <xf numFmtId="0" fontId="183" fillId="0" borderId="66" xfId="13750" applyFont="1" applyBorder="1"/>
    <xf numFmtId="211" fontId="183" fillId="0" borderId="80" xfId="13750" applyNumberFormat="1" applyFont="1" applyBorder="1" applyAlignment="1">
      <alignment horizontal="center" vertical="center" shrinkToFit="1"/>
    </xf>
    <xf numFmtId="211" fontId="183" fillId="0" borderId="67" xfId="13750" applyNumberFormat="1" applyFont="1" applyBorder="1" applyAlignment="1">
      <alignment horizontal="center" vertical="center" shrinkToFit="1"/>
    </xf>
    <xf numFmtId="211" fontId="183" fillId="0" borderId="0" xfId="13750" applyNumberFormat="1" applyFont="1" applyBorder="1" applyAlignment="1">
      <alignment horizontal="center" vertical="center" shrinkToFit="1"/>
    </xf>
    <xf numFmtId="211" fontId="183" fillId="0" borderId="62" xfId="13750" applyNumberFormat="1" applyFont="1" applyBorder="1" applyAlignment="1">
      <alignment horizontal="center" vertical="center" shrinkToFit="1"/>
    </xf>
    <xf numFmtId="211" fontId="183" fillId="0" borderId="32" xfId="13750" applyNumberFormat="1" applyFont="1" applyBorder="1" applyAlignment="1">
      <alignment horizontal="center" vertical="center" shrinkToFit="1"/>
    </xf>
    <xf numFmtId="211" fontId="183" fillId="0" borderId="15" xfId="13750" applyNumberFormat="1" applyFont="1" applyBorder="1" applyAlignment="1">
      <alignment horizontal="center" vertical="center" shrinkToFit="1"/>
    </xf>
    <xf numFmtId="211" fontId="183" fillId="0" borderId="28" xfId="13750" applyNumberFormat="1" applyFont="1" applyBorder="1" applyAlignment="1">
      <alignment horizontal="center" vertical="center" shrinkToFit="1"/>
    </xf>
    <xf numFmtId="211" fontId="183" fillId="0" borderId="16" xfId="13750" applyNumberFormat="1" applyFont="1" applyBorder="1" applyAlignment="1">
      <alignment horizontal="center" vertical="center" shrinkToFit="1"/>
    </xf>
    <xf numFmtId="1" fontId="183" fillId="0" borderId="15" xfId="13750" applyNumberFormat="1" applyFont="1" applyBorder="1" applyAlignment="1">
      <alignment horizontal="center" vertical="center" shrinkToFit="1"/>
    </xf>
    <xf numFmtId="1" fontId="183" fillId="0" borderId="28" xfId="13750" applyNumberFormat="1" applyFont="1" applyBorder="1" applyAlignment="1">
      <alignment horizontal="center" vertical="center" shrinkToFit="1"/>
    </xf>
    <xf numFmtId="1" fontId="183" fillId="0" borderId="61" xfId="13750" applyNumberFormat="1" applyFont="1" applyBorder="1" applyAlignment="1">
      <alignment horizontal="center" vertical="center" shrinkToFit="1"/>
    </xf>
    <xf numFmtId="1" fontId="183" fillId="0" borderId="18" xfId="13750" applyNumberFormat="1" applyFont="1" applyBorder="1" applyAlignment="1">
      <alignment horizontal="center" vertical="center" shrinkToFit="1"/>
    </xf>
    <xf numFmtId="1" fontId="183" fillId="0" borderId="0" xfId="13750" applyNumberFormat="1" applyFont="1" applyBorder="1" applyAlignment="1">
      <alignment horizontal="center" vertical="center" shrinkToFit="1"/>
    </xf>
    <xf numFmtId="1" fontId="183" fillId="0" borderId="62" xfId="13750" applyNumberFormat="1" applyFont="1" applyBorder="1" applyAlignment="1">
      <alignment horizontal="center" vertical="center" shrinkToFit="1"/>
    </xf>
    <xf numFmtId="211" fontId="183" fillId="0" borderId="66" xfId="13750" applyNumberFormat="1" applyFont="1" applyBorder="1" applyAlignment="1">
      <alignment horizontal="center" vertical="center" shrinkToFit="1"/>
    </xf>
    <xf numFmtId="211" fontId="183" fillId="0" borderId="61" xfId="13750" applyNumberFormat="1" applyFont="1" applyBorder="1" applyAlignment="1">
      <alignment horizontal="center" vertical="center" shrinkToFit="1"/>
    </xf>
    <xf numFmtId="211" fontId="183" fillId="0" borderId="4" xfId="13750" applyNumberFormat="1" applyFont="1" applyBorder="1" applyAlignment="1">
      <alignment horizontal="center" vertical="center" shrinkToFit="1"/>
    </xf>
    <xf numFmtId="211" fontId="183" fillId="0" borderId="9" xfId="13750" applyNumberFormat="1" applyFont="1" applyBorder="1" applyAlignment="1">
      <alignment horizontal="center" vertical="center" shrinkToFit="1"/>
    </xf>
    <xf numFmtId="211" fontId="183" fillId="0" borderId="8" xfId="13750" applyNumberFormat="1" applyFont="1" applyBorder="1" applyAlignment="1">
      <alignment horizontal="center" vertical="center" shrinkToFit="1"/>
    </xf>
    <xf numFmtId="211" fontId="183" fillId="0" borderId="18" xfId="13750" applyNumberFormat="1" applyFont="1" applyBorder="1" applyAlignment="1">
      <alignment horizontal="center" vertical="center" shrinkToFit="1"/>
    </xf>
    <xf numFmtId="312" fontId="15" fillId="0" borderId="27" xfId="0" applyNumberFormat="1" applyFont="1" applyBorder="1" applyAlignment="1">
      <alignment horizontal="center" vertical="center" shrinkToFit="1"/>
    </xf>
    <xf numFmtId="211" fontId="15" fillId="0" borderId="33" xfId="0" applyNumberFormat="1" applyFont="1" applyBorder="1" applyAlignment="1">
      <alignment horizontal="center" vertical="center" shrinkToFit="1"/>
    </xf>
    <xf numFmtId="211" fontId="15" fillId="0" borderId="58" xfId="0" applyNumberFormat="1" applyFont="1" applyBorder="1" applyAlignment="1">
      <alignment horizontal="center" vertical="center" shrinkToFit="1"/>
    </xf>
    <xf numFmtId="211" fontId="15" fillId="0" borderId="76" xfId="0" applyNumberFormat="1" applyFont="1" applyBorder="1" applyAlignment="1">
      <alignment horizontal="center" vertical="center" shrinkToFit="1"/>
    </xf>
    <xf numFmtId="211" fontId="183" fillId="0" borderId="68" xfId="13750" applyNumberFormat="1" applyFont="1" applyBorder="1" applyAlignment="1">
      <alignment horizontal="center" vertical="center" shrinkToFit="1"/>
    </xf>
    <xf numFmtId="211" fontId="183" fillId="0" borderId="44" xfId="13750" applyNumberFormat="1" applyFont="1" applyBorder="1" applyAlignment="1">
      <alignment horizontal="center" vertical="center" shrinkToFit="1"/>
    </xf>
    <xf numFmtId="211" fontId="183" fillId="0" borderId="64" xfId="13750" applyNumberFormat="1" applyFont="1" applyBorder="1" applyAlignment="1">
      <alignment horizontal="center" vertical="center" shrinkToFit="1"/>
    </xf>
    <xf numFmtId="211" fontId="183" fillId="0" borderId="43" xfId="13750" applyNumberFormat="1" applyFont="1" applyBorder="1" applyAlignment="1">
      <alignment horizontal="center" vertical="center" shrinkToFit="1"/>
    </xf>
    <xf numFmtId="211" fontId="183" fillId="0" borderId="45" xfId="13750" applyNumberFormat="1" applyFont="1" applyBorder="1" applyAlignment="1">
      <alignment horizontal="center" vertical="center" shrinkToFit="1"/>
    </xf>
    <xf numFmtId="211" fontId="183" fillId="0" borderId="29" xfId="13750" applyNumberFormat="1" applyFont="1" applyBorder="1" applyAlignment="1">
      <alignment horizontal="center" vertical="center" shrinkToFit="1"/>
    </xf>
    <xf numFmtId="211" fontId="183" fillId="0" borderId="78" xfId="13750" applyNumberFormat="1" applyFont="1" applyBorder="1" applyAlignment="1">
      <alignment horizontal="center" vertical="center" shrinkToFit="1"/>
    </xf>
    <xf numFmtId="312" fontId="15" fillId="0" borderId="33" xfId="0" applyNumberFormat="1" applyFont="1" applyBorder="1" applyAlignment="1">
      <alignment horizontal="center" vertical="center" shrinkToFit="1"/>
    </xf>
    <xf numFmtId="312" fontId="15" fillId="0" borderId="76" xfId="0" applyNumberFormat="1" applyFont="1" applyBorder="1" applyAlignment="1">
      <alignment horizontal="center" vertical="center" shrinkToFit="1"/>
    </xf>
    <xf numFmtId="1" fontId="183" fillId="0" borderId="19" xfId="13750" applyNumberFormat="1" applyFont="1" applyBorder="1" applyAlignment="1">
      <alignment horizontal="center" vertical="center" shrinkToFit="1"/>
    </xf>
    <xf numFmtId="1" fontId="183" fillId="0" borderId="19" xfId="13750" applyNumberFormat="1" applyFont="1" applyBorder="1"/>
    <xf numFmtId="211" fontId="183" fillId="0" borderId="19" xfId="13750" applyNumberFormat="1" applyFont="1" applyBorder="1" applyAlignment="1">
      <alignment horizontal="center" vertical="center" shrinkToFit="1"/>
    </xf>
    <xf numFmtId="0" fontId="183" fillId="0" borderId="19" xfId="13750" applyFont="1" applyBorder="1"/>
    <xf numFmtId="211" fontId="183" fillId="0" borderId="33" xfId="13750" applyNumberFormat="1" applyFont="1" applyBorder="1" applyAlignment="1">
      <alignment horizontal="center" vertical="center" shrinkToFit="1"/>
    </xf>
    <xf numFmtId="211" fontId="183" fillId="0" borderId="58" xfId="13750" applyNumberFormat="1" applyFont="1" applyBorder="1" applyAlignment="1">
      <alignment horizontal="center" vertical="center" shrinkToFit="1"/>
    </xf>
    <xf numFmtId="211" fontId="183" fillId="0" borderId="76" xfId="13750" applyNumberFormat="1" applyFont="1" applyBorder="1" applyAlignment="1">
      <alignment horizontal="center" vertical="center" shrinkToFit="1"/>
    </xf>
    <xf numFmtId="0" fontId="15" fillId="0" borderId="18" xfId="13750" applyFont="1" applyBorder="1" applyAlignment="1">
      <alignment horizontal="center" vertical="center"/>
    </xf>
    <xf numFmtId="0" fontId="15" fillId="0" borderId="32" xfId="13750" applyFont="1" applyBorder="1" applyAlignment="1">
      <alignment horizontal="center" vertical="center"/>
    </xf>
    <xf numFmtId="0" fontId="15" fillId="0" borderId="0" xfId="13750" applyFont="1" applyBorder="1" applyAlignment="1">
      <alignment horizontal="center" vertical="center" shrinkToFit="1"/>
    </xf>
    <xf numFmtId="312" fontId="15" fillId="0" borderId="0" xfId="13750" applyNumberFormat="1" applyFont="1" applyBorder="1" applyAlignment="1">
      <alignment horizontal="center" vertical="center"/>
    </xf>
    <xf numFmtId="312" fontId="15" fillId="14" borderId="28" xfId="13750" applyNumberFormat="1" applyFont="1" applyFill="1" applyBorder="1" applyAlignment="1">
      <alignment horizontal="center" vertical="center"/>
    </xf>
    <xf numFmtId="0" fontId="15" fillId="14" borderId="28" xfId="13750" applyFont="1" applyFill="1" applyBorder="1" applyAlignment="1">
      <alignment horizontal="center" vertical="center"/>
    </xf>
    <xf numFmtId="211" fontId="15" fillId="14" borderId="0" xfId="13750" applyNumberFormat="1" applyFont="1" applyFill="1" applyBorder="1" applyAlignment="1">
      <alignment horizontal="center" vertical="center"/>
    </xf>
    <xf numFmtId="0" fontId="15" fillId="0" borderId="45" xfId="13750" applyFont="1" applyBorder="1" applyAlignment="1">
      <alignment horizontal="center" vertical="center"/>
    </xf>
    <xf numFmtId="0" fontId="15" fillId="0" borderId="44" xfId="13750" applyFont="1" applyBorder="1" applyAlignment="1">
      <alignment horizontal="center" vertical="center"/>
    </xf>
    <xf numFmtId="0" fontId="15" fillId="0" borderId="43" xfId="13750" applyFont="1" applyBorder="1" applyAlignment="1">
      <alignment horizontal="center" vertical="center"/>
    </xf>
    <xf numFmtId="0" fontId="15" fillId="0" borderId="57" xfId="13750" applyFont="1" applyBorder="1" applyAlignment="1">
      <alignment horizontal="center" vertical="center"/>
    </xf>
    <xf numFmtId="0" fontId="15" fillId="0" borderId="56" xfId="13750" applyFont="1" applyBorder="1" applyAlignment="1">
      <alignment horizontal="center" vertical="center"/>
    </xf>
    <xf numFmtId="0" fontId="15" fillId="0" borderId="55" xfId="13750" applyFont="1" applyBorder="1" applyAlignment="1">
      <alignment horizontal="center" vertical="center"/>
    </xf>
    <xf numFmtId="0" fontId="15" fillId="14" borderId="0" xfId="13750" applyFont="1" applyFill="1" applyBorder="1" applyAlignment="1">
      <alignment horizontal="center" vertical="center"/>
    </xf>
    <xf numFmtId="0" fontId="15" fillId="0" borderId="58" xfId="13750" applyFont="1" applyBorder="1" applyAlignment="1">
      <alignment horizontal="center" vertical="center"/>
    </xf>
    <xf numFmtId="0" fontId="15" fillId="0" borderId="54" xfId="13750" applyFont="1" applyBorder="1" applyAlignment="1">
      <alignment horizontal="center" vertical="center"/>
    </xf>
    <xf numFmtId="0" fontId="15" fillId="0" borderId="53" xfId="13750" applyFont="1" applyBorder="1" applyAlignment="1">
      <alignment horizontal="center" vertical="center"/>
    </xf>
    <xf numFmtId="211" fontId="15" fillId="0" borderId="56" xfId="13750" applyNumberFormat="1" applyFont="1" applyBorder="1" applyAlignment="1">
      <alignment horizontal="center" vertical="center"/>
    </xf>
    <xf numFmtId="211" fontId="15" fillId="14" borderId="34" xfId="13750" applyNumberFormat="1" applyFont="1" applyFill="1" applyBorder="1" applyAlignment="1">
      <alignment horizontal="center" vertical="center"/>
    </xf>
    <xf numFmtId="0" fontId="15" fillId="14" borderId="34" xfId="13750" applyFont="1" applyFill="1" applyBorder="1" applyAlignment="1">
      <alignment horizontal="center" vertical="center"/>
    </xf>
    <xf numFmtId="323" fontId="15" fillId="0" borderId="0" xfId="13750" applyNumberFormat="1" applyFont="1" applyBorder="1" applyAlignment="1">
      <alignment horizontal="center" vertical="center" shrinkToFit="1"/>
    </xf>
    <xf numFmtId="209" fontId="15" fillId="0" borderId="0" xfId="13750" quotePrefix="1" applyNumberFormat="1" applyFont="1" applyBorder="1" applyAlignment="1">
      <alignment horizontal="center" vertical="center" shrinkToFit="1"/>
    </xf>
    <xf numFmtId="211" fontId="15" fillId="0" borderId="0" xfId="13750" applyNumberFormat="1" applyFont="1" applyFill="1" applyBorder="1" applyAlignment="1">
      <alignment horizontal="right" vertical="center"/>
    </xf>
    <xf numFmtId="319" fontId="15" fillId="0" borderId="0" xfId="13750" applyNumberFormat="1" applyFont="1" applyBorder="1" applyAlignment="1">
      <alignment horizontal="center" vertical="center" shrinkToFit="1"/>
    </xf>
    <xf numFmtId="319" fontId="15" fillId="0" borderId="34" xfId="13750" applyNumberFormat="1" applyFont="1" applyBorder="1" applyAlignment="1">
      <alignment horizontal="center" vertical="center" shrinkToFit="1"/>
    </xf>
    <xf numFmtId="209" fontId="15" fillId="0" borderId="34" xfId="13750" applyNumberFormat="1" applyFont="1" applyBorder="1" applyAlignment="1">
      <alignment horizontal="center" vertical="center" shrinkToFit="1"/>
    </xf>
    <xf numFmtId="211" fontId="15" fillId="0" borderId="28" xfId="13750" applyNumberFormat="1" applyFont="1" applyBorder="1" applyAlignment="1">
      <alignment horizontal="center" vertical="center" shrinkToFit="1"/>
    </xf>
    <xf numFmtId="209" fontId="15" fillId="0" borderId="0" xfId="13750" applyNumberFormat="1" applyFont="1" applyBorder="1" applyAlignment="1">
      <alignment horizontal="center" vertical="center" shrinkToFit="1"/>
    </xf>
    <xf numFmtId="211" fontId="15" fillId="0" borderId="28" xfId="13750" applyNumberFormat="1" applyFont="1" applyFill="1" applyBorder="1" applyAlignment="1">
      <alignment horizontal="right" vertical="center"/>
    </xf>
    <xf numFmtId="306" fontId="15" fillId="0" borderId="18" xfId="13750" applyNumberFormat="1" applyFont="1" applyBorder="1" applyAlignment="1">
      <alignment horizontal="center" vertical="center"/>
    </xf>
    <xf numFmtId="306" fontId="15" fillId="0" borderId="0" xfId="13750" applyNumberFormat="1" applyFont="1" applyBorder="1" applyAlignment="1">
      <alignment horizontal="center" vertical="center"/>
    </xf>
    <xf numFmtId="306" fontId="15" fillId="0" borderId="32" xfId="13750" applyNumberFormat="1" applyFont="1" applyBorder="1" applyAlignment="1">
      <alignment horizontal="center" vertical="center"/>
    </xf>
    <xf numFmtId="0" fontId="15" fillId="0" borderId="94" xfId="13750" applyFont="1" applyBorder="1" applyAlignment="1">
      <alignment horizontal="center" vertical="center"/>
    </xf>
    <xf numFmtId="0" fontId="15" fillId="0" borderId="95" xfId="13750" applyFont="1" applyBorder="1" applyAlignment="1">
      <alignment horizontal="center" vertical="center"/>
    </xf>
    <xf numFmtId="291" fontId="15" fillId="0" borderId="15" xfId="13750" applyNumberFormat="1" applyFont="1" applyBorder="1" applyAlignment="1">
      <alignment horizontal="center" vertical="center"/>
    </xf>
    <xf numFmtId="291" fontId="15" fillId="0" borderId="28" xfId="13750" applyNumberFormat="1" applyFont="1" applyBorder="1" applyAlignment="1">
      <alignment horizontal="center" vertical="center"/>
    </xf>
    <xf numFmtId="291" fontId="15" fillId="0" borderId="16" xfId="13750" applyNumberFormat="1" applyFont="1" applyBorder="1" applyAlignment="1">
      <alignment horizontal="center" vertical="center"/>
    </xf>
    <xf numFmtId="211" fontId="15" fillId="0" borderId="58" xfId="13750" applyNumberFormat="1" applyFont="1" applyBorder="1" applyAlignment="1">
      <alignment horizontal="center" vertical="center"/>
    </xf>
    <xf numFmtId="312" fontId="15" fillId="14" borderId="0" xfId="13750" applyNumberFormat="1" applyFont="1" applyFill="1" applyBorder="1" applyAlignment="1">
      <alignment horizontal="center" vertical="center"/>
    </xf>
    <xf numFmtId="312" fontId="15" fillId="14" borderId="34" xfId="13750" applyNumberFormat="1" applyFont="1" applyFill="1" applyBorder="1" applyAlignment="1">
      <alignment horizontal="center" vertical="center"/>
    </xf>
    <xf numFmtId="314" fontId="15" fillId="14" borderId="28" xfId="13750" applyNumberFormat="1" applyFont="1" applyFill="1" applyBorder="1" applyAlignment="1">
      <alignment horizontal="center" vertical="center"/>
    </xf>
    <xf numFmtId="211" fontId="15" fillId="0" borderId="56" xfId="13750" applyNumberFormat="1" applyFont="1" applyFill="1" applyBorder="1" applyAlignment="1">
      <alignment horizontal="center" vertical="center"/>
    </xf>
    <xf numFmtId="291" fontId="15" fillId="0" borderId="57" xfId="13750" applyNumberFormat="1" applyFont="1" applyFill="1" applyBorder="1" applyAlignment="1">
      <alignment horizontal="center" vertical="center"/>
    </xf>
    <xf numFmtId="291" fontId="15" fillId="0" borderId="56" xfId="13750" applyNumberFormat="1" applyFont="1" applyFill="1" applyBorder="1" applyAlignment="1">
      <alignment horizontal="center" vertical="center"/>
    </xf>
    <xf numFmtId="291" fontId="15" fillId="0" borderId="55" xfId="13750" applyNumberFormat="1" applyFont="1" applyFill="1" applyBorder="1" applyAlignment="1">
      <alignment horizontal="center" vertical="center"/>
    </xf>
    <xf numFmtId="291" fontId="15" fillId="0" borderId="47" xfId="13750" applyNumberFormat="1" applyFont="1" applyFill="1" applyBorder="1" applyAlignment="1">
      <alignment horizontal="center" vertical="center"/>
    </xf>
    <xf numFmtId="291" fontId="15" fillId="0" borderId="34" xfId="13750" applyNumberFormat="1" applyFont="1" applyFill="1" applyBorder="1" applyAlignment="1">
      <alignment horizontal="center" vertical="center"/>
    </xf>
    <xf numFmtId="291" fontId="15" fillId="0" borderId="46" xfId="13750" applyNumberFormat="1" applyFont="1" applyFill="1" applyBorder="1" applyAlignment="1">
      <alignment horizontal="center" vertical="center"/>
    </xf>
    <xf numFmtId="312" fontId="15" fillId="0" borderId="58" xfId="13750" applyNumberFormat="1" applyFont="1" applyBorder="1" applyAlignment="1">
      <alignment horizontal="center" vertical="center"/>
    </xf>
    <xf numFmtId="291" fontId="15" fillId="0" borderId="54" xfId="13750" applyNumberFormat="1" applyFont="1" applyBorder="1" applyAlignment="1">
      <alignment horizontal="center" vertical="center"/>
    </xf>
    <xf numFmtId="291" fontId="15" fillId="0" borderId="58" xfId="13750" applyNumberFormat="1" applyFont="1" applyBorder="1" applyAlignment="1">
      <alignment horizontal="center" vertical="center"/>
    </xf>
    <xf numFmtId="291" fontId="15" fillId="0" borderId="53" xfId="13750" applyNumberFormat="1" applyFont="1" applyBorder="1" applyAlignment="1">
      <alignment horizontal="center" vertical="center"/>
    </xf>
    <xf numFmtId="312" fontId="15" fillId="0" borderId="28" xfId="13750" applyNumberFormat="1" applyFont="1" applyBorder="1" applyAlignment="1">
      <alignment horizontal="center" vertical="center"/>
    </xf>
    <xf numFmtId="324" fontId="15" fillId="0" borderId="0" xfId="13750" applyNumberFormat="1" applyFont="1" applyBorder="1" applyAlignment="1">
      <alignment horizontal="left" vertical="center"/>
    </xf>
    <xf numFmtId="291" fontId="15" fillId="0" borderId="18" xfId="13750" applyNumberFormat="1" applyFont="1" applyFill="1" applyBorder="1" applyAlignment="1">
      <alignment horizontal="center" vertical="center"/>
    </xf>
    <xf numFmtId="291" fontId="15" fillId="0" borderId="0" xfId="13750" applyNumberFormat="1" applyFont="1" applyFill="1" applyBorder="1" applyAlignment="1">
      <alignment horizontal="center" vertical="center"/>
    </xf>
    <xf numFmtId="291" fontId="15" fillId="0" borderId="32" xfId="13750" applyNumberFormat="1" applyFont="1" applyFill="1" applyBorder="1" applyAlignment="1">
      <alignment horizontal="center" vertical="center"/>
    </xf>
    <xf numFmtId="313" fontId="15" fillId="0" borderId="56" xfId="13750" applyNumberFormat="1" applyFont="1" applyFill="1" applyBorder="1" applyAlignment="1">
      <alignment horizontal="center" vertical="center" shrinkToFit="1"/>
    </xf>
    <xf numFmtId="0" fontId="15" fillId="0" borderId="56" xfId="13750" applyFont="1" applyFill="1" applyBorder="1" applyAlignment="1">
      <alignment horizontal="center" vertical="center" shrinkToFit="1"/>
    </xf>
    <xf numFmtId="312" fontId="15" fillId="0" borderId="56" xfId="13750" applyNumberFormat="1" applyFont="1" applyFill="1" applyBorder="1" applyAlignment="1">
      <alignment horizontal="center" vertical="center"/>
    </xf>
    <xf numFmtId="324" fontId="15" fillId="0" borderId="34" xfId="13750" applyNumberFormat="1" applyFont="1" applyBorder="1" applyAlignment="1">
      <alignment horizontal="center" vertical="center"/>
    </xf>
    <xf numFmtId="305" fontId="15" fillId="14" borderId="15" xfId="13750" applyNumberFormat="1" applyFont="1" applyFill="1" applyBorder="1" applyAlignment="1">
      <alignment horizontal="center" vertical="center"/>
    </xf>
    <xf numFmtId="324" fontId="15" fillId="0" borderId="28" xfId="13750" applyNumberFormat="1" applyFont="1" applyBorder="1" applyAlignment="1">
      <alignment horizontal="center" vertical="center"/>
    </xf>
    <xf numFmtId="324" fontId="15" fillId="0" borderId="28" xfId="13750" applyNumberFormat="1" applyFont="1" applyBorder="1" applyAlignment="1">
      <alignment horizontal="left" vertical="center"/>
    </xf>
    <xf numFmtId="324" fontId="15" fillId="0" borderId="34" xfId="13750" applyNumberFormat="1" applyFont="1" applyBorder="1" applyAlignment="1">
      <alignment horizontal="left" vertical="center"/>
    </xf>
    <xf numFmtId="211" fontId="15" fillId="0" borderId="101" xfId="13750" applyNumberFormat="1" applyFont="1" applyBorder="1" applyAlignment="1">
      <alignment horizontal="center" vertical="center" shrinkToFit="1"/>
    </xf>
    <xf numFmtId="211" fontId="15" fillId="0" borderId="60" xfId="13750" applyNumberFormat="1" applyFont="1" applyBorder="1" applyAlignment="1">
      <alignment horizontal="center" vertical="center" shrinkToFit="1"/>
    </xf>
    <xf numFmtId="211" fontId="15" fillId="0" borderId="48" xfId="13750" applyNumberFormat="1" applyFont="1" applyBorder="1" applyAlignment="1">
      <alignment horizontal="center" vertical="center" shrinkToFit="1"/>
    </xf>
    <xf numFmtId="211" fontId="15" fillId="0" borderId="100" xfId="13750" applyNumberFormat="1" applyFont="1" applyBorder="1" applyAlignment="1">
      <alignment horizontal="center" vertical="center" shrinkToFit="1"/>
    </xf>
    <xf numFmtId="0" fontId="15" fillId="0" borderId="102" xfId="13750" applyFont="1" applyBorder="1" applyAlignment="1">
      <alignment horizontal="center" vertical="center"/>
    </xf>
    <xf numFmtId="0" fontId="15" fillId="0" borderId="19" xfId="13750" applyFont="1" applyBorder="1" applyAlignment="1">
      <alignment horizontal="center" vertical="center"/>
    </xf>
    <xf numFmtId="0" fontId="15" fillId="0" borderId="19" xfId="13750" applyFont="1" applyBorder="1" applyAlignment="1">
      <alignment horizontal="center" vertical="center" wrapText="1"/>
    </xf>
    <xf numFmtId="0" fontId="15" fillId="0" borderId="103" xfId="13750" applyFont="1" applyBorder="1" applyAlignment="1">
      <alignment horizontal="center" vertical="center"/>
    </xf>
    <xf numFmtId="0" fontId="216" fillId="0" borderId="44" xfId="0" applyFont="1" applyBorder="1" applyAlignment="1">
      <alignment horizontal="center" vertical="center"/>
    </xf>
    <xf numFmtId="0" fontId="216" fillId="0" borderId="64" xfId="0" applyFont="1" applyBorder="1" applyAlignment="1">
      <alignment horizontal="center" vertical="center"/>
    </xf>
    <xf numFmtId="0" fontId="15" fillId="0" borderId="47" xfId="13750" applyFont="1" applyBorder="1" applyAlignment="1">
      <alignment horizontal="center" vertical="center"/>
    </xf>
    <xf numFmtId="0" fontId="15" fillId="0" borderId="34" xfId="13750" applyFont="1" applyBorder="1" applyAlignment="1">
      <alignment horizontal="center" vertical="center"/>
    </xf>
    <xf numFmtId="0" fontId="216" fillId="0" borderId="34" xfId="0" applyFont="1" applyBorder="1" applyAlignment="1">
      <alignment horizontal="center" vertical="center"/>
    </xf>
    <xf numFmtId="0" fontId="216" fillId="0" borderId="24" xfId="0" applyFont="1" applyBorder="1" applyAlignment="1">
      <alignment horizontal="center" vertical="center"/>
    </xf>
    <xf numFmtId="0" fontId="216" fillId="0" borderId="58" xfId="0" applyFont="1" applyBorder="1" applyAlignment="1">
      <alignment horizontal="center" vertical="center"/>
    </xf>
    <xf numFmtId="0" fontId="216" fillId="0" borderId="76" xfId="0" applyFont="1" applyBorder="1" applyAlignment="1">
      <alignment horizontal="center" vertical="center"/>
    </xf>
    <xf numFmtId="0" fontId="15" fillId="0" borderId="49" xfId="13750" applyFont="1" applyBorder="1" applyAlignment="1">
      <alignment horizontal="center" vertical="center" shrinkToFit="1"/>
    </xf>
    <xf numFmtId="0" fontId="15" fillId="0" borderId="60" xfId="13750" applyFont="1" applyBorder="1" applyAlignment="1">
      <alignment horizontal="center" vertical="center" shrinkToFit="1"/>
    </xf>
    <xf numFmtId="0" fontId="216" fillId="0" borderId="100" xfId="0" applyFont="1" applyBorder="1" applyAlignment="1">
      <alignment horizontal="center" vertical="center"/>
    </xf>
    <xf numFmtId="0" fontId="15" fillId="0" borderId="100" xfId="13750" applyFont="1" applyBorder="1" applyAlignment="1">
      <alignment horizontal="center" vertical="center" shrinkToFit="1"/>
    </xf>
    <xf numFmtId="312" fontId="15" fillId="0" borderId="101" xfId="13750" applyNumberFormat="1" applyFont="1" applyBorder="1" applyAlignment="1">
      <alignment horizontal="center" vertical="center" shrinkToFit="1"/>
    </xf>
    <xf numFmtId="312" fontId="15" fillId="0" borderId="100" xfId="13750" applyNumberFormat="1" applyFont="1" applyBorder="1" applyAlignment="1">
      <alignment horizontal="center" vertical="center" shrinkToFit="1"/>
    </xf>
    <xf numFmtId="0" fontId="189" fillId="0" borderId="28" xfId="13750" applyFont="1" applyBorder="1" applyAlignment="1">
      <alignment horizontal="left" vertical="center"/>
    </xf>
    <xf numFmtId="0" fontId="5" fillId="0" borderId="44" xfId="13750" applyBorder="1" applyAlignment="1">
      <alignment horizontal="center" vertical="center"/>
    </xf>
    <xf numFmtId="0" fontId="5" fillId="0" borderId="28" xfId="13750" applyBorder="1" applyAlignment="1">
      <alignment horizontal="center" vertical="center"/>
    </xf>
    <xf numFmtId="291" fontId="0" fillId="0" borderId="1" xfId="9" applyNumberFormat="1" applyFont="1" applyBorder="1" applyAlignment="1">
      <alignment horizontal="center" vertical="center"/>
    </xf>
    <xf numFmtId="0" fontId="5" fillId="0" borderId="1" xfId="13750" applyFont="1" applyBorder="1" applyAlignment="1">
      <alignment horizontal="center" vertical="center"/>
    </xf>
    <xf numFmtId="291" fontId="0" fillId="0" borderId="4" xfId="9" applyNumberFormat="1" applyFont="1" applyBorder="1" applyAlignment="1">
      <alignment horizontal="center" vertical="center"/>
    </xf>
    <xf numFmtId="291" fontId="0" fillId="0" borderId="8" xfId="9" applyNumberFormat="1" applyFont="1" applyBorder="1" applyAlignment="1">
      <alignment horizontal="center" vertical="center"/>
    </xf>
    <xf numFmtId="334" fontId="160" fillId="0" borderId="0" xfId="3" applyNumberFormat="1" applyFont="1" applyBorder="1" applyAlignment="1">
      <alignment vertical="center"/>
    </xf>
    <xf numFmtId="0" fontId="160" fillId="0" borderId="0" xfId="3" applyFont="1" applyBorder="1" applyAlignment="1">
      <alignment horizontal="center" vertical="center"/>
    </xf>
    <xf numFmtId="259" fontId="160" fillId="0" borderId="0" xfId="3" applyNumberFormat="1" applyFont="1" applyBorder="1" applyAlignment="1">
      <alignment horizontal="center" vertical="center"/>
    </xf>
    <xf numFmtId="199" fontId="160" fillId="0" borderId="0" xfId="3" applyNumberFormat="1" applyFont="1" applyBorder="1" applyAlignment="1">
      <alignment vertical="center"/>
    </xf>
    <xf numFmtId="0" fontId="218" fillId="19" borderId="6" xfId="3" applyFont="1" applyFill="1" applyBorder="1" applyAlignment="1">
      <alignment horizontal="center" vertical="center"/>
    </xf>
    <xf numFmtId="0" fontId="218" fillId="19" borderId="2" xfId="3" applyFont="1" applyFill="1" applyBorder="1" applyAlignment="1">
      <alignment horizontal="center" vertical="center"/>
    </xf>
    <xf numFmtId="0" fontId="224" fillId="19" borderId="4" xfId="3" applyFont="1" applyFill="1" applyBorder="1" applyAlignment="1">
      <alignment horizontal="center" vertical="center"/>
    </xf>
    <xf numFmtId="0" fontId="224" fillId="19" borderId="9" xfId="3" applyFont="1" applyFill="1" applyBorder="1" applyAlignment="1">
      <alignment horizontal="center" vertical="center"/>
    </xf>
    <xf numFmtId="0" fontId="224" fillId="19" borderId="8" xfId="3" applyFont="1" applyFill="1" applyBorder="1" applyAlignment="1">
      <alignment horizontal="center" vertical="center"/>
    </xf>
    <xf numFmtId="0" fontId="218" fillId="19" borderId="4" xfId="3" applyFont="1" applyFill="1" applyBorder="1" applyAlignment="1">
      <alignment horizontal="center" vertical="center"/>
    </xf>
    <xf numFmtId="0" fontId="218" fillId="19" borderId="9" xfId="3" applyFont="1" applyFill="1" applyBorder="1" applyAlignment="1">
      <alignment horizontal="center" vertical="center"/>
    </xf>
    <xf numFmtId="0" fontId="218" fillId="19" borderId="8" xfId="3" applyFont="1" applyFill="1" applyBorder="1" applyAlignment="1">
      <alignment horizontal="center" vertical="center"/>
    </xf>
    <xf numFmtId="0" fontId="224" fillId="19" borderId="1" xfId="3" applyFont="1" applyFill="1" applyBorder="1" applyAlignment="1">
      <alignment horizontal="center" vertical="center"/>
    </xf>
    <xf numFmtId="0" fontId="218" fillId="19" borderId="1" xfId="3" applyFont="1" applyFill="1" applyBorder="1" applyAlignment="1">
      <alignment horizontal="center" vertical="center"/>
    </xf>
    <xf numFmtId="280" fontId="160" fillId="0" borderId="0" xfId="13806" applyNumberFormat="1" applyFont="1" applyBorder="1" applyAlignment="1">
      <alignment vertical="center"/>
    </xf>
    <xf numFmtId="280" fontId="160" fillId="0" borderId="0" xfId="3" applyNumberFormat="1" applyFont="1" applyBorder="1" applyAlignment="1">
      <alignment vertical="center"/>
    </xf>
    <xf numFmtId="0" fontId="19" fillId="0" borderId="0" xfId="0" applyFont="1" applyAlignment="1">
      <alignment horizontal="center"/>
    </xf>
    <xf numFmtId="198" fontId="160" fillId="0" borderId="0" xfId="3" quotePrefix="1" applyNumberFormat="1" applyFont="1" applyBorder="1" applyAlignment="1">
      <alignment horizontal="center" vertical="center"/>
    </xf>
    <xf numFmtId="199" fontId="160" fillId="0" borderId="0" xfId="3" quotePrefix="1" applyNumberFormat="1" applyFont="1" applyBorder="1" applyAlignment="1">
      <alignment horizontal="center" vertical="center" shrinkToFit="1"/>
    </xf>
    <xf numFmtId="199" fontId="160" fillId="0" borderId="0" xfId="3" quotePrefix="1" applyNumberFormat="1" applyFont="1" applyBorder="1" applyAlignment="1">
      <alignment horizontal="center" vertical="center"/>
    </xf>
    <xf numFmtId="343" fontId="11" fillId="0" borderId="0" xfId="3" applyNumberFormat="1" applyFont="1" applyBorder="1" applyAlignment="1">
      <alignment horizontal="left" vertical="center"/>
    </xf>
    <xf numFmtId="43" fontId="160" fillId="0" borderId="0" xfId="3" applyNumberFormat="1" applyFont="1" applyBorder="1" applyAlignment="1">
      <alignment vertical="center"/>
    </xf>
    <xf numFmtId="43" fontId="160" fillId="0" borderId="0" xfId="3" quotePrefix="1" applyNumberFormat="1" applyFont="1" applyBorder="1" applyAlignment="1">
      <alignment horizontal="center" vertical="center"/>
    </xf>
    <xf numFmtId="351" fontId="11" fillId="0" borderId="0" xfId="3" applyNumberFormat="1" applyFont="1" applyBorder="1" applyAlignment="1">
      <alignment horizontal="left" vertical="center"/>
    </xf>
    <xf numFmtId="335" fontId="160" fillId="0" borderId="0" xfId="3" applyNumberFormat="1" applyFont="1" applyFill="1" applyBorder="1" applyAlignment="1">
      <alignment vertical="center"/>
    </xf>
    <xf numFmtId="356" fontId="160" fillId="0" borderId="0" xfId="3" applyNumberFormat="1" applyFont="1" applyFill="1" applyBorder="1" applyAlignment="1">
      <alignment vertical="center"/>
    </xf>
    <xf numFmtId="337" fontId="160" fillId="0" borderId="0" xfId="10822" applyNumberFormat="1" applyFont="1" applyBorder="1" applyAlignment="1">
      <alignment vertical="center"/>
    </xf>
    <xf numFmtId="43" fontId="160" fillId="0" borderId="0" xfId="3" applyNumberFormat="1" applyFont="1" applyFill="1" applyBorder="1" applyAlignment="1">
      <alignment vertical="center"/>
    </xf>
    <xf numFmtId="305" fontId="160" fillId="0" borderId="0" xfId="3" applyNumberFormat="1" applyFont="1" applyFill="1" applyBorder="1" applyAlignment="1">
      <alignment vertical="center"/>
    </xf>
    <xf numFmtId="198" fontId="160" fillId="0" borderId="28" xfId="3" quotePrefix="1" applyNumberFormat="1" applyFont="1" applyBorder="1" applyAlignment="1">
      <alignment horizontal="center" vertical="center" shrinkToFit="1"/>
    </xf>
    <xf numFmtId="199" fontId="160" fillId="0" borderId="28" xfId="3" quotePrefix="1" applyNumberFormat="1" applyFont="1" applyBorder="1" applyAlignment="1">
      <alignment horizontal="center" vertical="center" shrinkToFit="1"/>
    </xf>
    <xf numFmtId="199" fontId="160" fillId="0" borderId="28" xfId="3" quotePrefix="1" applyNumberFormat="1" applyFont="1" applyBorder="1" applyAlignment="1">
      <alignment horizontal="center" vertical="center"/>
    </xf>
    <xf numFmtId="198" fontId="160" fillId="0" borderId="28" xfId="3" applyNumberFormat="1" applyFont="1" applyBorder="1" applyAlignment="1">
      <alignment vertical="center"/>
    </xf>
    <xf numFmtId="198" fontId="160" fillId="0" borderId="0" xfId="3" quotePrefix="1" applyNumberFormat="1" applyFont="1" applyBorder="1" applyAlignment="1">
      <alignment horizontal="center" vertical="center" shrinkToFit="1"/>
    </xf>
    <xf numFmtId="198" fontId="160" fillId="0" borderId="0" xfId="3" applyNumberFormat="1" applyFont="1" applyBorder="1" applyAlignment="1">
      <alignment vertical="center"/>
    </xf>
    <xf numFmtId="329" fontId="169" fillId="0" borderId="41" xfId="4" applyNumberFormat="1" applyFont="1" applyFill="1" applyBorder="1" applyAlignment="1">
      <alignment vertical="center"/>
    </xf>
    <xf numFmtId="329" fontId="160" fillId="0" borderId="42" xfId="4" applyNumberFormat="1" applyFont="1" applyFill="1" applyBorder="1" applyAlignment="1">
      <alignment vertical="center"/>
    </xf>
  </cellXfs>
  <cellStyles count="17435">
    <cellStyle name="_x0001_" xfId="12"/>
    <cellStyle name="_x0002__x0002__x0007__x0010__x0001__x0001__x0007_" xfId="13812"/>
    <cellStyle name="_x0014_" xfId="13813"/>
    <cellStyle name=" " xfId="13"/>
    <cellStyle name="' '" xfId="14"/>
    <cellStyle name="          _x000d__x000a_386grabber=vga.3gr_x000d__x000a_" xfId="15"/>
    <cellStyle name="' ' 2" xfId="13814"/>
    <cellStyle name=" [0]_영업분석" xfId="13815"/>
    <cellStyle name=" bolted_'98지하철1,2호선 구조물균열누수보수공사" xfId="13816"/>
    <cellStyle name=" ღ_x001c__xffff_" xfId="13817"/>
    <cellStyle name="_x000d_$" xfId="16"/>
    <cellStyle name="_x000d_;&amp;?;" xfId="17"/>
    <cellStyle name="&quot;" xfId="18"/>
    <cellStyle name="&quot;_2차변경(97)" xfId="19"/>
    <cellStyle name="&quot;_설계서(갑지)0223" xfId="20"/>
    <cellStyle name="&quot;_설계서(갑지)0223_2차변경(97)" xfId="21"/>
    <cellStyle name="&quot;_설계예산서및단가산출서" xfId="22"/>
    <cellStyle name="&quot;_설계예산서및단가산출서_2차변경(97)" xfId="23"/>
    <cellStyle name="&quot;_진입램프최종" xfId="24"/>
    <cellStyle name="&quot;_진입램프최종_2차변경(97)" xfId="25"/>
    <cellStyle name="&quot;_진입램프최종엑셀" xfId="26"/>
    <cellStyle name="&quot;_진입램프최종엑셀_2차변경(97)" xfId="27"/>
    <cellStyle name="&quot;도급대비 &quot;백분율" xfId="28"/>
    <cellStyle name="&quot;도급대비&quot;백분율" xfId="29"/>
    <cellStyle name="&quot;도급대비&quot;표준" xfId="30"/>
    <cellStyle name="&quot;큰제목&quot;" xfId="31"/>
    <cellStyle name="#" xfId="32"/>
    <cellStyle name="# 2" xfId="13818"/>
    <cellStyle name="#,##0" xfId="33"/>
    <cellStyle name="#,##0 2" xfId="34"/>
    <cellStyle name="#,##0 2 2" xfId="13819"/>
    <cellStyle name="#,##0 3" xfId="35"/>
    <cellStyle name="#,##0 3 2" xfId="13820"/>
    <cellStyle name="#,##0.0" xfId="36"/>
    <cellStyle name="#,##0.00" xfId="37"/>
    <cellStyle name="#,##0.000" xfId="38"/>
    <cellStyle name="#,##0_2.계약내역서-태양광 공원등 설치공사" xfId="13821"/>
    <cellStyle name="#_01계통정보감시설계서" xfId="13822"/>
    <cellStyle name="#_01계통정보감시설계서 2" xfId="13823"/>
    <cellStyle name="#_01계통정보감시설계서_공사설계서(VHF원격감시)" xfId="13824"/>
    <cellStyle name="#_01계통정보감시설계서_공사설계서(VHF원격감시) 2" xfId="13825"/>
    <cellStyle name="#_01년 하반기표준설계서(장치공사-최종안)" xfId="13826"/>
    <cellStyle name="#_01년 하반기표준설계서(장치공사-최종안) 2" xfId="13827"/>
    <cellStyle name="#_'02하반기노무임" xfId="13828"/>
    <cellStyle name="#_'02하반기노무임 2" xfId="13829"/>
    <cellStyle name="#_2000설계서최종" xfId="13830"/>
    <cellStyle name="#_2000설계서최종 2" xfId="13831"/>
    <cellStyle name="#_2000설계서최종_공사설계서(VHF원격감시)" xfId="13832"/>
    <cellStyle name="#_2000설계서최종_공사설계서(VHF원격감시) 2" xfId="13833"/>
    <cellStyle name="#_2000설계서최종_광단국계통도(PCM단국포함)" xfId="13834"/>
    <cellStyle name="#_2000설계서최종_광단국계통도(PCM단국포함) 2" xfId="13835"/>
    <cellStyle name="#_2000설계서최종_광단국계통도(PCM단국포함)_공사설계서(VHF원격감시)" xfId="13836"/>
    <cellStyle name="#_2000설계서최종_광단국계통도(PCM단국포함)_공사설계서(VHF원격감시) 2" xfId="13837"/>
    <cellStyle name="#_2000설계서최종_광단국도면" xfId="13838"/>
    <cellStyle name="#_2000설계서최종_광단국도면 2" xfId="13839"/>
    <cellStyle name="#_2000설계서최종_광단국도면_공사설계서(VHF원격감시)" xfId="13840"/>
    <cellStyle name="#_2000설계서최종_광단국도면_공사설계서(VHF원격감시) 2" xfId="13841"/>
    <cellStyle name="#_2000설계서최종_웅촌_엄궁도면" xfId="13842"/>
    <cellStyle name="#_2000설계서최종_웅촌_엄궁도면 2" xfId="13843"/>
    <cellStyle name="#_2000설계서최종_웅촌_엄궁도면_공사설계서(VHF원격감시)" xfId="13844"/>
    <cellStyle name="#_2000설계서최종_웅촌_엄궁도면_공사설계서(VHF원격감시) 2" xfId="13845"/>
    <cellStyle name="#_20021115_광단국계통도" xfId="13846"/>
    <cellStyle name="#_20021115_광단국계통도 2" xfId="13847"/>
    <cellStyle name="#_20021115_광단국계통도_공사설계서(VHF원격감시)" xfId="13848"/>
    <cellStyle name="#_20021115_광단국계통도_공사설계서(VHF원격감시) 2" xfId="13849"/>
    <cellStyle name="#_2003년LAN성능개선" xfId="13850"/>
    <cellStyle name="#_2003년LAN성능개선 2" xfId="13851"/>
    <cellStyle name="#_2004년상반기노무임단가" xfId="13852"/>
    <cellStyle name="#_2004년상반기노무임단가 2" xfId="13853"/>
    <cellStyle name="#_2009년_가로녹지대_및_공원_수경시설_유지보수공사-,추가부분견적서-2" xfId="13854"/>
    <cellStyle name="#_2009년_가로녹지대_및_공원_수경시설_유지보수공사-,추가부분견적서-2 2" xfId="13855"/>
    <cellStyle name="#_Book1" xfId="13856"/>
    <cellStyle name="#_Book1 2" xfId="13857"/>
    <cellStyle name="#_Book3" xfId="13858"/>
    <cellStyle name="#_Book3 2" xfId="13859"/>
    <cellStyle name="#_Book3_01계통정보감시설계서" xfId="13860"/>
    <cellStyle name="#_Book3_01계통정보감시설계서 2" xfId="13861"/>
    <cellStyle name="#_Book3_01계통정보감시설계서_공사설계서(VHF원격감시)" xfId="13862"/>
    <cellStyle name="#_Book3_01계통정보감시설계서_공사설계서(VHF원격감시) 2" xfId="13863"/>
    <cellStyle name="#_Book3_20021115_광단국계통도" xfId="13864"/>
    <cellStyle name="#_Book3_20021115_광단국계통도 2" xfId="13865"/>
    <cellStyle name="#_Book3_20021115_광단국계통도_공사설계서(VHF원격감시)" xfId="13866"/>
    <cellStyle name="#_Book3_20021115_광단국계통도_공사설계서(VHF원격감시) 2" xfId="13867"/>
    <cellStyle name="#_Book3_Book1" xfId="13868"/>
    <cellStyle name="#_Book3_Book1 2" xfId="13869"/>
    <cellStyle name="#_Book3_Book1_공사설계서(VHF원격감시)" xfId="13870"/>
    <cellStyle name="#_Book3_Book1_공사설계서(VHF원격감시) 2" xfId="13871"/>
    <cellStyle name="#_Book3_공사설계서(VHF원격감시)" xfId="13872"/>
    <cellStyle name="#_Book3_공사설계서(VHF원격감시) 2" xfId="13873"/>
    <cellStyle name="#_Book3_광단국_PSM설계서" xfId="13874"/>
    <cellStyle name="#_Book3_광단국_PSM설계서 2" xfId="13875"/>
    <cellStyle name="#_Book3_광단국_PSM설계서_공사설계서(VHF원격감시)" xfId="13876"/>
    <cellStyle name="#_Book3_광단국_PSM설계서_공사설계서(VHF원격감시) 2" xfId="13877"/>
    <cellStyle name="#_Book3_광단국계통도(PCM단국포함)" xfId="13878"/>
    <cellStyle name="#_Book3_광단국계통도(PCM단국포함) 2" xfId="13879"/>
    <cellStyle name="#_Book3_광단국계통도(PCM단국포함)_공사설계서(VHF원격감시)" xfId="13880"/>
    <cellStyle name="#_Book3_광단국계통도(PCM단국포함)_공사설계서(VHF원격감시) 2" xfId="13881"/>
    <cellStyle name="#_Book3_광단국도면" xfId="13882"/>
    <cellStyle name="#_Book3_광단국도면 2" xfId="13883"/>
    <cellStyle name="#_Book3_광단국도면_공사설계서(VHF원격감시)" xfId="13884"/>
    <cellStyle name="#_Book3_광단국도면_공사설계서(VHF원격감시) 2" xfId="13885"/>
    <cellStyle name="#_Book3_동래_효문" xfId="13886"/>
    <cellStyle name="#_Book3_동래_효문 2" xfId="13887"/>
    <cellStyle name="#_Book3_동래_효문_공사설계서(VHF원격감시)" xfId="13888"/>
    <cellStyle name="#_Book3_동래_효문_공사설계서(VHF원격감시) 2" xfId="13889"/>
    <cellStyle name="#_Book3_설치품셈" xfId="13890"/>
    <cellStyle name="#_Book3_설치품셈 2" xfId="13891"/>
    <cellStyle name="#_Book3_설치품셈_공사설계서(VHF원격감시)" xfId="13892"/>
    <cellStyle name="#_Book3_설치품셈_공사설계서(VHF원격감시) 2" xfId="13893"/>
    <cellStyle name="#_Book3_설치품셈_광단국_PSM설계서" xfId="13894"/>
    <cellStyle name="#_Book3_설치품셈_광단국_PSM설계서 2" xfId="13895"/>
    <cellStyle name="#_Book3_설치품셈_광단국_PSM설계서_공사설계서(VHF원격감시)" xfId="13896"/>
    <cellStyle name="#_Book3_설치품셈_광단국_PSM설계서_공사설계서(VHF원격감시) 2" xfId="13897"/>
    <cellStyle name="#_Book3_설치품셈_동래_효문" xfId="13898"/>
    <cellStyle name="#_Book3_설치품셈_동래_효문 2" xfId="13899"/>
    <cellStyle name="#_Book3_설치품셈_동래_효문_공사설계서(VHF원격감시)" xfId="13900"/>
    <cellStyle name="#_Book3_설치품셈_동래_효문_공사설계서(VHF원격감시) 2" xfId="13901"/>
    <cellStyle name="#_Book3_설치품셈_웅촌PITR_광단국설계서" xfId="13902"/>
    <cellStyle name="#_Book3_설치품셈_웅촌PITR_광단국설계서 2" xfId="13903"/>
    <cellStyle name="#_Book3_설치품셈_웅촌PITR_광단국설계서_공사설계서(VHF원격감시)" xfId="13904"/>
    <cellStyle name="#_Book3_설치품셈_웅촌PITR_광단국설계서_공사설계서(VHF원격감시) 2" xfId="13905"/>
    <cellStyle name="#_Book3_웅촌_엄궁도면" xfId="13906"/>
    <cellStyle name="#_Book3_웅촌_엄궁도면 2" xfId="13907"/>
    <cellStyle name="#_Book3_웅촌_엄궁도면_공사설계서(VHF원격감시)" xfId="13908"/>
    <cellStyle name="#_Book3_웅촌_엄궁도면_공사설계서(VHF원격감시) 2" xfId="13909"/>
    <cellStyle name="#_Book3_웅촌PITR_광단국설계서" xfId="13910"/>
    <cellStyle name="#_Book3_웅촌PITR_광단국설계서 2" xfId="13911"/>
    <cellStyle name="#_Book3_웅촌PITR_광단국설계서_공사설계서(VHF원격감시)" xfId="13912"/>
    <cellStyle name="#_Book3_웅촌PITR_광단국설계서_공사설계서(VHF원격감시) 2" xfId="13913"/>
    <cellStyle name="#_Book3_작업도면" xfId="13914"/>
    <cellStyle name="#_Book3_작업도면 2" xfId="13915"/>
    <cellStyle name="#_Book3_작업도면_공사설계서(VHF원격감시)" xfId="13916"/>
    <cellStyle name="#_Book3_작업도면_공사설계서(VHF원격감시) 2" xfId="13917"/>
    <cellStyle name="#_cost9702" xfId="13918"/>
    <cellStyle name="#_cost9702 (2)" xfId="13919"/>
    <cellStyle name="#_cost9702 (2) 2" xfId="13920"/>
    <cellStyle name="#_cost9702 (2)_NEGS" xfId="13921"/>
    <cellStyle name="#_cost9702 (2)_NEGS 2" xfId="13922"/>
    <cellStyle name="#_cost9702 (2)_NEGS_공사 설계서" xfId="13923"/>
    <cellStyle name="#_cost9702 (2)_NEGS_공사 설계서 2" xfId="13924"/>
    <cellStyle name="#_cost9702 (2)_NEGS_본사 구내교환기 이설공사 설계서" xfId="13925"/>
    <cellStyle name="#_cost9702 (2)_NEGS_본사 구내교환기 이설공사 설계서 2" xfId="13926"/>
    <cellStyle name="#_cost9702 (2)_NEGS_원터치폰 하도급 설계내역서" xfId="13927"/>
    <cellStyle name="#_cost9702 (2)_NEGS_원터치폰 하도급 설계내역서 2" xfId="13928"/>
    <cellStyle name="#_cost9702 (2)_NEGS_하도급 설계내역서" xfId="13929"/>
    <cellStyle name="#_cost9702 (2)_NEGS_하도급 설계내역서 2" xfId="13930"/>
    <cellStyle name="#_cost9702 (2)_NEGS_하도급 설계내역서(교환기이설)" xfId="13931"/>
    <cellStyle name="#_cost9702 (2)_NEGS_하도급 설계내역서(교환기이설) 2" xfId="13932"/>
    <cellStyle name="#_cost9702 (2)_NEGS_하도급 설계내역서(원터치폰 이설)" xfId="13933"/>
    <cellStyle name="#_cost9702 (2)_NEGS_하도급 설계내역서(원터치폰 이설) 2" xfId="13934"/>
    <cellStyle name="#_cost9702 (2)_견적서" xfId="13935"/>
    <cellStyle name="#_cost9702 (2)_견적서 2" xfId="13936"/>
    <cellStyle name="#_cost9702 (2)_계통도 (2)" xfId="13937"/>
    <cellStyle name="#_cost9702 (2)_계통도 (2) 2" xfId="13938"/>
    <cellStyle name="#_cost9702 (2)_계통도 (2)_NEGS" xfId="13939"/>
    <cellStyle name="#_cost9702 (2)_계통도 (2)_NEGS 2" xfId="13940"/>
    <cellStyle name="#_cost9702 (2)_계통도 (2)_NEGS_공사 설계서" xfId="13941"/>
    <cellStyle name="#_cost9702 (2)_계통도 (2)_NEGS_공사 설계서 2" xfId="13942"/>
    <cellStyle name="#_cost9702 (2)_계통도 (2)_NEGS_본사 구내교환기 이설공사 설계서" xfId="13943"/>
    <cellStyle name="#_cost9702 (2)_계통도 (2)_NEGS_본사 구내교환기 이설공사 설계서 2" xfId="13944"/>
    <cellStyle name="#_cost9702 (2)_계통도 (2)_NEGS_원터치폰 하도급 설계내역서" xfId="13945"/>
    <cellStyle name="#_cost9702 (2)_계통도 (2)_NEGS_원터치폰 하도급 설계내역서 2" xfId="13946"/>
    <cellStyle name="#_cost9702 (2)_계통도 (2)_NEGS_하도급 설계내역서" xfId="13947"/>
    <cellStyle name="#_cost9702 (2)_계통도 (2)_NEGS_하도급 설계내역서 2" xfId="13948"/>
    <cellStyle name="#_cost9702 (2)_계통도 (2)_NEGS_하도급 설계내역서(교환기이설)" xfId="13949"/>
    <cellStyle name="#_cost9702 (2)_계통도 (2)_NEGS_하도급 설계내역서(교환기이설) 2" xfId="13950"/>
    <cellStyle name="#_cost9702 (2)_계통도 (2)_NEGS_하도급 설계내역서(원터치폰 이설)" xfId="13951"/>
    <cellStyle name="#_cost9702 (2)_계통도 (2)_NEGS_하도급 설계내역서(원터치폰 이설) 2" xfId="13952"/>
    <cellStyle name="#_cost9702 (2)_계통도 (2)_견적서" xfId="13953"/>
    <cellStyle name="#_cost9702 (2)_계통도 (2)_견적서 2" xfId="13954"/>
    <cellStyle name="#_cost9702 (2)_계통도 (2)_계통도 " xfId="39"/>
    <cellStyle name="#_cost9702 (2)_계통도 (2)_계통도  2" xfId="13955"/>
    <cellStyle name="#_cost9702 (2)_계통도 (2)_계통도 _Book1" xfId="13956"/>
    <cellStyle name="#_cost9702 (2)_계통도 (2)_계통도 _Book1 2" xfId="13957"/>
    <cellStyle name="#_cost9702 (2)_계통도 (2)_계통도 _OFD선번장 및 주요설비설치내역" xfId="13958"/>
    <cellStyle name="#_cost9702 (2)_계통도 (2)_계통도 _OFD선번장 및 주요설비설치내역 2" xfId="13959"/>
    <cellStyle name="#_cost9702 (2)_계통도 (2)_계통도 _PSM_9000계통도(03_1월기준)" xfId="13960"/>
    <cellStyle name="#_cost9702 (2)_계통도 (2)_계통도 _PSM_9000계통도(03_1월기준) 2" xfId="13961"/>
    <cellStyle name="#_cost9702 (2)_계통도 (2)_계통도 _PSM_9000계통도(03_1월기준)_공사설계서(VHF원격감시)" xfId="13962"/>
    <cellStyle name="#_cost9702 (2)_계통도 (2)_계통도 _PSM_9000계통도(03_1월기준)_공사설계서(VHF원격감시) 2" xfId="13963"/>
    <cellStyle name="#_cost9702 (2)_계통도 (2)_계통도 _가입자링계통도" xfId="13964"/>
    <cellStyle name="#_cost9702 (2)_계통도 (2)_계통도 _가입자링계통도 2" xfId="13965"/>
    <cellStyle name="#_cost9702 (2)_계통도 (2)_계통도 _공사설계서(엄광산TRS이동중계국)" xfId="13966"/>
    <cellStyle name="#_cost9702 (2)_계통도 (2)_계통도 _공사설계서(엄광산TRS이동중계국) 2" xfId="13967"/>
    <cellStyle name="#_cost9702 (2)_계통도 (2)_계통도 _광단국준공" xfId="13968"/>
    <cellStyle name="#_cost9702 (2)_계통도 (2)_계통도 _광단국준공 2" xfId="13969"/>
    <cellStyle name="#_cost9702 (2)_계통도 (2)_계통도 _광단국준공_PSM_9000계통도(03_1월기준)" xfId="13970"/>
    <cellStyle name="#_cost9702 (2)_계통도 (2)_계통도 _광단국준공_PSM_9000계통도(03_1월기준) 2" xfId="13971"/>
    <cellStyle name="#_cost9702 (2)_계통도 (2)_계통도 _광단국준공_PSM_9000계통도(03_1월기준)_공사설계서(VHF원격감시)" xfId="13972"/>
    <cellStyle name="#_cost9702 (2)_계통도 (2)_계통도 _광단국준공_PSM_9000계통도(03_1월기준)_공사설계서(VHF원격감시) 2" xfId="13973"/>
    <cellStyle name="#_cost9702 (2)_계통도 (2)_계통도 _대신증권" xfId="13974"/>
    <cellStyle name="#_cost9702 (2)_계통도 (2)_계통도 _대신증권 2" xfId="13975"/>
    <cellStyle name="#_cost9702 (2)_계통도 (2)_계통도 _대신증권_PSM_9000계통도(03_1월기준)" xfId="13976"/>
    <cellStyle name="#_cost9702 (2)_계통도 (2)_계통도 _대신증권_PSM_9000계통도(03_1월기준) 2" xfId="13977"/>
    <cellStyle name="#_cost9702 (2)_계통도 (2)_계통도 _대신증권_PSM_9000계통도(03_1월기준)_공사설계서(VHF원격감시)" xfId="13978"/>
    <cellStyle name="#_cost9702 (2)_계통도 (2)_계통도 _대신증권_PSM_9000계통도(03_1월기준)_공사설계서(VHF원격감시) 2" xfId="13979"/>
    <cellStyle name="#_cost9702 (2)_계통도 (2)_계통도 _렛츠고" xfId="13980"/>
    <cellStyle name="#_cost9702 (2)_계통도 (2)_계통도 _렛츠고 2" xfId="13981"/>
    <cellStyle name="#_cost9702 (2)_계통도 (2)_계통도 _렛츠고_PSM_9000계통도(03_1월기준)" xfId="13982"/>
    <cellStyle name="#_cost9702 (2)_계통도 (2)_계통도 _렛츠고_PSM_9000계통도(03_1월기준) 2" xfId="13983"/>
    <cellStyle name="#_cost9702 (2)_계통도 (2)_계통도 _렛츠고_PSM_9000계통도(03_1월기준)_공사설계서(VHF원격감시)" xfId="13984"/>
    <cellStyle name="#_cost9702 (2)_계통도 (2)_계통도 _렛츠고_PSM_9000계통도(03_1월기준)_공사설계서(VHF원격감시) 2" xfId="13985"/>
    <cellStyle name="#_cost9702 (2)_계통도 (2)_계통도 _철수계통도" xfId="13986"/>
    <cellStyle name="#_cost9702 (2)_계통도 (2)_계통도 _철수계통도 2" xfId="13987"/>
    <cellStyle name="#_cost9702 (2)_계통도 (2)_공사 설계서" xfId="13988"/>
    <cellStyle name="#_cost9702 (2)_계통도 (2)_공사 설계서 2" xfId="13989"/>
    <cellStyle name="#_cost9702 (2)_계통도 (2)_공사설계서" xfId="13990"/>
    <cellStyle name="#_cost9702 (2)_계통도 (2)_공사설계서 2" xfId="13991"/>
    <cellStyle name="#_cost9702 (2)_계통도 (2)_공사예산산출(kdn양식)" xfId="13992"/>
    <cellStyle name="#_cost9702 (2)_계통도 (2)_공사예산산출(kdn양식) 2" xfId="13993"/>
    <cellStyle name="#_cost9702 (2)_계통도 (2)_남부VoIP간이공사" xfId="13994"/>
    <cellStyle name="#_cost9702 (2)_계통도 (2)_남부VoIP간이공사 2" xfId="13995"/>
    <cellStyle name="#_cost9702 (2)_계통도 (2)_본사 구내교환기 이설공사 설계서" xfId="13996"/>
    <cellStyle name="#_cost9702 (2)_계통도 (2)_본사 구내교환기 이설공사 설계서 2" xfId="13997"/>
    <cellStyle name="#_cost9702 (2)_계통도 (2)_사업시행 계획서분" xfId="13998"/>
    <cellStyle name="#_cost9702 (2)_계통도 (2)_사업시행 계획서분 2" xfId="13999"/>
    <cellStyle name="#_cost9702 (2)_계통도 (2)_설계서" xfId="14000"/>
    <cellStyle name="#_cost9702 (2)_계통도 (2)_설계서 2" xfId="14001"/>
    <cellStyle name="#_cost9702 (2)_계통도 (2)_설계서_견적서" xfId="14002"/>
    <cellStyle name="#_cost9702 (2)_계통도 (2)_설계서_견적서 2" xfId="14003"/>
    <cellStyle name="#_cost9702 (2)_계통도 (2)_설계서_공사 설계서" xfId="14004"/>
    <cellStyle name="#_cost9702 (2)_계통도 (2)_설계서_공사 설계서 2" xfId="14005"/>
    <cellStyle name="#_cost9702 (2)_계통도 (2)_설계서_공사 설계서_1" xfId="14006"/>
    <cellStyle name="#_cost9702 (2)_계통도 (2)_설계서_공사 설계서_1 2" xfId="14007"/>
    <cellStyle name="#_cost9702 (2)_계통도 (2)_설계서_공사 설계서_공사 설계서" xfId="14008"/>
    <cellStyle name="#_cost9702 (2)_계통도 (2)_설계서_공사 설계서_공사 설계서 2" xfId="14009"/>
    <cellStyle name="#_cost9702 (2)_계통도 (2)_설계서_공사 설계서_공사설계서" xfId="14010"/>
    <cellStyle name="#_cost9702 (2)_계통도 (2)_설계서_공사 설계서_공사설계서 2" xfId="14011"/>
    <cellStyle name="#_cost9702 (2)_계통도 (2)_설계서_공사 설계서_남부VoIP간이공사" xfId="14012"/>
    <cellStyle name="#_cost9702 (2)_계통도 (2)_설계서_공사 설계서_남부VoIP간이공사 2" xfId="14013"/>
    <cellStyle name="#_cost9702 (2)_계통도 (2)_설계서_공사 설계서_사업시행 계획서분" xfId="14014"/>
    <cellStyle name="#_cost9702 (2)_계통도 (2)_설계서_공사 설계서_사업시행 계획서분 2" xfId="14015"/>
    <cellStyle name="#_cost9702 (2)_계통도 (2)_설계서_공사 설계서_한전 간이공사설계서" xfId="14016"/>
    <cellStyle name="#_cost9702 (2)_계통도 (2)_설계서_공사 설계서_한전 간이공사설계서 2" xfId="14017"/>
    <cellStyle name="#_cost9702 (2)_계통도 (2)_설계서_공사설계서" xfId="14018"/>
    <cellStyle name="#_cost9702 (2)_계통도 (2)_설계서_공사설계서 2" xfId="14019"/>
    <cellStyle name="#_cost9702 (2)_계통도 (2)_설계서_남부VoIP간이공사" xfId="14020"/>
    <cellStyle name="#_cost9702 (2)_계통도 (2)_설계서_남부VoIP간이공사 2" xfId="14021"/>
    <cellStyle name="#_cost9702 (2)_계통도 (2)_설계서_본사 구내교환기 이설공사 설계서" xfId="14022"/>
    <cellStyle name="#_cost9702 (2)_계통도 (2)_설계서_본사 구내교환기 이설공사 설계서 2" xfId="14023"/>
    <cellStyle name="#_cost9702 (2)_계통도 (2)_설계서_본사 구내교환기 이설공사 설계서_공사 설계서" xfId="14024"/>
    <cellStyle name="#_cost9702 (2)_계통도 (2)_설계서_본사 구내교환기 이설공사 설계서_공사 설계서 2" xfId="14025"/>
    <cellStyle name="#_cost9702 (2)_계통도 (2)_설계서_본사 구내교환기 이설공사 설계서_공사설계서" xfId="14026"/>
    <cellStyle name="#_cost9702 (2)_계통도 (2)_설계서_본사 구내교환기 이설공사 설계서_공사설계서 2" xfId="14027"/>
    <cellStyle name="#_cost9702 (2)_계통도 (2)_설계서_본사 구내교환기 이설공사 설계서_남부VoIP간이공사" xfId="14028"/>
    <cellStyle name="#_cost9702 (2)_계통도 (2)_설계서_본사 구내교환기 이설공사 설계서_남부VoIP간이공사 2" xfId="14029"/>
    <cellStyle name="#_cost9702 (2)_계통도 (2)_설계서_본사 구내교환기 이설공사 설계서_사업시행 계획서분" xfId="14030"/>
    <cellStyle name="#_cost9702 (2)_계통도 (2)_설계서_본사 구내교환기 이설공사 설계서_사업시행 계획서분 2" xfId="14031"/>
    <cellStyle name="#_cost9702 (2)_계통도 (2)_설계서_본사 구내교환기 이설공사 설계서_한전 간이공사설계서" xfId="14032"/>
    <cellStyle name="#_cost9702 (2)_계통도 (2)_설계서_본사 구내교환기 이설공사 설계서_한전 간이공사설계서 2" xfId="14033"/>
    <cellStyle name="#_cost9702 (2)_계통도 (2)_설계서_사업시행 계획서분" xfId="14034"/>
    <cellStyle name="#_cost9702 (2)_계통도 (2)_설계서_사업시행 계획서분 2" xfId="14035"/>
    <cellStyle name="#_cost9702 (2)_계통도 (2)_설계서_예술의전당사업수행내역" xfId="14036"/>
    <cellStyle name="#_cost9702 (2)_계통도 (2)_설계서_예술의전당사업수행내역 2" xfId="14037"/>
    <cellStyle name="#_cost9702 (2)_계통도 (2)_설계서_예술의전당사업수행내역_공사 설계서" xfId="14038"/>
    <cellStyle name="#_cost9702 (2)_계통도 (2)_설계서_예술의전당사업수행내역_공사 설계서 2" xfId="14039"/>
    <cellStyle name="#_cost9702 (2)_계통도 (2)_설계서_예술의전당사업수행내역_본사 구내교환기 이설공사 설계서" xfId="14040"/>
    <cellStyle name="#_cost9702 (2)_계통도 (2)_설계서_예술의전당사업수행내역_본사 구내교환기 이설공사 설계서 2" xfId="14041"/>
    <cellStyle name="#_cost9702 (2)_계통도 (2)_설계서_예술의전당사업수행내역_원터치폰 하도급 설계내역서" xfId="14042"/>
    <cellStyle name="#_cost9702 (2)_계통도 (2)_설계서_예술의전당사업수행내역_원터치폰 하도급 설계내역서 2" xfId="14043"/>
    <cellStyle name="#_cost9702 (2)_계통도 (2)_설계서_예술의전당사업수행내역_하도급 설계내역서" xfId="14044"/>
    <cellStyle name="#_cost9702 (2)_계통도 (2)_설계서_예술의전당사업수행내역_하도급 설계내역서 2" xfId="14045"/>
    <cellStyle name="#_cost9702 (2)_계통도 (2)_설계서_예술의전당사업수행내역_하도급 설계내역서(교환기이설)" xfId="14046"/>
    <cellStyle name="#_cost9702 (2)_계통도 (2)_설계서_예술의전당사업수행내역_하도급 설계내역서(교환기이설) 2" xfId="14047"/>
    <cellStyle name="#_cost9702 (2)_계통도 (2)_설계서_예술의전당사업수행내역_하도급 설계내역서(원터치폰 이설)" xfId="14048"/>
    <cellStyle name="#_cost9702 (2)_계통도 (2)_설계서_예술의전당사업수행내역_하도급 설계내역서(원터치폰 이설) 2" xfId="14049"/>
    <cellStyle name="#_cost9702 (2)_계통도 (2)_설계서_원터치폰 하도급 설계내역서" xfId="14050"/>
    <cellStyle name="#_cost9702 (2)_계통도 (2)_설계서_원터치폰 하도급 설계내역서 2" xfId="14051"/>
    <cellStyle name="#_cost9702 (2)_계통도 (2)_설계서_하도급 설계내역서" xfId="14052"/>
    <cellStyle name="#_cost9702 (2)_계통도 (2)_설계서_하도급 설계내역서 2" xfId="14053"/>
    <cellStyle name="#_cost9702 (2)_계통도 (2)_설계서_하도급 설계내역서(교환기이설)" xfId="14054"/>
    <cellStyle name="#_cost9702 (2)_계통도 (2)_설계서_하도급 설계내역서(교환기이설) 2" xfId="14055"/>
    <cellStyle name="#_cost9702 (2)_계통도 (2)_설계서_하도급 설계내역서(교환기이설)_공사 설계서" xfId="14056"/>
    <cellStyle name="#_cost9702 (2)_계통도 (2)_설계서_하도급 설계내역서(교환기이설)_공사 설계서 2" xfId="14057"/>
    <cellStyle name="#_cost9702 (2)_계통도 (2)_설계서_하도급 설계내역서(교환기이설)_공사설계서" xfId="14058"/>
    <cellStyle name="#_cost9702 (2)_계통도 (2)_설계서_하도급 설계내역서(교환기이설)_공사설계서 2" xfId="14059"/>
    <cellStyle name="#_cost9702 (2)_계통도 (2)_설계서_하도급 설계내역서(교환기이설)_남부VoIP간이공사" xfId="14060"/>
    <cellStyle name="#_cost9702 (2)_계통도 (2)_설계서_하도급 설계내역서(교환기이설)_남부VoIP간이공사 2" xfId="14061"/>
    <cellStyle name="#_cost9702 (2)_계통도 (2)_설계서_하도급 설계내역서(교환기이설)_사업시행 계획서분" xfId="14062"/>
    <cellStyle name="#_cost9702 (2)_계통도 (2)_설계서_하도급 설계내역서(교환기이설)_사업시행 계획서분 2" xfId="14063"/>
    <cellStyle name="#_cost9702 (2)_계통도 (2)_설계서_하도급 설계내역서(교환기이설)_한전 간이공사설계서" xfId="14064"/>
    <cellStyle name="#_cost9702 (2)_계통도 (2)_설계서_하도급 설계내역서(교환기이설)_한전 간이공사설계서 2" xfId="14065"/>
    <cellStyle name="#_cost9702 (2)_계통도 (2)_설계서_하도급 설계내역서(원터치폰 이설)" xfId="14066"/>
    <cellStyle name="#_cost9702 (2)_계통도 (2)_설계서_하도급 설계내역서(원터치폰 이설) 2" xfId="14067"/>
    <cellStyle name="#_cost9702 (2)_계통도 (2)_설계서_하도급 설계내역서_공사 설계서" xfId="14068"/>
    <cellStyle name="#_cost9702 (2)_계통도 (2)_설계서_하도급 설계내역서_공사 설계서 2" xfId="14069"/>
    <cellStyle name="#_cost9702 (2)_계통도 (2)_설계서_하도급 설계내역서_공사설계서" xfId="14070"/>
    <cellStyle name="#_cost9702 (2)_계통도 (2)_설계서_하도급 설계내역서_공사설계서 2" xfId="14071"/>
    <cellStyle name="#_cost9702 (2)_계통도 (2)_설계서_하도급 설계내역서_남부VoIP간이공사" xfId="14072"/>
    <cellStyle name="#_cost9702 (2)_계통도 (2)_설계서_하도급 설계내역서_남부VoIP간이공사 2" xfId="14073"/>
    <cellStyle name="#_cost9702 (2)_계통도 (2)_설계서_하도급 설계내역서_사업시행 계획서분" xfId="14074"/>
    <cellStyle name="#_cost9702 (2)_계통도 (2)_설계서_하도급 설계내역서_사업시행 계획서분 2" xfId="14075"/>
    <cellStyle name="#_cost9702 (2)_계통도 (2)_설계서_하도급 설계내역서_한전 간이공사설계서" xfId="14076"/>
    <cellStyle name="#_cost9702 (2)_계통도 (2)_설계서_하도급 설계내역서_한전 간이공사설계서 2" xfId="14077"/>
    <cellStyle name="#_cost9702 (2)_계통도 (2)_설계서_한전 간이공사설계서" xfId="14078"/>
    <cellStyle name="#_cost9702 (2)_계통도 (2)_설계서_한전 간이공사설계서 2" xfId="14079"/>
    <cellStyle name="#_cost9702 (2)_계통도 (2)_설계서_한전 설계서" xfId="14080"/>
    <cellStyle name="#_cost9702 (2)_계통도 (2)_설계서_한전 설계서 2" xfId="14081"/>
    <cellStyle name="#_cost9702 (2)_계통도 (2)_예술의 전당(KEPGO)" xfId="14082"/>
    <cellStyle name="#_cost9702 (2)_계통도 (2)_예술의 전당(KEPGO) 2" xfId="14083"/>
    <cellStyle name="#_cost9702 (2)_계통도 (2)_예술의 전당(KEPGO)_공사 설계서" xfId="14084"/>
    <cellStyle name="#_cost9702 (2)_계통도 (2)_예술의 전당(KEPGO)_공사 설계서 2" xfId="14085"/>
    <cellStyle name="#_cost9702 (2)_계통도 (2)_예술의 전당(KEPGO)_본사 구내교환기 이설공사 설계서" xfId="14086"/>
    <cellStyle name="#_cost9702 (2)_계통도 (2)_예술의 전당(KEPGO)_본사 구내교환기 이설공사 설계서 2" xfId="14087"/>
    <cellStyle name="#_cost9702 (2)_계통도 (2)_예술의 전당(KEPGO)_원터치폰 하도급 설계내역서" xfId="14088"/>
    <cellStyle name="#_cost9702 (2)_계통도 (2)_예술의 전당(KEPGO)_원터치폰 하도급 설계내역서 2" xfId="14089"/>
    <cellStyle name="#_cost9702 (2)_계통도 (2)_예술의 전당(KEPGO)_하도급 설계내역서" xfId="14090"/>
    <cellStyle name="#_cost9702 (2)_계통도 (2)_예술의 전당(KEPGO)_하도급 설계내역서 2" xfId="14091"/>
    <cellStyle name="#_cost9702 (2)_계통도 (2)_예술의 전당(KEPGO)_하도급 설계내역서(교환기이설)" xfId="14092"/>
    <cellStyle name="#_cost9702 (2)_계통도 (2)_예술의 전당(KEPGO)_하도급 설계내역서(교환기이설) 2" xfId="14093"/>
    <cellStyle name="#_cost9702 (2)_계통도 (2)_예술의 전당(KEPGO)_하도급 설계내역서(원터치폰 이설)" xfId="14094"/>
    <cellStyle name="#_cost9702 (2)_계통도 (2)_예술의 전당(KEPGO)_하도급 설계내역서(원터치폰 이설) 2" xfId="14095"/>
    <cellStyle name="#_cost9702 (2)_계통도 (2)_원터치폰 하도급 설계내역서" xfId="14096"/>
    <cellStyle name="#_cost9702 (2)_계통도 (2)_원터치폰 하도급 설계내역서 2" xfId="14097"/>
    <cellStyle name="#_cost9702 (2)_계통도 (2)_하도급 설계내역서" xfId="14098"/>
    <cellStyle name="#_cost9702 (2)_계통도 (2)_하도급 설계내역서 2" xfId="14099"/>
    <cellStyle name="#_cost9702 (2)_계통도 (2)_하도급 설계내역서(교환기이설)" xfId="14100"/>
    <cellStyle name="#_cost9702 (2)_계통도 (2)_하도급 설계내역서(교환기이설) 2" xfId="14101"/>
    <cellStyle name="#_cost9702 (2)_계통도 (2)_하도급 설계내역서(원터치폰 이설)" xfId="14102"/>
    <cellStyle name="#_cost9702 (2)_계통도 (2)_하도급 설계내역서(원터치폰 이설) 2" xfId="14103"/>
    <cellStyle name="#_cost9702 (2)_계통도 (2)_한전 간이공사설계서" xfId="14104"/>
    <cellStyle name="#_cost9702 (2)_계통도 (2)_한전 간이공사설계서 2" xfId="14105"/>
    <cellStyle name="#_cost9702 (2)_계통도 (2)_한전 설계서" xfId="14106"/>
    <cellStyle name="#_cost9702 (2)_계통도 (2)_한전 설계서 2" xfId="14107"/>
    <cellStyle name="#_cost9702 (2)_공사 설계서" xfId="14108"/>
    <cellStyle name="#_cost9702 (2)_공사 설계서 2" xfId="14109"/>
    <cellStyle name="#_cost9702 (2)_공사비예산서" xfId="14110"/>
    <cellStyle name="#_cost9702 (2)_공사비예산서 (2)" xfId="14111"/>
    <cellStyle name="#_cost9702 (2)_공사비예산서 (2) 2" xfId="14112"/>
    <cellStyle name="#_cost9702 (2)_공사비예산서 (2)_NEGS" xfId="14113"/>
    <cellStyle name="#_cost9702 (2)_공사비예산서 (2)_NEGS 2" xfId="14114"/>
    <cellStyle name="#_cost9702 (2)_공사비예산서 (2)_NEGS_공사 설계서" xfId="14115"/>
    <cellStyle name="#_cost9702 (2)_공사비예산서 (2)_NEGS_공사 설계서 2" xfId="14116"/>
    <cellStyle name="#_cost9702 (2)_공사비예산서 (2)_NEGS_본사 구내교환기 이설공사 설계서" xfId="14117"/>
    <cellStyle name="#_cost9702 (2)_공사비예산서 (2)_NEGS_본사 구내교환기 이설공사 설계서 2" xfId="14118"/>
    <cellStyle name="#_cost9702 (2)_공사비예산서 (2)_NEGS_원터치폰 하도급 설계내역서" xfId="14119"/>
    <cellStyle name="#_cost9702 (2)_공사비예산서 (2)_NEGS_원터치폰 하도급 설계내역서 2" xfId="14120"/>
    <cellStyle name="#_cost9702 (2)_공사비예산서 (2)_NEGS_하도급 설계내역서" xfId="14121"/>
    <cellStyle name="#_cost9702 (2)_공사비예산서 (2)_NEGS_하도급 설계내역서 2" xfId="14122"/>
    <cellStyle name="#_cost9702 (2)_공사비예산서 (2)_NEGS_하도급 설계내역서(교환기이설)" xfId="14123"/>
    <cellStyle name="#_cost9702 (2)_공사비예산서 (2)_NEGS_하도급 설계내역서(교환기이설) 2" xfId="14124"/>
    <cellStyle name="#_cost9702 (2)_공사비예산서 (2)_NEGS_하도급 설계내역서(원터치폰 이설)" xfId="14125"/>
    <cellStyle name="#_cost9702 (2)_공사비예산서 (2)_NEGS_하도급 설계내역서(원터치폰 이설) 2" xfId="14126"/>
    <cellStyle name="#_cost9702 (2)_공사비예산서 (2)_견적서" xfId="14127"/>
    <cellStyle name="#_cost9702 (2)_공사비예산서 (2)_견적서 2" xfId="14128"/>
    <cellStyle name="#_cost9702 (2)_공사비예산서 (2)_계통도 " xfId="40"/>
    <cellStyle name="#_cost9702 (2)_공사비예산서 (2)_계통도  2" xfId="14129"/>
    <cellStyle name="#_cost9702 (2)_공사비예산서 (2)_계통도 _Book1" xfId="14130"/>
    <cellStyle name="#_cost9702 (2)_공사비예산서 (2)_계통도 _Book1 2" xfId="14131"/>
    <cellStyle name="#_cost9702 (2)_공사비예산서 (2)_계통도 _OFD선번장 및 주요설비설치내역" xfId="14132"/>
    <cellStyle name="#_cost9702 (2)_공사비예산서 (2)_계통도 _OFD선번장 및 주요설비설치내역 2" xfId="14133"/>
    <cellStyle name="#_cost9702 (2)_공사비예산서 (2)_계통도 _PSM_9000계통도(03_1월기준)" xfId="14134"/>
    <cellStyle name="#_cost9702 (2)_공사비예산서 (2)_계통도 _PSM_9000계통도(03_1월기준) 2" xfId="14135"/>
    <cellStyle name="#_cost9702 (2)_공사비예산서 (2)_계통도 _PSM_9000계통도(03_1월기준)_공사설계서(VHF원격감시)" xfId="14136"/>
    <cellStyle name="#_cost9702 (2)_공사비예산서 (2)_계통도 _PSM_9000계통도(03_1월기준)_공사설계서(VHF원격감시) 2" xfId="14137"/>
    <cellStyle name="#_cost9702 (2)_공사비예산서 (2)_계통도 _가입자링계통도" xfId="14138"/>
    <cellStyle name="#_cost9702 (2)_공사비예산서 (2)_계통도 _가입자링계통도 2" xfId="14139"/>
    <cellStyle name="#_cost9702 (2)_공사비예산서 (2)_계통도 _공사설계서(엄광산TRS이동중계국)" xfId="14140"/>
    <cellStyle name="#_cost9702 (2)_공사비예산서 (2)_계통도 _공사설계서(엄광산TRS이동중계국) 2" xfId="14141"/>
    <cellStyle name="#_cost9702 (2)_공사비예산서 (2)_계통도 _광단국준공" xfId="14142"/>
    <cellStyle name="#_cost9702 (2)_공사비예산서 (2)_계통도 _광단국준공 2" xfId="14143"/>
    <cellStyle name="#_cost9702 (2)_공사비예산서 (2)_계통도 _광단국준공_PSM_9000계통도(03_1월기준)" xfId="14144"/>
    <cellStyle name="#_cost9702 (2)_공사비예산서 (2)_계통도 _광단국준공_PSM_9000계통도(03_1월기준) 2" xfId="14145"/>
    <cellStyle name="#_cost9702 (2)_공사비예산서 (2)_계통도 _광단국준공_PSM_9000계통도(03_1월기준)_공사설계서(VHF원격감시)" xfId="14146"/>
    <cellStyle name="#_cost9702 (2)_공사비예산서 (2)_계통도 _광단국준공_PSM_9000계통도(03_1월기준)_공사설계서(VHF원격감시) 2" xfId="14147"/>
    <cellStyle name="#_cost9702 (2)_공사비예산서 (2)_계통도 _대신증권" xfId="14148"/>
    <cellStyle name="#_cost9702 (2)_공사비예산서 (2)_계통도 _대신증권 2" xfId="14149"/>
    <cellStyle name="#_cost9702 (2)_공사비예산서 (2)_계통도 _대신증권_PSM_9000계통도(03_1월기준)" xfId="14150"/>
    <cellStyle name="#_cost9702 (2)_공사비예산서 (2)_계통도 _대신증권_PSM_9000계통도(03_1월기준) 2" xfId="14151"/>
    <cellStyle name="#_cost9702 (2)_공사비예산서 (2)_계통도 _대신증권_PSM_9000계통도(03_1월기준)_공사설계서(VHF원격감시)" xfId="14152"/>
    <cellStyle name="#_cost9702 (2)_공사비예산서 (2)_계통도 _대신증권_PSM_9000계통도(03_1월기준)_공사설계서(VHF원격감시) 2" xfId="14153"/>
    <cellStyle name="#_cost9702 (2)_공사비예산서 (2)_계통도 _렛츠고" xfId="14154"/>
    <cellStyle name="#_cost9702 (2)_공사비예산서 (2)_계통도 _렛츠고 2" xfId="14155"/>
    <cellStyle name="#_cost9702 (2)_공사비예산서 (2)_계통도 _렛츠고_PSM_9000계통도(03_1월기준)" xfId="14156"/>
    <cellStyle name="#_cost9702 (2)_공사비예산서 (2)_계통도 _렛츠고_PSM_9000계통도(03_1월기준) 2" xfId="14157"/>
    <cellStyle name="#_cost9702 (2)_공사비예산서 (2)_계통도 _렛츠고_PSM_9000계통도(03_1월기준)_공사설계서(VHF원격감시)" xfId="14158"/>
    <cellStyle name="#_cost9702 (2)_공사비예산서 (2)_계통도 _렛츠고_PSM_9000계통도(03_1월기준)_공사설계서(VHF원격감시) 2" xfId="14159"/>
    <cellStyle name="#_cost9702 (2)_공사비예산서 (2)_계통도 _철수계통도" xfId="14160"/>
    <cellStyle name="#_cost9702 (2)_공사비예산서 (2)_계통도 _철수계통도 2" xfId="14161"/>
    <cellStyle name="#_cost9702 (2)_공사비예산서 (2)_공사 설계서" xfId="14162"/>
    <cellStyle name="#_cost9702 (2)_공사비예산서 (2)_공사 설계서 2" xfId="14163"/>
    <cellStyle name="#_cost9702 (2)_공사비예산서 (2)_공사설계서" xfId="14164"/>
    <cellStyle name="#_cost9702 (2)_공사비예산서 (2)_공사설계서 2" xfId="14165"/>
    <cellStyle name="#_cost9702 (2)_공사비예산서 (2)_공사예산산출(kdn양식)" xfId="14166"/>
    <cellStyle name="#_cost9702 (2)_공사비예산서 (2)_공사예산산출(kdn양식) 2" xfId="14167"/>
    <cellStyle name="#_cost9702 (2)_공사비예산서 (2)_남부VoIP간이공사" xfId="14168"/>
    <cellStyle name="#_cost9702 (2)_공사비예산서 (2)_남부VoIP간이공사 2" xfId="14169"/>
    <cellStyle name="#_cost9702 (2)_공사비예산서 (2)_본사 구내교환기 이설공사 설계서" xfId="14170"/>
    <cellStyle name="#_cost9702 (2)_공사비예산서 (2)_본사 구내교환기 이설공사 설계서 2" xfId="14171"/>
    <cellStyle name="#_cost9702 (2)_공사비예산서 (2)_사업시행 계획서분" xfId="14172"/>
    <cellStyle name="#_cost9702 (2)_공사비예산서 (2)_사업시행 계획서분 2" xfId="14173"/>
    <cellStyle name="#_cost9702 (2)_공사비예산서 (2)_설계서" xfId="14174"/>
    <cellStyle name="#_cost9702 (2)_공사비예산서 (2)_설계서 2" xfId="14175"/>
    <cellStyle name="#_cost9702 (2)_공사비예산서 (2)_설계서_견적서" xfId="14176"/>
    <cellStyle name="#_cost9702 (2)_공사비예산서 (2)_설계서_견적서 2" xfId="14177"/>
    <cellStyle name="#_cost9702 (2)_공사비예산서 (2)_설계서_공사 설계서" xfId="14178"/>
    <cellStyle name="#_cost9702 (2)_공사비예산서 (2)_설계서_공사 설계서 2" xfId="14179"/>
    <cellStyle name="#_cost9702 (2)_공사비예산서 (2)_설계서_공사 설계서_1" xfId="14180"/>
    <cellStyle name="#_cost9702 (2)_공사비예산서 (2)_설계서_공사 설계서_1 2" xfId="14181"/>
    <cellStyle name="#_cost9702 (2)_공사비예산서 (2)_설계서_공사 설계서_공사 설계서" xfId="14182"/>
    <cellStyle name="#_cost9702 (2)_공사비예산서 (2)_설계서_공사 설계서_공사 설계서 2" xfId="14183"/>
    <cellStyle name="#_cost9702 (2)_공사비예산서 (2)_설계서_공사 설계서_공사설계서" xfId="14184"/>
    <cellStyle name="#_cost9702 (2)_공사비예산서 (2)_설계서_공사 설계서_공사설계서 2" xfId="14185"/>
    <cellStyle name="#_cost9702 (2)_공사비예산서 (2)_설계서_공사 설계서_남부VoIP간이공사" xfId="14186"/>
    <cellStyle name="#_cost9702 (2)_공사비예산서 (2)_설계서_공사 설계서_남부VoIP간이공사 2" xfId="14187"/>
    <cellStyle name="#_cost9702 (2)_공사비예산서 (2)_설계서_공사 설계서_사업시행 계획서분" xfId="14188"/>
    <cellStyle name="#_cost9702 (2)_공사비예산서 (2)_설계서_공사 설계서_사업시행 계획서분 2" xfId="14189"/>
    <cellStyle name="#_cost9702 (2)_공사비예산서 (2)_설계서_공사 설계서_한전 간이공사설계서" xfId="14190"/>
    <cellStyle name="#_cost9702 (2)_공사비예산서 (2)_설계서_공사 설계서_한전 간이공사설계서 2" xfId="14191"/>
    <cellStyle name="#_cost9702 (2)_공사비예산서 (2)_설계서_공사설계서" xfId="14192"/>
    <cellStyle name="#_cost9702 (2)_공사비예산서 (2)_설계서_공사설계서 2" xfId="14193"/>
    <cellStyle name="#_cost9702 (2)_공사비예산서 (2)_설계서_남부VoIP간이공사" xfId="14194"/>
    <cellStyle name="#_cost9702 (2)_공사비예산서 (2)_설계서_남부VoIP간이공사 2" xfId="14195"/>
    <cellStyle name="#_cost9702 (2)_공사비예산서 (2)_설계서_본사 구내교환기 이설공사 설계서" xfId="14196"/>
    <cellStyle name="#_cost9702 (2)_공사비예산서 (2)_설계서_본사 구내교환기 이설공사 설계서 2" xfId="14197"/>
    <cellStyle name="#_cost9702 (2)_공사비예산서 (2)_설계서_본사 구내교환기 이설공사 설계서_공사 설계서" xfId="14198"/>
    <cellStyle name="#_cost9702 (2)_공사비예산서 (2)_설계서_본사 구내교환기 이설공사 설계서_공사 설계서 2" xfId="14199"/>
    <cellStyle name="#_cost9702 (2)_공사비예산서 (2)_설계서_본사 구내교환기 이설공사 설계서_공사설계서" xfId="14200"/>
    <cellStyle name="#_cost9702 (2)_공사비예산서 (2)_설계서_본사 구내교환기 이설공사 설계서_공사설계서 2" xfId="14201"/>
    <cellStyle name="#_cost9702 (2)_공사비예산서 (2)_설계서_본사 구내교환기 이설공사 설계서_남부VoIP간이공사" xfId="14202"/>
    <cellStyle name="#_cost9702 (2)_공사비예산서 (2)_설계서_본사 구내교환기 이설공사 설계서_남부VoIP간이공사 2" xfId="14203"/>
    <cellStyle name="#_cost9702 (2)_공사비예산서 (2)_설계서_본사 구내교환기 이설공사 설계서_사업시행 계획서분" xfId="14204"/>
    <cellStyle name="#_cost9702 (2)_공사비예산서 (2)_설계서_본사 구내교환기 이설공사 설계서_사업시행 계획서분 2" xfId="14205"/>
    <cellStyle name="#_cost9702 (2)_공사비예산서 (2)_설계서_본사 구내교환기 이설공사 설계서_한전 간이공사설계서" xfId="14206"/>
    <cellStyle name="#_cost9702 (2)_공사비예산서 (2)_설계서_본사 구내교환기 이설공사 설계서_한전 간이공사설계서 2" xfId="14207"/>
    <cellStyle name="#_cost9702 (2)_공사비예산서 (2)_설계서_사업시행 계획서분" xfId="14208"/>
    <cellStyle name="#_cost9702 (2)_공사비예산서 (2)_설계서_사업시행 계획서분 2" xfId="14209"/>
    <cellStyle name="#_cost9702 (2)_공사비예산서 (2)_설계서_예술의전당사업수행내역" xfId="14210"/>
    <cellStyle name="#_cost9702 (2)_공사비예산서 (2)_설계서_예술의전당사업수행내역 2" xfId="14211"/>
    <cellStyle name="#_cost9702 (2)_공사비예산서 (2)_설계서_예술의전당사업수행내역_공사 설계서" xfId="14212"/>
    <cellStyle name="#_cost9702 (2)_공사비예산서 (2)_설계서_예술의전당사업수행내역_공사 설계서 2" xfId="14213"/>
    <cellStyle name="#_cost9702 (2)_공사비예산서 (2)_설계서_예술의전당사업수행내역_본사 구내교환기 이설공사 설계서" xfId="14214"/>
    <cellStyle name="#_cost9702 (2)_공사비예산서 (2)_설계서_예술의전당사업수행내역_본사 구내교환기 이설공사 설계서 2" xfId="14215"/>
    <cellStyle name="#_cost9702 (2)_공사비예산서 (2)_설계서_예술의전당사업수행내역_원터치폰 하도급 설계내역서" xfId="14216"/>
    <cellStyle name="#_cost9702 (2)_공사비예산서 (2)_설계서_예술의전당사업수행내역_원터치폰 하도급 설계내역서 2" xfId="14217"/>
    <cellStyle name="#_cost9702 (2)_공사비예산서 (2)_설계서_예술의전당사업수행내역_하도급 설계내역서" xfId="14218"/>
    <cellStyle name="#_cost9702 (2)_공사비예산서 (2)_설계서_예술의전당사업수행내역_하도급 설계내역서 2" xfId="14219"/>
    <cellStyle name="#_cost9702 (2)_공사비예산서 (2)_설계서_예술의전당사업수행내역_하도급 설계내역서(교환기이설)" xfId="14220"/>
    <cellStyle name="#_cost9702 (2)_공사비예산서 (2)_설계서_예술의전당사업수행내역_하도급 설계내역서(교환기이설) 2" xfId="14221"/>
    <cellStyle name="#_cost9702 (2)_공사비예산서 (2)_설계서_예술의전당사업수행내역_하도급 설계내역서(원터치폰 이설)" xfId="14222"/>
    <cellStyle name="#_cost9702 (2)_공사비예산서 (2)_설계서_예술의전당사업수행내역_하도급 설계내역서(원터치폰 이설) 2" xfId="14223"/>
    <cellStyle name="#_cost9702 (2)_공사비예산서 (2)_설계서_원터치폰 하도급 설계내역서" xfId="14224"/>
    <cellStyle name="#_cost9702 (2)_공사비예산서 (2)_설계서_원터치폰 하도급 설계내역서 2" xfId="14225"/>
    <cellStyle name="#_cost9702 (2)_공사비예산서 (2)_설계서_하도급 설계내역서" xfId="14226"/>
    <cellStyle name="#_cost9702 (2)_공사비예산서 (2)_설계서_하도급 설계내역서 2" xfId="14227"/>
    <cellStyle name="#_cost9702 (2)_공사비예산서 (2)_설계서_하도급 설계내역서(교환기이설)" xfId="14228"/>
    <cellStyle name="#_cost9702 (2)_공사비예산서 (2)_설계서_하도급 설계내역서(교환기이설) 2" xfId="14229"/>
    <cellStyle name="#_cost9702 (2)_공사비예산서 (2)_설계서_하도급 설계내역서(교환기이설)_공사 설계서" xfId="14230"/>
    <cellStyle name="#_cost9702 (2)_공사비예산서 (2)_설계서_하도급 설계내역서(교환기이설)_공사 설계서 2" xfId="14231"/>
    <cellStyle name="#_cost9702 (2)_공사비예산서 (2)_설계서_하도급 설계내역서(교환기이설)_공사설계서" xfId="14232"/>
    <cellStyle name="#_cost9702 (2)_공사비예산서 (2)_설계서_하도급 설계내역서(교환기이설)_공사설계서 2" xfId="14233"/>
    <cellStyle name="#_cost9702 (2)_공사비예산서 (2)_설계서_하도급 설계내역서(교환기이설)_남부VoIP간이공사" xfId="14234"/>
    <cellStyle name="#_cost9702 (2)_공사비예산서 (2)_설계서_하도급 설계내역서(교환기이설)_남부VoIP간이공사 2" xfId="14235"/>
    <cellStyle name="#_cost9702 (2)_공사비예산서 (2)_설계서_하도급 설계내역서(교환기이설)_사업시행 계획서분" xfId="14236"/>
    <cellStyle name="#_cost9702 (2)_공사비예산서 (2)_설계서_하도급 설계내역서(교환기이설)_사업시행 계획서분 2" xfId="14237"/>
    <cellStyle name="#_cost9702 (2)_공사비예산서 (2)_설계서_하도급 설계내역서(교환기이설)_한전 간이공사설계서" xfId="14238"/>
    <cellStyle name="#_cost9702 (2)_공사비예산서 (2)_설계서_하도급 설계내역서(교환기이설)_한전 간이공사설계서 2" xfId="14239"/>
    <cellStyle name="#_cost9702 (2)_공사비예산서 (2)_설계서_하도급 설계내역서(원터치폰 이설)" xfId="14240"/>
    <cellStyle name="#_cost9702 (2)_공사비예산서 (2)_설계서_하도급 설계내역서(원터치폰 이설) 2" xfId="14241"/>
    <cellStyle name="#_cost9702 (2)_공사비예산서 (2)_설계서_하도급 설계내역서_공사 설계서" xfId="14242"/>
    <cellStyle name="#_cost9702 (2)_공사비예산서 (2)_설계서_하도급 설계내역서_공사 설계서 2" xfId="14243"/>
    <cellStyle name="#_cost9702 (2)_공사비예산서 (2)_설계서_하도급 설계내역서_공사설계서" xfId="14244"/>
    <cellStyle name="#_cost9702 (2)_공사비예산서 (2)_설계서_하도급 설계내역서_공사설계서 2" xfId="14245"/>
    <cellStyle name="#_cost9702 (2)_공사비예산서 (2)_설계서_하도급 설계내역서_남부VoIP간이공사" xfId="14246"/>
    <cellStyle name="#_cost9702 (2)_공사비예산서 (2)_설계서_하도급 설계내역서_남부VoIP간이공사 2" xfId="14247"/>
    <cellStyle name="#_cost9702 (2)_공사비예산서 (2)_설계서_하도급 설계내역서_사업시행 계획서분" xfId="14248"/>
    <cellStyle name="#_cost9702 (2)_공사비예산서 (2)_설계서_하도급 설계내역서_사업시행 계획서분 2" xfId="14249"/>
    <cellStyle name="#_cost9702 (2)_공사비예산서 (2)_설계서_하도급 설계내역서_한전 간이공사설계서" xfId="14250"/>
    <cellStyle name="#_cost9702 (2)_공사비예산서 (2)_설계서_하도급 설계내역서_한전 간이공사설계서 2" xfId="14251"/>
    <cellStyle name="#_cost9702 (2)_공사비예산서 (2)_설계서_한전 간이공사설계서" xfId="14252"/>
    <cellStyle name="#_cost9702 (2)_공사비예산서 (2)_설계서_한전 간이공사설계서 2" xfId="14253"/>
    <cellStyle name="#_cost9702 (2)_공사비예산서 (2)_설계서_한전 설계서" xfId="14254"/>
    <cellStyle name="#_cost9702 (2)_공사비예산서 (2)_설계서_한전 설계서 2" xfId="14255"/>
    <cellStyle name="#_cost9702 (2)_공사비예산서 (2)_예술의 전당(KEPGO)" xfId="14256"/>
    <cellStyle name="#_cost9702 (2)_공사비예산서 (2)_예술의 전당(KEPGO) 2" xfId="14257"/>
    <cellStyle name="#_cost9702 (2)_공사비예산서 (2)_예술의 전당(KEPGO)_공사 설계서" xfId="14258"/>
    <cellStyle name="#_cost9702 (2)_공사비예산서 (2)_예술의 전당(KEPGO)_공사 설계서 2" xfId="14259"/>
    <cellStyle name="#_cost9702 (2)_공사비예산서 (2)_예술의 전당(KEPGO)_본사 구내교환기 이설공사 설계서" xfId="14260"/>
    <cellStyle name="#_cost9702 (2)_공사비예산서 (2)_예술의 전당(KEPGO)_본사 구내교환기 이설공사 설계서 2" xfId="14261"/>
    <cellStyle name="#_cost9702 (2)_공사비예산서 (2)_예술의 전당(KEPGO)_원터치폰 하도급 설계내역서" xfId="14262"/>
    <cellStyle name="#_cost9702 (2)_공사비예산서 (2)_예술의 전당(KEPGO)_원터치폰 하도급 설계내역서 2" xfId="14263"/>
    <cellStyle name="#_cost9702 (2)_공사비예산서 (2)_예술의 전당(KEPGO)_하도급 설계내역서" xfId="14264"/>
    <cellStyle name="#_cost9702 (2)_공사비예산서 (2)_예술의 전당(KEPGO)_하도급 설계내역서 2" xfId="14265"/>
    <cellStyle name="#_cost9702 (2)_공사비예산서 (2)_예술의 전당(KEPGO)_하도급 설계내역서(교환기이설)" xfId="14266"/>
    <cellStyle name="#_cost9702 (2)_공사비예산서 (2)_예술의 전당(KEPGO)_하도급 설계내역서(교환기이설) 2" xfId="14267"/>
    <cellStyle name="#_cost9702 (2)_공사비예산서 (2)_예술의 전당(KEPGO)_하도급 설계내역서(원터치폰 이설)" xfId="14268"/>
    <cellStyle name="#_cost9702 (2)_공사비예산서 (2)_예술의 전당(KEPGO)_하도급 설계내역서(원터치폰 이설) 2" xfId="14269"/>
    <cellStyle name="#_cost9702 (2)_공사비예산서 (2)_원터치폰 하도급 설계내역서" xfId="14270"/>
    <cellStyle name="#_cost9702 (2)_공사비예산서 (2)_원터치폰 하도급 설계내역서 2" xfId="14271"/>
    <cellStyle name="#_cost9702 (2)_공사비예산서 (2)_하도급 설계내역서" xfId="14272"/>
    <cellStyle name="#_cost9702 (2)_공사비예산서 (2)_하도급 설계내역서 2" xfId="14273"/>
    <cellStyle name="#_cost9702 (2)_공사비예산서 (2)_하도급 설계내역서(교환기이설)" xfId="14274"/>
    <cellStyle name="#_cost9702 (2)_공사비예산서 (2)_하도급 설계내역서(교환기이설) 2" xfId="14275"/>
    <cellStyle name="#_cost9702 (2)_공사비예산서 (2)_하도급 설계내역서(원터치폰 이설)" xfId="14276"/>
    <cellStyle name="#_cost9702 (2)_공사비예산서 (2)_하도급 설계내역서(원터치폰 이설) 2" xfId="14277"/>
    <cellStyle name="#_cost9702 (2)_공사비예산서 (2)_한전 간이공사설계서" xfId="14278"/>
    <cellStyle name="#_cost9702 (2)_공사비예산서 (2)_한전 간이공사설계서 2" xfId="14279"/>
    <cellStyle name="#_cost9702 (2)_공사비예산서 (2)_한전 설계서" xfId="14280"/>
    <cellStyle name="#_cost9702 (2)_공사비예산서 (2)_한전 설계서 2" xfId="14281"/>
    <cellStyle name="#_cost9702 (2)_공사비예산서 2" xfId="14282"/>
    <cellStyle name="#_cost9702 (2)_공사비예산서_NEGS" xfId="14283"/>
    <cellStyle name="#_cost9702 (2)_공사비예산서_NEGS 2" xfId="14284"/>
    <cellStyle name="#_cost9702 (2)_공사비예산서_NEGS_공사 설계서" xfId="14285"/>
    <cellStyle name="#_cost9702 (2)_공사비예산서_NEGS_공사 설계서 2" xfId="14286"/>
    <cellStyle name="#_cost9702 (2)_공사비예산서_NEGS_본사 구내교환기 이설공사 설계서" xfId="14287"/>
    <cellStyle name="#_cost9702 (2)_공사비예산서_NEGS_본사 구내교환기 이설공사 설계서 2" xfId="14288"/>
    <cellStyle name="#_cost9702 (2)_공사비예산서_NEGS_원터치폰 하도급 설계내역서" xfId="14289"/>
    <cellStyle name="#_cost9702 (2)_공사비예산서_NEGS_원터치폰 하도급 설계내역서 2" xfId="14290"/>
    <cellStyle name="#_cost9702 (2)_공사비예산서_NEGS_하도급 설계내역서" xfId="14291"/>
    <cellStyle name="#_cost9702 (2)_공사비예산서_NEGS_하도급 설계내역서 2" xfId="14292"/>
    <cellStyle name="#_cost9702 (2)_공사비예산서_NEGS_하도급 설계내역서(교환기이설)" xfId="14293"/>
    <cellStyle name="#_cost9702 (2)_공사비예산서_NEGS_하도급 설계내역서(교환기이설) 2" xfId="14294"/>
    <cellStyle name="#_cost9702 (2)_공사비예산서_NEGS_하도급 설계내역서(원터치폰 이설)" xfId="14295"/>
    <cellStyle name="#_cost9702 (2)_공사비예산서_NEGS_하도급 설계내역서(원터치폰 이설) 2" xfId="14296"/>
    <cellStyle name="#_cost9702 (2)_공사비예산서_견적서" xfId="14297"/>
    <cellStyle name="#_cost9702 (2)_공사비예산서_견적서 2" xfId="14298"/>
    <cellStyle name="#_cost9702 (2)_공사비예산서_계통도 " xfId="41"/>
    <cellStyle name="#_cost9702 (2)_공사비예산서_계통도  2" xfId="14299"/>
    <cellStyle name="#_cost9702 (2)_공사비예산서_계통도 _Book1" xfId="14300"/>
    <cellStyle name="#_cost9702 (2)_공사비예산서_계통도 _Book1 2" xfId="14301"/>
    <cellStyle name="#_cost9702 (2)_공사비예산서_계통도 _OFD선번장 및 주요설비설치내역" xfId="14302"/>
    <cellStyle name="#_cost9702 (2)_공사비예산서_계통도 _OFD선번장 및 주요설비설치내역 2" xfId="14303"/>
    <cellStyle name="#_cost9702 (2)_공사비예산서_계통도 _PSM_9000계통도(03_1월기준)" xfId="14304"/>
    <cellStyle name="#_cost9702 (2)_공사비예산서_계통도 _PSM_9000계통도(03_1월기준) 2" xfId="14305"/>
    <cellStyle name="#_cost9702 (2)_공사비예산서_계통도 _PSM_9000계통도(03_1월기준)_공사설계서(VHF원격감시)" xfId="14306"/>
    <cellStyle name="#_cost9702 (2)_공사비예산서_계통도 _PSM_9000계통도(03_1월기준)_공사설계서(VHF원격감시) 2" xfId="14307"/>
    <cellStyle name="#_cost9702 (2)_공사비예산서_계통도 _가입자링계통도" xfId="14308"/>
    <cellStyle name="#_cost9702 (2)_공사비예산서_계통도 _가입자링계통도 2" xfId="14309"/>
    <cellStyle name="#_cost9702 (2)_공사비예산서_계통도 _공사설계서(엄광산TRS이동중계국)" xfId="14310"/>
    <cellStyle name="#_cost9702 (2)_공사비예산서_계통도 _공사설계서(엄광산TRS이동중계국) 2" xfId="14311"/>
    <cellStyle name="#_cost9702 (2)_공사비예산서_계통도 _광단국준공" xfId="14312"/>
    <cellStyle name="#_cost9702 (2)_공사비예산서_계통도 _광단국준공 2" xfId="14313"/>
    <cellStyle name="#_cost9702 (2)_공사비예산서_계통도 _광단국준공_PSM_9000계통도(03_1월기준)" xfId="14314"/>
    <cellStyle name="#_cost9702 (2)_공사비예산서_계통도 _광단국준공_PSM_9000계통도(03_1월기준) 2" xfId="14315"/>
    <cellStyle name="#_cost9702 (2)_공사비예산서_계통도 _광단국준공_PSM_9000계통도(03_1월기준)_공사설계서(VHF원격감시)" xfId="14316"/>
    <cellStyle name="#_cost9702 (2)_공사비예산서_계통도 _광단국준공_PSM_9000계통도(03_1월기준)_공사설계서(VHF원격감시) 2" xfId="14317"/>
    <cellStyle name="#_cost9702 (2)_공사비예산서_계통도 _대신증권" xfId="14318"/>
    <cellStyle name="#_cost9702 (2)_공사비예산서_계통도 _대신증권 2" xfId="14319"/>
    <cellStyle name="#_cost9702 (2)_공사비예산서_계통도 _대신증권_PSM_9000계통도(03_1월기준)" xfId="14320"/>
    <cellStyle name="#_cost9702 (2)_공사비예산서_계통도 _대신증권_PSM_9000계통도(03_1월기준) 2" xfId="14321"/>
    <cellStyle name="#_cost9702 (2)_공사비예산서_계통도 _대신증권_PSM_9000계통도(03_1월기준)_공사설계서(VHF원격감시)" xfId="14322"/>
    <cellStyle name="#_cost9702 (2)_공사비예산서_계통도 _대신증권_PSM_9000계통도(03_1월기준)_공사설계서(VHF원격감시) 2" xfId="14323"/>
    <cellStyle name="#_cost9702 (2)_공사비예산서_계통도 _렛츠고" xfId="14324"/>
    <cellStyle name="#_cost9702 (2)_공사비예산서_계통도 _렛츠고 2" xfId="14325"/>
    <cellStyle name="#_cost9702 (2)_공사비예산서_계통도 _렛츠고_PSM_9000계통도(03_1월기준)" xfId="14326"/>
    <cellStyle name="#_cost9702 (2)_공사비예산서_계통도 _렛츠고_PSM_9000계통도(03_1월기준) 2" xfId="14327"/>
    <cellStyle name="#_cost9702 (2)_공사비예산서_계통도 _렛츠고_PSM_9000계통도(03_1월기준)_공사설계서(VHF원격감시)" xfId="14328"/>
    <cellStyle name="#_cost9702 (2)_공사비예산서_계통도 _렛츠고_PSM_9000계통도(03_1월기준)_공사설계서(VHF원격감시) 2" xfId="14329"/>
    <cellStyle name="#_cost9702 (2)_공사비예산서_계통도 _철수계통도" xfId="14330"/>
    <cellStyle name="#_cost9702 (2)_공사비예산서_계통도 _철수계통도 2" xfId="14331"/>
    <cellStyle name="#_cost9702 (2)_공사비예산서_공사 설계서" xfId="14332"/>
    <cellStyle name="#_cost9702 (2)_공사비예산서_공사 설계서 2" xfId="14333"/>
    <cellStyle name="#_cost9702 (2)_공사비예산서_공사설계서" xfId="14334"/>
    <cellStyle name="#_cost9702 (2)_공사비예산서_공사설계서 2" xfId="14335"/>
    <cellStyle name="#_cost9702 (2)_공사비예산서_공사예산산출(kdn양식)" xfId="14336"/>
    <cellStyle name="#_cost9702 (2)_공사비예산서_공사예산산출(kdn양식) 2" xfId="14337"/>
    <cellStyle name="#_cost9702 (2)_공사비예산서_남부VoIP간이공사" xfId="14338"/>
    <cellStyle name="#_cost9702 (2)_공사비예산서_남부VoIP간이공사 2" xfId="14339"/>
    <cellStyle name="#_cost9702 (2)_공사비예산서_본사 구내교환기 이설공사 설계서" xfId="14340"/>
    <cellStyle name="#_cost9702 (2)_공사비예산서_본사 구내교환기 이설공사 설계서 2" xfId="14341"/>
    <cellStyle name="#_cost9702 (2)_공사비예산서_사업시행 계획서분" xfId="14342"/>
    <cellStyle name="#_cost9702 (2)_공사비예산서_사업시행 계획서분 2" xfId="14343"/>
    <cellStyle name="#_cost9702 (2)_공사비예산서_설계서" xfId="14344"/>
    <cellStyle name="#_cost9702 (2)_공사비예산서_설계서 2" xfId="14345"/>
    <cellStyle name="#_cost9702 (2)_공사비예산서_설계서_견적서" xfId="14346"/>
    <cellStyle name="#_cost9702 (2)_공사비예산서_설계서_견적서 2" xfId="14347"/>
    <cellStyle name="#_cost9702 (2)_공사비예산서_설계서_공사 설계서" xfId="14348"/>
    <cellStyle name="#_cost9702 (2)_공사비예산서_설계서_공사 설계서 2" xfId="14349"/>
    <cellStyle name="#_cost9702 (2)_공사비예산서_설계서_공사 설계서_1" xfId="14350"/>
    <cellStyle name="#_cost9702 (2)_공사비예산서_설계서_공사 설계서_1 2" xfId="14351"/>
    <cellStyle name="#_cost9702 (2)_공사비예산서_설계서_공사 설계서_공사 설계서" xfId="14352"/>
    <cellStyle name="#_cost9702 (2)_공사비예산서_설계서_공사 설계서_공사 설계서 2" xfId="14353"/>
    <cellStyle name="#_cost9702 (2)_공사비예산서_설계서_공사 설계서_공사설계서" xfId="14354"/>
    <cellStyle name="#_cost9702 (2)_공사비예산서_설계서_공사 설계서_공사설계서 2" xfId="14355"/>
    <cellStyle name="#_cost9702 (2)_공사비예산서_설계서_공사 설계서_남부VoIP간이공사" xfId="14356"/>
    <cellStyle name="#_cost9702 (2)_공사비예산서_설계서_공사 설계서_남부VoIP간이공사 2" xfId="14357"/>
    <cellStyle name="#_cost9702 (2)_공사비예산서_설계서_공사 설계서_사업시행 계획서분" xfId="14358"/>
    <cellStyle name="#_cost9702 (2)_공사비예산서_설계서_공사 설계서_사업시행 계획서분 2" xfId="14359"/>
    <cellStyle name="#_cost9702 (2)_공사비예산서_설계서_공사 설계서_한전 간이공사설계서" xfId="14360"/>
    <cellStyle name="#_cost9702 (2)_공사비예산서_설계서_공사 설계서_한전 간이공사설계서 2" xfId="14361"/>
    <cellStyle name="#_cost9702 (2)_공사비예산서_설계서_공사설계서" xfId="14362"/>
    <cellStyle name="#_cost9702 (2)_공사비예산서_설계서_공사설계서 2" xfId="14363"/>
    <cellStyle name="#_cost9702 (2)_공사비예산서_설계서_남부VoIP간이공사" xfId="14364"/>
    <cellStyle name="#_cost9702 (2)_공사비예산서_설계서_남부VoIP간이공사 2" xfId="14365"/>
    <cellStyle name="#_cost9702 (2)_공사비예산서_설계서_본사 구내교환기 이설공사 설계서" xfId="14366"/>
    <cellStyle name="#_cost9702 (2)_공사비예산서_설계서_본사 구내교환기 이설공사 설계서 2" xfId="14367"/>
    <cellStyle name="#_cost9702 (2)_공사비예산서_설계서_본사 구내교환기 이설공사 설계서_공사 설계서" xfId="14368"/>
    <cellStyle name="#_cost9702 (2)_공사비예산서_설계서_본사 구내교환기 이설공사 설계서_공사 설계서 2" xfId="14369"/>
    <cellStyle name="#_cost9702 (2)_공사비예산서_설계서_본사 구내교환기 이설공사 설계서_공사설계서" xfId="14370"/>
    <cellStyle name="#_cost9702 (2)_공사비예산서_설계서_본사 구내교환기 이설공사 설계서_공사설계서 2" xfId="14371"/>
    <cellStyle name="#_cost9702 (2)_공사비예산서_설계서_본사 구내교환기 이설공사 설계서_남부VoIP간이공사" xfId="14372"/>
    <cellStyle name="#_cost9702 (2)_공사비예산서_설계서_본사 구내교환기 이설공사 설계서_남부VoIP간이공사 2" xfId="14373"/>
    <cellStyle name="#_cost9702 (2)_공사비예산서_설계서_본사 구내교환기 이설공사 설계서_사업시행 계획서분" xfId="14374"/>
    <cellStyle name="#_cost9702 (2)_공사비예산서_설계서_본사 구내교환기 이설공사 설계서_사업시행 계획서분 2" xfId="14375"/>
    <cellStyle name="#_cost9702 (2)_공사비예산서_설계서_본사 구내교환기 이설공사 설계서_한전 간이공사설계서" xfId="14376"/>
    <cellStyle name="#_cost9702 (2)_공사비예산서_설계서_본사 구내교환기 이설공사 설계서_한전 간이공사설계서 2" xfId="14377"/>
    <cellStyle name="#_cost9702 (2)_공사비예산서_설계서_사업시행 계획서분" xfId="14378"/>
    <cellStyle name="#_cost9702 (2)_공사비예산서_설계서_사업시행 계획서분 2" xfId="14379"/>
    <cellStyle name="#_cost9702 (2)_공사비예산서_설계서_예술의전당사업수행내역" xfId="14380"/>
    <cellStyle name="#_cost9702 (2)_공사비예산서_설계서_예술의전당사업수행내역 2" xfId="14381"/>
    <cellStyle name="#_cost9702 (2)_공사비예산서_설계서_예술의전당사업수행내역_공사 설계서" xfId="14382"/>
    <cellStyle name="#_cost9702 (2)_공사비예산서_설계서_예술의전당사업수행내역_공사 설계서 2" xfId="14383"/>
    <cellStyle name="#_cost9702 (2)_공사비예산서_설계서_예술의전당사업수행내역_본사 구내교환기 이설공사 설계서" xfId="14384"/>
    <cellStyle name="#_cost9702 (2)_공사비예산서_설계서_예술의전당사업수행내역_본사 구내교환기 이설공사 설계서 2" xfId="14385"/>
    <cellStyle name="#_cost9702 (2)_공사비예산서_설계서_예술의전당사업수행내역_원터치폰 하도급 설계내역서" xfId="14386"/>
    <cellStyle name="#_cost9702 (2)_공사비예산서_설계서_예술의전당사업수행내역_원터치폰 하도급 설계내역서 2" xfId="14387"/>
    <cellStyle name="#_cost9702 (2)_공사비예산서_설계서_예술의전당사업수행내역_하도급 설계내역서" xfId="14388"/>
    <cellStyle name="#_cost9702 (2)_공사비예산서_설계서_예술의전당사업수행내역_하도급 설계내역서 2" xfId="14389"/>
    <cellStyle name="#_cost9702 (2)_공사비예산서_설계서_예술의전당사업수행내역_하도급 설계내역서(교환기이설)" xfId="14390"/>
    <cellStyle name="#_cost9702 (2)_공사비예산서_설계서_예술의전당사업수행내역_하도급 설계내역서(교환기이설) 2" xfId="14391"/>
    <cellStyle name="#_cost9702 (2)_공사비예산서_설계서_예술의전당사업수행내역_하도급 설계내역서(원터치폰 이설)" xfId="14392"/>
    <cellStyle name="#_cost9702 (2)_공사비예산서_설계서_예술의전당사업수행내역_하도급 설계내역서(원터치폰 이설) 2" xfId="14393"/>
    <cellStyle name="#_cost9702 (2)_공사비예산서_설계서_원터치폰 하도급 설계내역서" xfId="14394"/>
    <cellStyle name="#_cost9702 (2)_공사비예산서_설계서_원터치폰 하도급 설계내역서 2" xfId="14395"/>
    <cellStyle name="#_cost9702 (2)_공사비예산서_설계서_하도급 설계내역서" xfId="14396"/>
    <cellStyle name="#_cost9702 (2)_공사비예산서_설계서_하도급 설계내역서 2" xfId="14397"/>
    <cellStyle name="#_cost9702 (2)_공사비예산서_설계서_하도급 설계내역서(교환기이설)" xfId="14398"/>
    <cellStyle name="#_cost9702 (2)_공사비예산서_설계서_하도급 설계내역서(교환기이설) 2" xfId="14399"/>
    <cellStyle name="#_cost9702 (2)_공사비예산서_설계서_하도급 설계내역서(교환기이설)_공사 설계서" xfId="14400"/>
    <cellStyle name="#_cost9702 (2)_공사비예산서_설계서_하도급 설계내역서(교환기이설)_공사 설계서 2" xfId="14401"/>
    <cellStyle name="#_cost9702 (2)_공사비예산서_설계서_하도급 설계내역서(교환기이설)_공사설계서" xfId="14402"/>
    <cellStyle name="#_cost9702 (2)_공사비예산서_설계서_하도급 설계내역서(교환기이설)_공사설계서 2" xfId="14403"/>
    <cellStyle name="#_cost9702 (2)_공사비예산서_설계서_하도급 설계내역서(교환기이설)_남부VoIP간이공사" xfId="14404"/>
    <cellStyle name="#_cost9702 (2)_공사비예산서_설계서_하도급 설계내역서(교환기이설)_남부VoIP간이공사 2" xfId="14405"/>
    <cellStyle name="#_cost9702 (2)_공사비예산서_설계서_하도급 설계내역서(교환기이설)_사업시행 계획서분" xfId="14406"/>
    <cellStyle name="#_cost9702 (2)_공사비예산서_설계서_하도급 설계내역서(교환기이설)_사업시행 계획서분 2" xfId="14407"/>
    <cellStyle name="#_cost9702 (2)_공사비예산서_설계서_하도급 설계내역서(교환기이설)_한전 간이공사설계서" xfId="14408"/>
    <cellStyle name="#_cost9702 (2)_공사비예산서_설계서_하도급 설계내역서(교환기이설)_한전 간이공사설계서 2" xfId="14409"/>
    <cellStyle name="#_cost9702 (2)_공사비예산서_설계서_하도급 설계내역서(원터치폰 이설)" xfId="14410"/>
    <cellStyle name="#_cost9702 (2)_공사비예산서_설계서_하도급 설계내역서(원터치폰 이설) 2" xfId="14411"/>
    <cellStyle name="#_cost9702 (2)_공사비예산서_설계서_하도급 설계내역서_공사 설계서" xfId="14412"/>
    <cellStyle name="#_cost9702 (2)_공사비예산서_설계서_하도급 설계내역서_공사 설계서 2" xfId="14413"/>
    <cellStyle name="#_cost9702 (2)_공사비예산서_설계서_하도급 설계내역서_공사설계서" xfId="14414"/>
    <cellStyle name="#_cost9702 (2)_공사비예산서_설계서_하도급 설계내역서_공사설계서 2" xfId="14415"/>
    <cellStyle name="#_cost9702 (2)_공사비예산서_설계서_하도급 설계내역서_남부VoIP간이공사" xfId="14416"/>
    <cellStyle name="#_cost9702 (2)_공사비예산서_설계서_하도급 설계내역서_남부VoIP간이공사 2" xfId="14417"/>
    <cellStyle name="#_cost9702 (2)_공사비예산서_설계서_하도급 설계내역서_사업시행 계획서분" xfId="14418"/>
    <cellStyle name="#_cost9702 (2)_공사비예산서_설계서_하도급 설계내역서_사업시행 계획서분 2" xfId="14419"/>
    <cellStyle name="#_cost9702 (2)_공사비예산서_설계서_하도급 설계내역서_한전 간이공사설계서" xfId="14420"/>
    <cellStyle name="#_cost9702 (2)_공사비예산서_설계서_하도급 설계내역서_한전 간이공사설계서 2" xfId="14421"/>
    <cellStyle name="#_cost9702 (2)_공사비예산서_설계서_한전 간이공사설계서" xfId="14422"/>
    <cellStyle name="#_cost9702 (2)_공사비예산서_설계서_한전 간이공사설계서 2" xfId="14423"/>
    <cellStyle name="#_cost9702 (2)_공사비예산서_설계서_한전 설계서" xfId="14424"/>
    <cellStyle name="#_cost9702 (2)_공사비예산서_설계서_한전 설계서 2" xfId="14425"/>
    <cellStyle name="#_cost9702 (2)_공사비예산서_예술의 전당(KEPGO)" xfId="14426"/>
    <cellStyle name="#_cost9702 (2)_공사비예산서_예술의 전당(KEPGO) 2" xfId="14427"/>
    <cellStyle name="#_cost9702 (2)_공사비예산서_예술의 전당(KEPGO)_공사 설계서" xfId="14428"/>
    <cellStyle name="#_cost9702 (2)_공사비예산서_예술의 전당(KEPGO)_공사 설계서 2" xfId="14429"/>
    <cellStyle name="#_cost9702 (2)_공사비예산서_예술의 전당(KEPGO)_본사 구내교환기 이설공사 설계서" xfId="14430"/>
    <cellStyle name="#_cost9702 (2)_공사비예산서_예술의 전당(KEPGO)_본사 구내교환기 이설공사 설계서 2" xfId="14431"/>
    <cellStyle name="#_cost9702 (2)_공사비예산서_예술의 전당(KEPGO)_원터치폰 하도급 설계내역서" xfId="14432"/>
    <cellStyle name="#_cost9702 (2)_공사비예산서_예술의 전당(KEPGO)_원터치폰 하도급 설계내역서 2" xfId="14433"/>
    <cellStyle name="#_cost9702 (2)_공사비예산서_예술의 전당(KEPGO)_하도급 설계내역서" xfId="14434"/>
    <cellStyle name="#_cost9702 (2)_공사비예산서_예술의 전당(KEPGO)_하도급 설계내역서 2" xfId="14435"/>
    <cellStyle name="#_cost9702 (2)_공사비예산서_예술의 전당(KEPGO)_하도급 설계내역서(교환기이설)" xfId="14436"/>
    <cellStyle name="#_cost9702 (2)_공사비예산서_예술의 전당(KEPGO)_하도급 설계내역서(교환기이설) 2" xfId="14437"/>
    <cellStyle name="#_cost9702 (2)_공사비예산서_예술의 전당(KEPGO)_하도급 설계내역서(원터치폰 이설)" xfId="14438"/>
    <cellStyle name="#_cost9702 (2)_공사비예산서_예술의 전당(KEPGO)_하도급 설계내역서(원터치폰 이설) 2" xfId="14439"/>
    <cellStyle name="#_cost9702 (2)_공사비예산서_원터치폰 하도급 설계내역서" xfId="14440"/>
    <cellStyle name="#_cost9702 (2)_공사비예산서_원터치폰 하도급 설계내역서 2" xfId="14441"/>
    <cellStyle name="#_cost9702 (2)_공사비예산서_하도급 설계내역서" xfId="14442"/>
    <cellStyle name="#_cost9702 (2)_공사비예산서_하도급 설계내역서 2" xfId="14443"/>
    <cellStyle name="#_cost9702 (2)_공사비예산서_하도급 설계내역서(교환기이설)" xfId="14444"/>
    <cellStyle name="#_cost9702 (2)_공사비예산서_하도급 설계내역서(교환기이설) 2" xfId="14445"/>
    <cellStyle name="#_cost9702 (2)_공사비예산서_하도급 설계내역서(원터치폰 이설)" xfId="14446"/>
    <cellStyle name="#_cost9702 (2)_공사비예산서_하도급 설계내역서(원터치폰 이설) 2" xfId="14447"/>
    <cellStyle name="#_cost9702 (2)_공사비예산서_한전 간이공사설계서" xfId="14448"/>
    <cellStyle name="#_cost9702 (2)_공사비예산서_한전 간이공사설계서 2" xfId="14449"/>
    <cellStyle name="#_cost9702 (2)_공사비예산서_한전 설계서" xfId="14450"/>
    <cellStyle name="#_cost9702 (2)_공사비예산서_한전 설계서 2" xfId="14451"/>
    <cellStyle name="#_cost9702 (2)_공사설계서" xfId="14452"/>
    <cellStyle name="#_cost9702 (2)_공사설계서 2" xfId="14453"/>
    <cellStyle name="#_cost9702 (2)_공사예산산출(kdn양식)" xfId="14454"/>
    <cellStyle name="#_cost9702 (2)_공사예산산출(kdn양식) 2" xfId="14455"/>
    <cellStyle name="#_cost9702 (2)_남부VoIP간이공사" xfId="14456"/>
    <cellStyle name="#_cost9702 (2)_남부VoIP간이공사 2" xfId="14457"/>
    <cellStyle name="#_cost9702 (2)_사업시행 계획서분" xfId="14458"/>
    <cellStyle name="#_cost9702 (2)_사업시행 계획서분 2" xfId="14459"/>
    <cellStyle name="#_cost9702 (2)_설계서" xfId="14460"/>
    <cellStyle name="#_cost9702 (2)_설계서 2" xfId="14461"/>
    <cellStyle name="#_cost9702 (2)_설계서_공사 설계서" xfId="14462"/>
    <cellStyle name="#_cost9702 (2)_설계서_공사 설계서 2" xfId="14463"/>
    <cellStyle name="#_cost9702 (2)_설계서_본사 구내교환기 이설공사 설계서" xfId="14464"/>
    <cellStyle name="#_cost9702 (2)_설계서_본사 구내교환기 이설공사 설계서 2" xfId="14465"/>
    <cellStyle name="#_cost9702 (2)_설계서_원터치폰 하도급 설계내역서" xfId="14466"/>
    <cellStyle name="#_cost9702 (2)_설계서_원터치폰 하도급 설계내역서 2" xfId="14467"/>
    <cellStyle name="#_cost9702 (2)_설계서_하도급 설계내역서" xfId="14468"/>
    <cellStyle name="#_cost9702 (2)_설계서_하도급 설계내역서 2" xfId="14469"/>
    <cellStyle name="#_cost9702 (2)_설계서_하도급 설계내역서(교환기이설)" xfId="14470"/>
    <cellStyle name="#_cost9702 (2)_설계서_하도급 설계내역서(교환기이설) 2" xfId="14471"/>
    <cellStyle name="#_cost9702 (2)_설계서_하도급 설계내역서(원터치폰 이설)" xfId="14472"/>
    <cellStyle name="#_cost9702 (2)_설계서_하도급 설계내역서(원터치폰 이설) 2" xfId="14473"/>
    <cellStyle name="#_cost9702 (2)_예술의 전당(KEPGO)" xfId="14474"/>
    <cellStyle name="#_cost9702 (2)_예술의 전당(KEPGO) 2" xfId="14475"/>
    <cellStyle name="#_cost9702 (2)_예술의 전당(KEPGO)_공사 설계서" xfId="14476"/>
    <cellStyle name="#_cost9702 (2)_예술의 전당(KEPGO)_공사 설계서 2" xfId="14477"/>
    <cellStyle name="#_cost9702 (2)_예술의 전당(KEPGO)_본사 구내교환기 이설공사 설계서" xfId="14478"/>
    <cellStyle name="#_cost9702 (2)_예술의 전당(KEPGO)_본사 구내교환기 이설공사 설계서 2" xfId="14479"/>
    <cellStyle name="#_cost9702 (2)_예술의 전당(KEPGO)_원터치폰 하도급 설계내역서" xfId="14480"/>
    <cellStyle name="#_cost9702 (2)_예술의 전당(KEPGO)_원터치폰 하도급 설계내역서 2" xfId="14481"/>
    <cellStyle name="#_cost9702 (2)_예술의 전당(KEPGO)_하도급 설계내역서" xfId="14482"/>
    <cellStyle name="#_cost9702 (2)_예술의 전당(KEPGO)_하도급 설계내역서 2" xfId="14483"/>
    <cellStyle name="#_cost9702 (2)_예술의 전당(KEPGO)_하도급 설계내역서(교환기이설)" xfId="14484"/>
    <cellStyle name="#_cost9702 (2)_예술의 전당(KEPGO)_하도급 설계내역서(교환기이설) 2" xfId="14485"/>
    <cellStyle name="#_cost9702 (2)_예술의 전당(KEPGO)_하도급 설계내역서(원터치폰 이설)" xfId="14486"/>
    <cellStyle name="#_cost9702 (2)_예술의 전당(KEPGO)_하도급 설계내역서(원터치폰 이설) 2" xfId="14487"/>
    <cellStyle name="#_cost9702 (2)_예정공정표 (2)" xfId="14488"/>
    <cellStyle name="#_cost9702 (2)_예정공정표 (2) 2" xfId="14489"/>
    <cellStyle name="#_cost9702 (2)_예정공정표 (2)_NEGS" xfId="14490"/>
    <cellStyle name="#_cost9702 (2)_예정공정표 (2)_NEGS 2" xfId="14491"/>
    <cellStyle name="#_cost9702 (2)_예정공정표 (2)_NEGS_공사 설계서" xfId="14492"/>
    <cellStyle name="#_cost9702 (2)_예정공정표 (2)_NEGS_공사 설계서 2" xfId="14493"/>
    <cellStyle name="#_cost9702 (2)_예정공정표 (2)_NEGS_본사 구내교환기 이설공사 설계서" xfId="14494"/>
    <cellStyle name="#_cost9702 (2)_예정공정표 (2)_NEGS_본사 구내교환기 이설공사 설계서 2" xfId="14495"/>
    <cellStyle name="#_cost9702 (2)_예정공정표 (2)_NEGS_원터치폰 하도급 설계내역서" xfId="14496"/>
    <cellStyle name="#_cost9702 (2)_예정공정표 (2)_NEGS_원터치폰 하도급 설계내역서 2" xfId="14497"/>
    <cellStyle name="#_cost9702 (2)_예정공정표 (2)_NEGS_하도급 설계내역서" xfId="14498"/>
    <cellStyle name="#_cost9702 (2)_예정공정표 (2)_NEGS_하도급 설계내역서 2" xfId="14499"/>
    <cellStyle name="#_cost9702 (2)_예정공정표 (2)_NEGS_하도급 설계내역서(교환기이설)" xfId="14500"/>
    <cellStyle name="#_cost9702 (2)_예정공정표 (2)_NEGS_하도급 설계내역서(교환기이설) 2" xfId="14501"/>
    <cellStyle name="#_cost9702 (2)_예정공정표 (2)_NEGS_하도급 설계내역서(원터치폰 이설)" xfId="14502"/>
    <cellStyle name="#_cost9702 (2)_예정공정표 (2)_NEGS_하도급 설계내역서(원터치폰 이설) 2" xfId="14503"/>
    <cellStyle name="#_cost9702 (2)_예정공정표 (2)_견적서" xfId="14504"/>
    <cellStyle name="#_cost9702 (2)_예정공정표 (2)_견적서 2" xfId="14505"/>
    <cellStyle name="#_cost9702 (2)_예정공정표 (2)_계통도 " xfId="42"/>
    <cellStyle name="#_cost9702 (2)_예정공정표 (2)_계통도  2" xfId="14506"/>
    <cellStyle name="#_cost9702 (2)_예정공정표 (2)_계통도 _Book1" xfId="14507"/>
    <cellStyle name="#_cost9702 (2)_예정공정표 (2)_계통도 _Book1 2" xfId="14508"/>
    <cellStyle name="#_cost9702 (2)_예정공정표 (2)_계통도 _OFD선번장 및 주요설비설치내역" xfId="14509"/>
    <cellStyle name="#_cost9702 (2)_예정공정표 (2)_계통도 _OFD선번장 및 주요설비설치내역 2" xfId="14510"/>
    <cellStyle name="#_cost9702 (2)_예정공정표 (2)_계통도 _PSM_9000계통도(03_1월기준)" xfId="14511"/>
    <cellStyle name="#_cost9702 (2)_예정공정표 (2)_계통도 _PSM_9000계통도(03_1월기준) 2" xfId="14512"/>
    <cellStyle name="#_cost9702 (2)_예정공정표 (2)_계통도 _PSM_9000계통도(03_1월기준)_공사설계서(VHF원격감시)" xfId="14513"/>
    <cellStyle name="#_cost9702 (2)_예정공정표 (2)_계통도 _PSM_9000계통도(03_1월기준)_공사설계서(VHF원격감시) 2" xfId="14514"/>
    <cellStyle name="#_cost9702 (2)_예정공정표 (2)_계통도 _가입자링계통도" xfId="14515"/>
    <cellStyle name="#_cost9702 (2)_예정공정표 (2)_계통도 _가입자링계통도 2" xfId="14516"/>
    <cellStyle name="#_cost9702 (2)_예정공정표 (2)_계통도 _공사설계서(엄광산TRS이동중계국)" xfId="14517"/>
    <cellStyle name="#_cost9702 (2)_예정공정표 (2)_계통도 _공사설계서(엄광산TRS이동중계국) 2" xfId="14518"/>
    <cellStyle name="#_cost9702 (2)_예정공정표 (2)_계통도 _광단국준공" xfId="14519"/>
    <cellStyle name="#_cost9702 (2)_예정공정표 (2)_계통도 _광단국준공 2" xfId="14520"/>
    <cellStyle name="#_cost9702 (2)_예정공정표 (2)_계통도 _광단국준공_PSM_9000계통도(03_1월기준)" xfId="14521"/>
    <cellStyle name="#_cost9702 (2)_예정공정표 (2)_계통도 _광단국준공_PSM_9000계통도(03_1월기준) 2" xfId="14522"/>
    <cellStyle name="#_cost9702 (2)_예정공정표 (2)_계통도 _광단국준공_PSM_9000계통도(03_1월기준)_공사설계서(VHF원격감시)" xfId="14523"/>
    <cellStyle name="#_cost9702 (2)_예정공정표 (2)_계통도 _광단국준공_PSM_9000계통도(03_1월기준)_공사설계서(VHF원격감시) 2" xfId="14524"/>
    <cellStyle name="#_cost9702 (2)_예정공정표 (2)_계통도 _대신증권" xfId="14525"/>
    <cellStyle name="#_cost9702 (2)_예정공정표 (2)_계통도 _대신증권 2" xfId="14526"/>
    <cellStyle name="#_cost9702 (2)_예정공정표 (2)_계통도 _대신증권_PSM_9000계통도(03_1월기준)" xfId="14527"/>
    <cellStyle name="#_cost9702 (2)_예정공정표 (2)_계통도 _대신증권_PSM_9000계통도(03_1월기준) 2" xfId="14528"/>
    <cellStyle name="#_cost9702 (2)_예정공정표 (2)_계통도 _대신증권_PSM_9000계통도(03_1월기준)_공사설계서(VHF원격감시)" xfId="14529"/>
    <cellStyle name="#_cost9702 (2)_예정공정표 (2)_계통도 _대신증권_PSM_9000계통도(03_1월기준)_공사설계서(VHF원격감시) 2" xfId="14530"/>
    <cellStyle name="#_cost9702 (2)_예정공정표 (2)_계통도 _렛츠고" xfId="14531"/>
    <cellStyle name="#_cost9702 (2)_예정공정표 (2)_계통도 _렛츠고 2" xfId="14532"/>
    <cellStyle name="#_cost9702 (2)_예정공정표 (2)_계통도 _렛츠고_PSM_9000계통도(03_1월기준)" xfId="14533"/>
    <cellStyle name="#_cost9702 (2)_예정공정표 (2)_계통도 _렛츠고_PSM_9000계통도(03_1월기준) 2" xfId="14534"/>
    <cellStyle name="#_cost9702 (2)_예정공정표 (2)_계통도 _렛츠고_PSM_9000계통도(03_1월기준)_공사설계서(VHF원격감시)" xfId="14535"/>
    <cellStyle name="#_cost9702 (2)_예정공정표 (2)_계통도 _렛츠고_PSM_9000계통도(03_1월기준)_공사설계서(VHF원격감시) 2" xfId="14536"/>
    <cellStyle name="#_cost9702 (2)_예정공정표 (2)_계통도 _철수계통도" xfId="14537"/>
    <cellStyle name="#_cost9702 (2)_예정공정표 (2)_계통도 _철수계통도 2" xfId="14538"/>
    <cellStyle name="#_cost9702 (2)_예정공정표 (2)_공사 설계서" xfId="14539"/>
    <cellStyle name="#_cost9702 (2)_예정공정표 (2)_공사 설계서 2" xfId="14540"/>
    <cellStyle name="#_cost9702 (2)_예정공정표 (2)_공사설계서" xfId="14541"/>
    <cellStyle name="#_cost9702 (2)_예정공정표 (2)_공사설계서 2" xfId="14542"/>
    <cellStyle name="#_cost9702 (2)_예정공정표 (2)_공사예산산출(kdn양식)" xfId="14543"/>
    <cellStyle name="#_cost9702 (2)_예정공정표 (2)_공사예산산출(kdn양식) 2" xfId="14544"/>
    <cellStyle name="#_cost9702 (2)_예정공정표 (2)_남부VoIP간이공사" xfId="14545"/>
    <cellStyle name="#_cost9702 (2)_예정공정표 (2)_남부VoIP간이공사 2" xfId="14546"/>
    <cellStyle name="#_cost9702 (2)_예정공정표 (2)_본사 구내교환기 이설공사 설계서" xfId="14547"/>
    <cellStyle name="#_cost9702 (2)_예정공정표 (2)_본사 구내교환기 이설공사 설계서 2" xfId="14548"/>
    <cellStyle name="#_cost9702 (2)_예정공정표 (2)_사업시행 계획서분" xfId="14549"/>
    <cellStyle name="#_cost9702 (2)_예정공정표 (2)_사업시행 계획서분 2" xfId="14550"/>
    <cellStyle name="#_cost9702 (2)_예정공정표 (2)_설계서" xfId="14551"/>
    <cellStyle name="#_cost9702 (2)_예정공정표 (2)_설계서 2" xfId="14552"/>
    <cellStyle name="#_cost9702 (2)_예정공정표 (2)_설계서_견적서" xfId="14553"/>
    <cellStyle name="#_cost9702 (2)_예정공정표 (2)_설계서_견적서 2" xfId="14554"/>
    <cellStyle name="#_cost9702 (2)_예정공정표 (2)_설계서_공사 설계서" xfId="14555"/>
    <cellStyle name="#_cost9702 (2)_예정공정표 (2)_설계서_공사 설계서 2" xfId="14556"/>
    <cellStyle name="#_cost9702 (2)_예정공정표 (2)_설계서_공사 설계서_1" xfId="14557"/>
    <cellStyle name="#_cost9702 (2)_예정공정표 (2)_설계서_공사 설계서_1 2" xfId="14558"/>
    <cellStyle name="#_cost9702 (2)_예정공정표 (2)_설계서_공사 설계서_공사 설계서" xfId="14559"/>
    <cellStyle name="#_cost9702 (2)_예정공정표 (2)_설계서_공사 설계서_공사 설계서 2" xfId="14560"/>
    <cellStyle name="#_cost9702 (2)_예정공정표 (2)_설계서_공사 설계서_공사설계서" xfId="14561"/>
    <cellStyle name="#_cost9702 (2)_예정공정표 (2)_설계서_공사 설계서_공사설계서 2" xfId="14562"/>
    <cellStyle name="#_cost9702 (2)_예정공정표 (2)_설계서_공사 설계서_남부VoIP간이공사" xfId="14563"/>
    <cellStyle name="#_cost9702 (2)_예정공정표 (2)_설계서_공사 설계서_남부VoIP간이공사 2" xfId="14564"/>
    <cellStyle name="#_cost9702 (2)_예정공정표 (2)_설계서_공사 설계서_사업시행 계획서분" xfId="14565"/>
    <cellStyle name="#_cost9702 (2)_예정공정표 (2)_설계서_공사 설계서_사업시행 계획서분 2" xfId="14566"/>
    <cellStyle name="#_cost9702 (2)_예정공정표 (2)_설계서_공사 설계서_한전 간이공사설계서" xfId="14567"/>
    <cellStyle name="#_cost9702 (2)_예정공정표 (2)_설계서_공사 설계서_한전 간이공사설계서 2" xfId="14568"/>
    <cellStyle name="#_cost9702 (2)_예정공정표 (2)_설계서_공사설계서" xfId="14569"/>
    <cellStyle name="#_cost9702 (2)_예정공정표 (2)_설계서_공사설계서 2" xfId="14570"/>
    <cellStyle name="#_cost9702 (2)_예정공정표 (2)_설계서_남부VoIP간이공사" xfId="14571"/>
    <cellStyle name="#_cost9702 (2)_예정공정표 (2)_설계서_남부VoIP간이공사 2" xfId="14572"/>
    <cellStyle name="#_cost9702 (2)_예정공정표 (2)_설계서_본사 구내교환기 이설공사 설계서" xfId="14573"/>
    <cellStyle name="#_cost9702 (2)_예정공정표 (2)_설계서_본사 구내교환기 이설공사 설계서 2" xfId="14574"/>
    <cellStyle name="#_cost9702 (2)_예정공정표 (2)_설계서_본사 구내교환기 이설공사 설계서_공사 설계서" xfId="14575"/>
    <cellStyle name="#_cost9702 (2)_예정공정표 (2)_설계서_본사 구내교환기 이설공사 설계서_공사 설계서 2" xfId="14576"/>
    <cellStyle name="#_cost9702 (2)_예정공정표 (2)_설계서_본사 구내교환기 이설공사 설계서_공사설계서" xfId="14577"/>
    <cellStyle name="#_cost9702 (2)_예정공정표 (2)_설계서_본사 구내교환기 이설공사 설계서_공사설계서 2" xfId="14578"/>
    <cellStyle name="#_cost9702 (2)_예정공정표 (2)_설계서_본사 구내교환기 이설공사 설계서_남부VoIP간이공사" xfId="14579"/>
    <cellStyle name="#_cost9702 (2)_예정공정표 (2)_설계서_본사 구내교환기 이설공사 설계서_남부VoIP간이공사 2" xfId="14580"/>
    <cellStyle name="#_cost9702 (2)_예정공정표 (2)_설계서_본사 구내교환기 이설공사 설계서_사업시행 계획서분" xfId="14581"/>
    <cellStyle name="#_cost9702 (2)_예정공정표 (2)_설계서_본사 구내교환기 이설공사 설계서_사업시행 계획서분 2" xfId="14582"/>
    <cellStyle name="#_cost9702 (2)_예정공정표 (2)_설계서_본사 구내교환기 이설공사 설계서_한전 간이공사설계서" xfId="14583"/>
    <cellStyle name="#_cost9702 (2)_예정공정표 (2)_설계서_본사 구내교환기 이설공사 설계서_한전 간이공사설계서 2" xfId="14584"/>
    <cellStyle name="#_cost9702 (2)_예정공정표 (2)_설계서_사업시행 계획서분" xfId="14585"/>
    <cellStyle name="#_cost9702 (2)_예정공정표 (2)_설계서_사업시행 계획서분 2" xfId="14586"/>
    <cellStyle name="#_cost9702 (2)_예정공정표 (2)_설계서_예술의전당사업수행내역" xfId="14587"/>
    <cellStyle name="#_cost9702 (2)_예정공정표 (2)_설계서_예술의전당사업수행내역 2" xfId="14588"/>
    <cellStyle name="#_cost9702 (2)_예정공정표 (2)_설계서_예술의전당사업수행내역_공사 설계서" xfId="14589"/>
    <cellStyle name="#_cost9702 (2)_예정공정표 (2)_설계서_예술의전당사업수행내역_공사 설계서 2" xfId="14590"/>
    <cellStyle name="#_cost9702 (2)_예정공정표 (2)_설계서_예술의전당사업수행내역_본사 구내교환기 이설공사 설계서" xfId="14591"/>
    <cellStyle name="#_cost9702 (2)_예정공정표 (2)_설계서_예술의전당사업수행내역_본사 구내교환기 이설공사 설계서 2" xfId="14592"/>
    <cellStyle name="#_cost9702 (2)_예정공정표 (2)_설계서_예술의전당사업수행내역_원터치폰 하도급 설계내역서" xfId="14593"/>
    <cellStyle name="#_cost9702 (2)_예정공정표 (2)_설계서_예술의전당사업수행내역_원터치폰 하도급 설계내역서 2" xfId="14594"/>
    <cellStyle name="#_cost9702 (2)_예정공정표 (2)_설계서_예술의전당사업수행내역_하도급 설계내역서" xfId="14595"/>
    <cellStyle name="#_cost9702 (2)_예정공정표 (2)_설계서_예술의전당사업수행내역_하도급 설계내역서 2" xfId="14596"/>
    <cellStyle name="#_cost9702 (2)_예정공정표 (2)_설계서_예술의전당사업수행내역_하도급 설계내역서(교환기이설)" xfId="14597"/>
    <cellStyle name="#_cost9702 (2)_예정공정표 (2)_설계서_예술의전당사업수행내역_하도급 설계내역서(교환기이설) 2" xfId="14598"/>
    <cellStyle name="#_cost9702 (2)_예정공정표 (2)_설계서_예술의전당사업수행내역_하도급 설계내역서(원터치폰 이설)" xfId="14599"/>
    <cellStyle name="#_cost9702 (2)_예정공정표 (2)_설계서_예술의전당사업수행내역_하도급 설계내역서(원터치폰 이설) 2" xfId="14600"/>
    <cellStyle name="#_cost9702 (2)_예정공정표 (2)_설계서_원터치폰 하도급 설계내역서" xfId="14601"/>
    <cellStyle name="#_cost9702 (2)_예정공정표 (2)_설계서_원터치폰 하도급 설계내역서 2" xfId="14602"/>
    <cellStyle name="#_cost9702 (2)_예정공정표 (2)_설계서_하도급 설계내역서" xfId="14603"/>
    <cellStyle name="#_cost9702 (2)_예정공정표 (2)_설계서_하도급 설계내역서 2" xfId="14604"/>
    <cellStyle name="#_cost9702 (2)_예정공정표 (2)_설계서_하도급 설계내역서(교환기이설)" xfId="14605"/>
    <cellStyle name="#_cost9702 (2)_예정공정표 (2)_설계서_하도급 설계내역서(교환기이설) 2" xfId="14606"/>
    <cellStyle name="#_cost9702 (2)_예정공정표 (2)_설계서_하도급 설계내역서(교환기이설)_공사 설계서" xfId="14607"/>
    <cellStyle name="#_cost9702 (2)_예정공정표 (2)_설계서_하도급 설계내역서(교환기이설)_공사 설계서 2" xfId="14608"/>
    <cellStyle name="#_cost9702 (2)_예정공정표 (2)_설계서_하도급 설계내역서(교환기이설)_공사설계서" xfId="14609"/>
    <cellStyle name="#_cost9702 (2)_예정공정표 (2)_설계서_하도급 설계내역서(교환기이설)_공사설계서 2" xfId="14610"/>
    <cellStyle name="#_cost9702 (2)_예정공정표 (2)_설계서_하도급 설계내역서(교환기이설)_남부VoIP간이공사" xfId="14611"/>
    <cellStyle name="#_cost9702 (2)_예정공정표 (2)_설계서_하도급 설계내역서(교환기이설)_남부VoIP간이공사 2" xfId="14612"/>
    <cellStyle name="#_cost9702 (2)_예정공정표 (2)_설계서_하도급 설계내역서(교환기이설)_사업시행 계획서분" xfId="14613"/>
    <cellStyle name="#_cost9702 (2)_예정공정표 (2)_설계서_하도급 설계내역서(교환기이설)_사업시행 계획서분 2" xfId="14614"/>
    <cellStyle name="#_cost9702 (2)_예정공정표 (2)_설계서_하도급 설계내역서(교환기이설)_한전 간이공사설계서" xfId="14615"/>
    <cellStyle name="#_cost9702 (2)_예정공정표 (2)_설계서_하도급 설계내역서(교환기이설)_한전 간이공사설계서 2" xfId="14616"/>
    <cellStyle name="#_cost9702 (2)_예정공정표 (2)_설계서_하도급 설계내역서(원터치폰 이설)" xfId="14617"/>
    <cellStyle name="#_cost9702 (2)_예정공정표 (2)_설계서_하도급 설계내역서(원터치폰 이설) 2" xfId="14618"/>
    <cellStyle name="#_cost9702 (2)_예정공정표 (2)_설계서_하도급 설계내역서_공사 설계서" xfId="14619"/>
    <cellStyle name="#_cost9702 (2)_예정공정표 (2)_설계서_하도급 설계내역서_공사 설계서 2" xfId="14620"/>
    <cellStyle name="#_cost9702 (2)_예정공정표 (2)_설계서_하도급 설계내역서_공사설계서" xfId="14621"/>
    <cellStyle name="#_cost9702 (2)_예정공정표 (2)_설계서_하도급 설계내역서_공사설계서 2" xfId="14622"/>
    <cellStyle name="#_cost9702 (2)_예정공정표 (2)_설계서_하도급 설계내역서_남부VoIP간이공사" xfId="14623"/>
    <cellStyle name="#_cost9702 (2)_예정공정표 (2)_설계서_하도급 설계내역서_남부VoIP간이공사 2" xfId="14624"/>
    <cellStyle name="#_cost9702 (2)_예정공정표 (2)_설계서_하도급 설계내역서_사업시행 계획서분" xfId="14625"/>
    <cellStyle name="#_cost9702 (2)_예정공정표 (2)_설계서_하도급 설계내역서_사업시행 계획서분 2" xfId="14626"/>
    <cellStyle name="#_cost9702 (2)_예정공정표 (2)_설계서_하도급 설계내역서_한전 간이공사설계서" xfId="14627"/>
    <cellStyle name="#_cost9702 (2)_예정공정표 (2)_설계서_하도급 설계내역서_한전 간이공사설계서 2" xfId="14628"/>
    <cellStyle name="#_cost9702 (2)_예정공정표 (2)_설계서_한전 간이공사설계서" xfId="14629"/>
    <cellStyle name="#_cost9702 (2)_예정공정표 (2)_설계서_한전 간이공사설계서 2" xfId="14630"/>
    <cellStyle name="#_cost9702 (2)_예정공정표 (2)_설계서_한전 설계서" xfId="14631"/>
    <cellStyle name="#_cost9702 (2)_예정공정표 (2)_설계서_한전 설계서 2" xfId="14632"/>
    <cellStyle name="#_cost9702 (2)_예정공정표 (2)_예술의 전당(KEPGO)" xfId="14633"/>
    <cellStyle name="#_cost9702 (2)_예정공정표 (2)_예술의 전당(KEPGO) 2" xfId="14634"/>
    <cellStyle name="#_cost9702 (2)_예정공정표 (2)_예술의 전당(KEPGO)_공사 설계서" xfId="14635"/>
    <cellStyle name="#_cost9702 (2)_예정공정표 (2)_예술의 전당(KEPGO)_공사 설계서 2" xfId="14636"/>
    <cellStyle name="#_cost9702 (2)_예정공정표 (2)_예술의 전당(KEPGO)_본사 구내교환기 이설공사 설계서" xfId="14637"/>
    <cellStyle name="#_cost9702 (2)_예정공정표 (2)_예술의 전당(KEPGO)_본사 구내교환기 이설공사 설계서 2" xfId="14638"/>
    <cellStyle name="#_cost9702 (2)_예정공정표 (2)_예술의 전당(KEPGO)_원터치폰 하도급 설계내역서" xfId="14639"/>
    <cellStyle name="#_cost9702 (2)_예정공정표 (2)_예술의 전당(KEPGO)_원터치폰 하도급 설계내역서 2" xfId="14640"/>
    <cellStyle name="#_cost9702 (2)_예정공정표 (2)_예술의 전당(KEPGO)_하도급 설계내역서" xfId="14641"/>
    <cellStyle name="#_cost9702 (2)_예정공정표 (2)_예술의 전당(KEPGO)_하도급 설계내역서 2" xfId="14642"/>
    <cellStyle name="#_cost9702 (2)_예정공정표 (2)_예술의 전당(KEPGO)_하도급 설계내역서(교환기이설)" xfId="14643"/>
    <cellStyle name="#_cost9702 (2)_예정공정표 (2)_예술의 전당(KEPGO)_하도급 설계내역서(교환기이설) 2" xfId="14644"/>
    <cellStyle name="#_cost9702 (2)_예정공정표 (2)_예술의 전당(KEPGO)_하도급 설계내역서(원터치폰 이설)" xfId="14645"/>
    <cellStyle name="#_cost9702 (2)_예정공정표 (2)_예술의 전당(KEPGO)_하도급 설계내역서(원터치폰 이설) 2" xfId="14646"/>
    <cellStyle name="#_cost9702 (2)_예정공정표 (2)_원터치폰 하도급 설계내역서" xfId="14647"/>
    <cellStyle name="#_cost9702 (2)_예정공정표 (2)_원터치폰 하도급 설계내역서 2" xfId="14648"/>
    <cellStyle name="#_cost9702 (2)_예정공정표 (2)_하도급 설계내역서" xfId="14649"/>
    <cellStyle name="#_cost9702 (2)_예정공정표 (2)_하도급 설계내역서 2" xfId="14650"/>
    <cellStyle name="#_cost9702 (2)_예정공정표 (2)_하도급 설계내역서(교환기이설)" xfId="14651"/>
    <cellStyle name="#_cost9702 (2)_예정공정표 (2)_하도급 설계내역서(교환기이설) 2" xfId="14652"/>
    <cellStyle name="#_cost9702 (2)_예정공정표 (2)_하도급 설계내역서(원터치폰 이설)" xfId="14653"/>
    <cellStyle name="#_cost9702 (2)_예정공정표 (2)_하도급 설계내역서(원터치폰 이설) 2" xfId="14654"/>
    <cellStyle name="#_cost9702 (2)_예정공정표 (2)_한전 간이공사설계서" xfId="14655"/>
    <cellStyle name="#_cost9702 (2)_예정공정표 (2)_한전 간이공사설계서 2" xfId="14656"/>
    <cellStyle name="#_cost9702 (2)_예정공정표 (2)_한전 설계서" xfId="14657"/>
    <cellStyle name="#_cost9702 (2)_예정공정표 (2)_한전 설계서 2" xfId="14658"/>
    <cellStyle name="#_cost9702 (2)_주요자재" xfId="14659"/>
    <cellStyle name="#_cost9702 (2)_주요자재 2" xfId="14660"/>
    <cellStyle name="#_cost9702 (2)_주요자재_NEGS" xfId="14661"/>
    <cellStyle name="#_cost9702 (2)_주요자재_NEGS 2" xfId="14662"/>
    <cellStyle name="#_cost9702 (2)_주요자재_NEGS_공사 설계서" xfId="14663"/>
    <cellStyle name="#_cost9702 (2)_주요자재_NEGS_공사 설계서 2" xfId="14664"/>
    <cellStyle name="#_cost9702 (2)_주요자재_NEGS_본사 구내교환기 이설공사 설계서" xfId="14665"/>
    <cellStyle name="#_cost9702 (2)_주요자재_NEGS_본사 구내교환기 이설공사 설계서 2" xfId="14666"/>
    <cellStyle name="#_cost9702 (2)_주요자재_NEGS_원터치폰 하도급 설계내역서" xfId="14667"/>
    <cellStyle name="#_cost9702 (2)_주요자재_NEGS_원터치폰 하도급 설계내역서 2" xfId="14668"/>
    <cellStyle name="#_cost9702 (2)_주요자재_NEGS_하도급 설계내역서" xfId="14669"/>
    <cellStyle name="#_cost9702 (2)_주요자재_NEGS_하도급 설계내역서 2" xfId="14670"/>
    <cellStyle name="#_cost9702 (2)_주요자재_NEGS_하도급 설계내역서(교환기이설)" xfId="14671"/>
    <cellStyle name="#_cost9702 (2)_주요자재_NEGS_하도급 설계내역서(교환기이설) 2" xfId="14672"/>
    <cellStyle name="#_cost9702 (2)_주요자재_NEGS_하도급 설계내역서(원터치폰 이설)" xfId="14673"/>
    <cellStyle name="#_cost9702 (2)_주요자재_NEGS_하도급 설계내역서(원터치폰 이설) 2" xfId="14674"/>
    <cellStyle name="#_cost9702 (2)_주요자재_견적서" xfId="14675"/>
    <cellStyle name="#_cost9702 (2)_주요자재_견적서 2" xfId="14676"/>
    <cellStyle name="#_cost9702 (2)_주요자재_계통도 " xfId="43"/>
    <cellStyle name="#_cost9702 (2)_주요자재_계통도  2" xfId="14677"/>
    <cellStyle name="#_cost9702 (2)_주요자재_계통도 _Book1" xfId="14678"/>
    <cellStyle name="#_cost9702 (2)_주요자재_계통도 _Book1 2" xfId="14679"/>
    <cellStyle name="#_cost9702 (2)_주요자재_계통도 _OFD선번장 및 주요설비설치내역" xfId="14680"/>
    <cellStyle name="#_cost9702 (2)_주요자재_계통도 _OFD선번장 및 주요설비설치내역 2" xfId="14681"/>
    <cellStyle name="#_cost9702 (2)_주요자재_계통도 _PSM_9000계통도(03_1월기준)" xfId="14682"/>
    <cellStyle name="#_cost9702 (2)_주요자재_계통도 _PSM_9000계통도(03_1월기준) 2" xfId="14683"/>
    <cellStyle name="#_cost9702 (2)_주요자재_계통도 _PSM_9000계통도(03_1월기준)_공사설계서(VHF원격감시)" xfId="14684"/>
    <cellStyle name="#_cost9702 (2)_주요자재_계통도 _PSM_9000계통도(03_1월기준)_공사설계서(VHF원격감시) 2" xfId="14685"/>
    <cellStyle name="#_cost9702 (2)_주요자재_계통도 _가입자링계통도" xfId="14686"/>
    <cellStyle name="#_cost9702 (2)_주요자재_계통도 _가입자링계통도 2" xfId="14687"/>
    <cellStyle name="#_cost9702 (2)_주요자재_계통도 _공사설계서(엄광산TRS이동중계국)" xfId="14688"/>
    <cellStyle name="#_cost9702 (2)_주요자재_계통도 _공사설계서(엄광산TRS이동중계국) 2" xfId="14689"/>
    <cellStyle name="#_cost9702 (2)_주요자재_계통도 _광단국준공" xfId="14690"/>
    <cellStyle name="#_cost9702 (2)_주요자재_계통도 _광단국준공 2" xfId="14691"/>
    <cellStyle name="#_cost9702 (2)_주요자재_계통도 _광단국준공_PSM_9000계통도(03_1월기준)" xfId="14692"/>
    <cellStyle name="#_cost9702 (2)_주요자재_계통도 _광단국준공_PSM_9000계통도(03_1월기준) 2" xfId="14693"/>
    <cellStyle name="#_cost9702 (2)_주요자재_계통도 _광단국준공_PSM_9000계통도(03_1월기준)_공사설계서(VHF원격감시)" xfId="14694"/>
    <cellStyle name="#_cost9702 (2)_주요자재_계통도 _광단국준공_PSM_9000계통도(03_1월기준)_공사설계서(VHF원격감시) 2" xfId="14695"/>
    <cellStyle name="#_cost9702 (2)_주요자재_계통도 _대신증권" xfId="14696"/>
    <cellStyle name="#_cost9702 (2)_주요자재_계통도 _대신증권 2" xfId="14697"/>
    <cellStyle name="#_cost9702 (2)_주요자재_계통도 _대신증권_PSM_9000계통도(03_1월기준)" xfId="14698"/>
    <cellStyle name="#_cost9702 (2)_주요자재_계통도 _대신증권_PSM_9000계통도(03_1월기준) 2" xfId="14699"/>
    <cellStyle name="#_cost9702 (2)_주요자재_계통도 _대신증권_PSM_9000계통도(03_1월기준)_공사설계서(VHF원격감시)" xfId="14700"/>
    <cellStyle name="#_cost9702 (2)_주요자재_계통도 _대신증권_PSM_9000계통도(03_1월기준)_공사설계서(VHF원격감시) 2" xfId="14701"/>
    <cellStyle name="#_cost9702 (2)_주요자재_계통도 _렛츠고" xfId="14702"/>
    <cellStyle name="#_cost9702 (2)_주요자재_계통도 _렛츠고 2" xfId="14703"/>
    <cellStyle name="#_cost9702 (2)_주요자재_계통도 _렛츠고_PSM_9000계통도(03_1월기준)" xfId="14704"/>
    <cellStyle name="#_cost9702 (2)_주요자재_계통도 _렛츠고_PSM_9000계통도(03_1월기준) 2" xfId="14705"/>
    <cellStyle name="#_cost9702 (2)_주요자재_계통도 _렛츠고_PSM_9000계통도(03_1월기준)_공사설계서(VHF원격감시)" xfId="14706"/>
    <cellStyle name="#_cost9702 (2)_주요자재_계통도 _렛츠고_PSM_9000계통도(03_1월기준)_공사설계서(VHF원격감시) 2" xfId="14707"/>
    <cellStyle name="#_cost9702 (2)_주요자재_계통도 _철수계통도" xfId="14708"/>
    <cellStyle name="#_cost9702 (2)_주요자재_계통도 _철수계통도 2" xfId="14709"/>
    <cellStyle name="#_cost9702 (2)_주요자재_공사 설계서" xfId="14710"/>
    <cellStyle name="#_cost9702 (2)_주요자재_공사 설계서 2" xfId="14711"/>
    <cellStyle name="#_cost9702 (2)_주요자재_공사설계서" xfId="14712"/>
    <cellStyle name="#_cost9702 (2)_주요자재_공사설계서 2" xfId="14713"/>
    <cellStyle name="#_cost9702 (2)_주요자재_공사예산산출(kdn양식)" xfId="14714"/>
    <cellStyle name="#_cost9702 (2)_주요자재_공사예산산출(kdn양식) 2" xfId="14715"/>
    <cellStyle name="#_cost9702 (2)_주요자재_남부VoIP간이공사" xfId="14716"/>
    <cellStyle name="#_cost9702 (2)_주요자재_남부VoIP간이공사 2" xfId="14717"/>
    <cellStyle name="#_cost9702 (2)_주요자재_본사 구내교환기 이설공사 설계서" xfId="14718"/>
    <cellStyle name="#_cost9702 (2)_주요자재_본사 구내교환기 이설공사 설계서 2" xfId="14719"/>
    <cellStyle name="#_cost9702 (2)_주요자재_사업시행 계획서분" xfId="14720"/>
    <cellStyle name="#_cost9702 (2)_주요자재_사업시행 계획서분 2" xfId="14721"/>
    <cellStyle name="#_cost9702 (2)_주요자재_설계서" xfId="14722"/>
    <cellStyle name="#_cost9702 (2)_주요자재_설계서 2" xfId="14723"/>
    <cellStyle name="#_cost9702 (2)_주요자재_설계서_견적서" xfId="14724"/>
    <cellStyle name="#_cost9702 (2)_주요자재_설계서_견적서 2" xfId="14725"/>
    <cellStyle name="#_cost9702 (2)_주요자재_설계서_공사 설계서" xfId="14726"/>
    <cellStyle name="#_cost9702 (2)_주요자재_설계서_공사 설계서 2" xfId="14727"/>
    <cellStyle name="#_cost9702 (2)_주요자재_설계서_공사 설계서_1" xfId="14728"/>
    <cellStyle name="#_cost9702 (2)_주요자재_설계서_공사 설계서_1 2" xfId="14729"/>
    <cellStyle name="#_cost9702 (2)_주요자재_설계서_공사 설계서_공사 설계서" xfId="14730"/>
    <cellStyle name="#_cost9702 (2)_주요자재_설계서_공사 설계서_공사 설계서 2" xfId="14731"/>
    <cellStyle name="#_cost9702 (2)_주요자재_설계서_공사 설계서_공사설계서" xfId="14732"/>
    <cellStyle name="#_cost9702 (2)_주요자재_설계서_공사 설계서_공사설계서 2" xfId="14733"/>
    <cellStyle name="#_cost9702 (2)_주요자재_설계서_공사 설계서_남부VoIP간이공사" xfId="14734"/>
    <cellStyle name="#_cost9702 (2)_주요자재_설계서_공사 설계서_남부VoIP간이공사 2" xfId="14735"/>
    <cellStyle name="#_cost9702 (2)_주요자재_설계서_공사 설계서_사업시행 계획서분" xfId="14736"/>
    <cellStyle name="#_cost9702 (2)_주요자재_설계서_공사 설계서_사업시행 계획서분 2" xfId="14737"/>
    <cellStyle name="#_cost9702 (2)_주요자재_설계서_공사 설계서_한전 간이공사설계서" xfId="14738"/>
    <cellStyle name="#_cost9702 (2)_주요자재_설계서_공사 설계서_한전 간이공사설계서 2" xfId="14739"/>
    <cellStyle name="#_cost9702 (2)_주요자재_설계서_공사설계서" xfId="14740"/>
    <cellStyle name="#_cost9702 (2)_주요자재_설계서_공사설계서 2" xfId="14741"/>
    <cellStyle name="#_cost9702 (2)_주요자재_설계서_남부VoIP간이공사" xfId="14742"/>
    <cellStyle name="#_cost9702 (2)_주요자재_설계서_남부VoIP간이공사 2" xfId="14743"/>
    <cellStyle name="#_cost9702 (2)_주요자재_설계서_본사 구내교환기 이설공사 설계서" xfId="14744"/>
    <cellStyle name="#_cost9702 (2)_주요자재_설계서_본사 구내교환기 이설공사 설계서 2" xfId="14745"/>
    <cellStyle name="#_cost9702 (2)_주요자재_설계서_본사 구내교환기 이설공사 설계서_공사 설계서" xfId="14746"/>
    <cellStyle name="#_cost9702 (2)_주요자재_설계서_본사 구내교환기 이설공사 설계서_공사 설계서 2" xfId="14747"/>
    <cellStyle name="#_cost9702 (2)_주요자재_설계서_본사 구내교환기 이설공사 설계서_공사설계서" xfId="14748"/>
    <cellStyle name="#_cost9702 (2)_주요자재_설계서_본사 구내교환기 이설공사 설계서_공사설계서 2" xfId="14749"/>
    <cellStyle name="#_cost9702 (2)_주요자재_설계서_본사 구내교환기 이설공사 설계서_남부VoIP간이공사" xfId="14750"/>
    <cellStyle name="#_cost9702 (2)_주요자재_설계서_본사 구내교환기 이설공사 설계서_남부VoIP간이공사 2" xfId="14751"/>
    <cellStyle name="#_cost9702 (2)_주요자재_설계서_본사 구내교환기 이설공사 설계서_사업시행 계획서분" xfId="14752"/>
    <cellStyle name="#_cost9702 (2)_주요자재_설계서_본사 구내교환기 이설공사 설계서_사업시행 계획서분 2" xfId="14753"/>
    <cellStyle name="#_cost9702 (2)_주요자재_설계서_본사 구내교환기 이설공사 설계서_한전 간이공사설계서" xfId="14754"/>
    <cellStyle name="#_cost9702 (2)_주요자재_설계서_본사 구내교환기 이설공사 설계서_한전 간이공사설계서 2" xfId="14755"/>
    <cellStyle name="#_cost9702 (2)_주요자재_설계서_사업시행 계획서분" xfId="14756"/>
    <cellStyle name="#_cost9702 (2)_주요자재_설계서_사업시행 계획서분 2" xfId="14757"/>
    <cellStyle name="#_cost9702 (2)_주요자재_설계서_예술의전당사업수행내역" xfId="14758"/>
    <cellStyle name="#_cost9702 (2)_주요자재_설계서_예술의전당사업수행내역 2" xfId="14759"/>
    <cellStyle name="#_cost9702 (2)_주요자재_설계서_예술의전당사업수행내역_공사 설계서" xfId="14760"/>
    <cellStyle name="#_cost9702 (2)_주요자재_설계서_예술의전당사업수행내역_공사 설계서 2" xfId="14761"/>
    <cellStyle name="#_cost9702 (2)_주요자재_설계서_예술의전당사업수행내역_본사 구내교환기 이설공사 설계서" xfId="14762"/>
    <cellStyle name="#_cost9702 (2)_주요자재_설계서_예술의전당사업수행내역_본사 구내교환기 이설공사 설계서 2" xfId="14763"/>
    <cellStyle name="#_cost9702 (2)_주요자재_설계서_예술의전당사업수행내역_원터치폰 하도급 설계내역서" xfId="14764"/>
    <cellStyle name="#_cost9702 (2)_주요자재_설계서_예술의전당사업수행내역_원터치폰 하도급 설계내역서 2" xfId="14765"/>
    <cellStyle name="#_cost9702 (2)_주요자재_설계서_예술의전당사업수행내역_하도급 설계내역서" xfId="14766"/>
    <cellStyle name="#_cost9702 (2)_주요자재_설계서_예술의전당사업수행내역_하도급 설계내역서 2" xfId="14767"/>
    <cellStyle name="#_cost9702 (2)_주요자재_설계서_예술의전당사업수행내역_하도급 설계내역서(교환기이설)" xfId="14768"/>
    <cellStyle name="#_cost9702 (2)_주요자재_설계서_예술의전당사업수행내역_하도급 설계내역서(교환기이설) 2" xfId="14769"/>
    <cellStyle name="#_cost9702 (2)_주요자재_설계서_예술의전당사업수행내역_하도급 설계내역서(원터치폰 이설)" xfId="14770"/>
    <cellStyle name="#_cost9702 (2)_주요자재_설계서_예술의전당사업수행내역_하도급 설계내역서(원터치폰 이설) 2" xfId="14771"/>
    <cellStyle name="#_cost9702 (2)_주요자재_설계서_원터치폰 하도급 설계내역서" xfId="14772"/>
    <cellStyle name="#_cost9702 (2)_주요자재_설계서_원터치폰 하도급 설계내역서 2" xfId="14773"/>
    <cellStyle name="#_cost9702 (2)_주요자재_설계서_하도급 설계내역서" xfId="14774"/>
    <cellStyle name="#_cost9702 (2)_주요자재_설계서_하도급 설계내역서 2" xfId="14775"/>
    <cellStyle name="#_cost9702 (2)_주요자재_설계서_하도급 설계내역서(교환기이설)" xfId="14776"/>
    <cellStyle name="#_cost9702 (2)_주요자재_설계서_하도급 설계내역서(교환기이설) 2" xfId="14777"/>
    <cellStyle name="#_cost9702 (2)_주요자재_설계서_하도급 설계내역서(교환기이설)_공사 설계서" xfId="14778"/>
    <cellStyle name="#_cost9702 (2)_주요자재_설계서_하도급 설계내역서(교환기이설)_공사 설계서 2" xfId="14779"/>
    <cellStyle name="#_cost9702 (2)_주요자재_설계서_하도급 설계내역서(교환기이설)_공사설계서" xfId="14780"/>
    <cellStyle name="#_cost9702 (2)_주요자재_설계서_하도급 설계내역서(교환기이설)_공사설계서 2" xfId="14781"/>
    <cellStyle name="#_cost9702 (2)_주요자재_설계서_하도급 설계내역서(교환기이설)_남부VoIP간이공사" xfId="14782"/>
    <cellStyle name="#_cost9702 (2)_주요자재_설계서_하도급 설계내역서(교환기이설)_남부VoIP간이공사 2" xfId="14783"/>
    <cellStyle name="#_cost9702 (2)_주요자재_설계서_하도급 설계내역서(교환기이설)_사업시행 계획서분" xfId="14784"/>
    <cellStyle name="#_cost9702 (2)_주요자재_설계서_하도급 설계내역서(교환기이설)_사업시행 계획서분 2" xfId="14785"/>
    <cellStyle name="#_cost9702 (2)_주요자재_설계서_하도급 설계내역서(교환기이설)_한전 간이공사설계서" xfId="14786"/>
    <cellStyle name="#_cost9702 (2)_주요자재_설계서_하도급 설계내역서(교환기이설)_한전 간이공사설계서 2" xfId="14787"/>
    <cellStyle name="#_cost9702 (2)_주요자재_설계서_하도급 설계내역서(원터치폰 이설)" xfId="14788"/>
    <cellStyle name="#_cost9702 (2)_주요자재_설계서_하도급 설계내역서(원터치폰 이설) 2" xfId="14789"/>
    <cellStyle name="#_cost9702 (2)_주요자재_설계서_하도급 설계내역서_공사 설계서" xfId="14790"/>
    <cellStyle name="#_cost9702 (2)_주요자재_설계서_하도급 설계내역서_공사 설계서 2" xfId="14791"/>
    <cellStyle name="#_cost9702 (2)_주요자재_설계서_하도급 설계내역서_공사설계서" xfId="14792"/>
    <cellStyle name="#_cost9702 (2)_주요자재_설계서_하도급 설계내역서_공사설계서 2" xfId="14793"/>
    <cellStyle name="#_cost9702 (2)_주요자재_설계서_하도급 설계내역서_남부VoIP간이공사" xfId="14794"/>
    <cellStyle name="#_cost9702 (2)_주요자재_설계서_하도급 설계내역서_남부VoIP간이공사 2" xfId="14795"/>
    <cellStyle name="#_cost9702 (2)_주요자재_설계서_하도급 설계내역서_사업시행 계획서분" xfId="14796"/>
    <cellStyle name="#_cost9702 (2)_주요자재_설계서_하도급 설계내역서_사업시행 계획서분 2" xfId="14797"/>
    <cellStyle name="#_cost9702 (2)_주요자재_설계서_하도급 설계내역서_한전 간이공사설계서" xfId="14798"/>
    <cellStyle name="#_cost9702 (2)_주요자재_설계서_하도급 설계내역서_한전 간이공사설계서 2" xfId="14799"/>
    <cellStyle name="#_cost9702 (2)_주요자재_설계서_한전 간이공사설계서" xfId="14800"/>
    <cellStyle name="#_cost9702 (2)_주요자재_설계서_한전 간이공사설계서 2" xfId="14801"/>
    <cellStyle name="#_cost9702 (2)_주요자재_설계서_한전 설계서" xfId="14802"/>
    <cellStyle name="#_cost9702 (2)_주요자재_설계서_한전 설계서 2" xfId="14803"/>
    <cellStyle name="#_cost9702 (2)_주요자재_예술의 전당(KEPGO)" xfId="14804"/>
    <cellStyle name="#_cost9702 (2)_주요자재_예술의 전당(KEPGO) 2" xfId="14805"/>
    <cellStyle name="#_cost9702 (2)_주요자재_예술의 전당(KEPGO)_공사 설계서" xfId="14806"/>
    <cellStyle name="#_cost9702 (2)_주요자재_예술의 전당(KEPGO)_공사 설계서 2" xfId="14807"/>
    <cellStyle name="#_cost9702 (2)_주요자재_예술의 전당(KEPGO)_본사 구내교환기 이설공사 설계서" xfId="14808"/>
    <cellStyle name="#_cost9702 (2)_주요자재_예술의 전당(KEPGO)_본사 구내교환기 이설공사 설계서 2" xfId="14809"/>
    <cellStyle name="#_cost9702 (2)_주요자재_예술의 전당(KEPGO)_원터치폰 하도급 설계내역서" xfId="14810"/>
    <cellStyle name="#_cost9702 (2)_주요자재_예술의 전당(KEPGO)_원터치폰 하도급 설계내역서 2" xfId="14811"/>
    <cellStyle name="#_cost9702 (2)_주요자재_예술의 전당(KEPGO)_하도급 설계내역서" xfId="14812"/>
    <cellStyle name="#_cost9702 (2)_주요자재_예술의 전당(KEPGO)_하도급 설계내역서 2" xfId="14813"/>
    <cellStyle name="#_cost9702 (2)_주요자재_예술의 전당(KEPGO)_하도급 설계내역서(교환기이설)" xfId="14814"/>
    <cellStyle name="#_cost9702 (2)_주요자재_예술의 전당(KEPGO)_하도급 설계내역서(교환기이설) 2" xfId="14815"/>
    <cellStyle name="#_cost9702 (2)_주요자재_예술의 전당(KEPGO)_하도급 설계내역서(원터치폰 이설)" xfId="14816"/>
    <cellStyle name="#_cost9702 (2)_주요자재_예술의 전당(KEPGO)_하도급 설계내역서(원터치폰 이설) 2" xfId="14817"/>
    <cellStyle name="#_cost9702 (2)_주요자재_원터치폰 하도급 설계내역서" xfId="14818"/>
    <cellStyle name="#_cost9702 (2)_주요자재_원터치폰 하도급 설계내역서 2" xfId="14819"/>
    <cellStyle name="#_cost9702 (2)_주요자재_하도급 설계내역서" xfId="14820"/>
    <cellStyle name="#_cost9702 (2)_주요자재_하도급 설계내역서 2" xfId="14821"/>
    <cellStyle name="#_cost9702 (2)_주요자재_하도급 설계내역서(교환기이설)" xfId="14822"/>
    <cellStyle name="#_cost9702 (2)_주요자재_하도급 설계내역서(교환기이설) 2" xfId="14823"/>
    <cellStyle name="#_cost9702 (2)_주요자재_하도급 설계내역서(원터치폰 이설)" xfId="14824"/>
    <cellStyle name="#_cost9702 (2)_주요자재_하도급 설계내역서(원터치폰 이설) 2" xfId="14825"/>
    <cellStyle name="#_cost9702 (2)_주요자재_한전 간이공사설계서" xfId="14826"/>
    <cellStyle name="#_cost9702 (2)_주요자재_한전 간이공사설계서 2" xfId="14827"/>
    <cellStyle name="#_cost9702 (2)_주요자재_한전 설계서" xfId="14828"/>
    <cellStyle name="#_cost9702 (2)_주요자재_한전 설계서 2" xfId="14829"/>
    <cellStyle name="#_cost9702 (2)_품셈 " xfId="14830"/>
    <cellStyle name="#_cost9702 (2)_품셈  2" xfId="14831"/>
    <cellStyle name="#_cost9702 (2)_품셈 _Book1" xfId="14832"/>
    <cellStyle name="#_cost9702 (2)_품셈 _Book1 2" xfId="14833"/>
    <cellStyle name="#_cost9702 (2)_품셈 _Book1_공사설계서(VHF원격감시)" xfId="14834"/>
    <cellStyle name="#_cost9702 (2)_품셈 _Book1_공사설계서(VHF원격감시) 2" xfId="14835"/>
    <cellStyle name="#_cost9702 (2)_품셈 _PSM_9000계통도(03_1월기준)" xfId="14836"/>
    <cellStyle name="#_cost9702 (2)_품셈 _PSM_9000계통도(03_1월기준) 2" xfId="14837"/>
    <cellStyle name="#_cost9702 (2)_품셈 _PSM_9000계통도(03_1월기준)_공사설계서(VHF원격감시)" xfId="14838"/>
    <cellStyle name="#_cost9702 (2)_품셈 _PSM_9000계통도(03_1월기준)_공사설계서(VHF원격감시) 2" xfId="14839"/>
    <cellStyle name="#_cost9702 (2)_품셈 _STI계통도1" xfId="14840"/>
    <cellStyle name="#_cost9702 (2)_품셈 _STI계통도1 2" xfId="14841"/>
    <cellStyle name="#_cost9702 (2)_품셈 _STI계통도1_PSM_9000계통도(03_1월기준)" xfId="14842"/>
    <cellStyle name="#_cost9702 (2)_품셈 _STI계통도1_PSM_9000계통도(03_1월기준) 2" xfId="14843"/>
    <cellStyle name="#_cost9702 (2)_품셈 _STI계통도1_PSM_9000계통도(03_1월기준)_공사설계서(VHF원격감시)" xfId="14844"/>
    <cellStyle name="#_cost9702 (2)_품셈 _STI계통도1_PSM_9000계통도(03_1월기준)_공사설계서(VHF원격감시) 2" xfId="14845"/>
    <cellStyle name="#_cost9702 (2)_품셈 _STI계통도1_감지선교체공사" xfId="14846"/>
    <cellStyle name="#_cost9702 (2)_품셈 _STI계통도1_감지선교체공사 2" xfId="14847"/>
    <cellStyle name="#_cost9702 (2)_품셈 _STI계통도1_감지선교체공사_공사설계서(VHF원격감시)" xfId="14848"/>
    <cellStyle name="#_cost9702 (2)_품셈 _STI계통도1_감지선교체공사_공사설계서(VHF원격감시) 2" xfId="14849"/>
    <cellStyle name="#_cost9702 (2)_품셈 _STI계통도1_방송설비예산검토서" xfId="14850"/>
    <cellStyle name="#_cost9702 (2)_품셈 _STI계통도1_방송설비예산검토서 2" xfId="14851"/>
    <cellStyle name="#_cost9702 (2)_품셈 _STI계통도1_방송설비예산검토서_공사설계서(VHF원격감시)" xfId="14852"/>
    <cellStyle name="#_cost9702 (2)_품셈 _STI계통도1_방송설비예산검토서_공사설계서(VHF원격감시) 2" xfId="14853"/>
    <cellStyle name="#_cost9702 (2)_품셈 _STI계통도1_설계" xfId="14854"/>
    <cellStyle name="#_cost9702 (2)_품셈 _STI계통도1_설계 2" xfId="14855"/>
    <cellStyle name="#_cost9702 (2)_품셈 _STI계통도1_설계_공사설계서(VHF원격감시)" xfId="14856"/>
    <cellStyle name="#_cost9702 (2)_품셈 _STI계통도1_설계_공사설계서(VHF원격감시) 2" xfId="14857"/>
    <cellStyle name="#_cost9702 (2)_품셈 _STI계통도1_신울산통신설비정비공사" xfId="14858"/>
    <cellStyle name="#_cost9702 (2)_품셈 _STI계통도1_신울산통신설비정비공사 2" xfId="14859"/>
    <cellStyle name="#_cost9702 (2)_품셈 _STI계통도1_신울산통신설비정비공사_공사설계서(VHF원격감시)" xfId="14860"/>
    <cellStyle name="#_cost9702 (2)_품셈 _STI계통도1_신울산통신설비정비공사_공사설계서(VHF원격감시) 2" xfId="14861"/>
    <cellStyle name="#_cost9702 (2)_품셈 _STI계통도1_신울산통신실배치도(0401)" xfId="14862"/>
    <cellStyle name="#_cost9702 (2)_품셈 _STI계통도1_신울산통신실배치도(0401) 2" xfId="14863"/>
    <cellStyle name="#_cost9702 (2)_품셈 _STI계통도1_신울산통신실배치도(0401)_공사설계서(VHF원격감시)" xfId="14864"/>
    <cellStyle name="#_cost9702 (2)_품셈 _STI계통도1_신울산통신실배치도(0401)_공사설계서(VHF원격감시) 2" xfId="14865"/>
    <cellStyle name="#_cost9702 (2)_품셈 _STI계통도1_써지보호기설치및변전소공청보강공사" xfId="14866"/>
    <cellStyle name="#_cost9702 (2)_품셈 _STI계통도1_써지보호기설치및변전소공청보강공사 2" xfId="14867"/>
    <cellStyle name="#_cost9702 (2)_품셈 _STI계통도1_써지보호기설치및변전소공청보강공사_공사설계서(VHF원격감시)" xfId="14868"/>
    <cellStyle name="#_cost9702 (2)_품셈 _STI계통도1_써지보호기설치및변전소공청보강공사_공사설계서(VHF원격감시) 2" xfId="14869"/>
    <cellStyle name="#_cost9702 (2)_품셈 _STI계통도1_울산옥외이설철거공사" xfId="14870"/>
    <cellStyle name="#_cost9702 (2)_품셈 _STI계통도1_울산옥외이설철거공사 2" xfId="14871"/>
    <cellStyle name="#_cost9702 (2)_품셈 _STI계통도1_울산옥외이설철거공사_공사설계서(VHF원격감시)" xfId="14872"/>
    <cellStyle name="#_cost9702 (2)_품셈 _STI계통도1_울산옥외이설철거공사_공사설계서(VHF원격감시) 2" xfId="14873"/>
    <cellStyle name="#_cost9702 (2)_품셈 _STI계통도1_음향방송설비보강공사(수정)" xfId="14874"/>
    <cellStyle name="#_cost9702 (2)_품셈 _STI계통도1_음향방송설비보강공사(수정) 2" xfId="14875"/>
    <cellStyle name="#_cost9702 (2)_품셈 _STI계통도1_음향방송설비보강공사(수정)_공사설계서(VHF원격감시)" xfId="14876"/>
    <cellStyle name="#_cost9702 (2)_품셈 _STI계통도1_음향방송설비보강공사(수정)_공사설계서(VHF원격감시) 2" xfId="14877"/>
    <cellStyle name="#_cost9702 (2)_품셈 _가입자링계통도" xfId="14878"/>
    <cellStyle name="#_cost9702 (2)_품셈 _가입자링계통도 2" xfId="14879"/>
    <cellStyle name="#_cost9702 (2)_품셈 _가입자링계통도_PSM_9000계통도(03_1월기준)" xfId="14880"/>
    <cellStyle name="#_cost9702 (2)_품셈 _가입자링계통도_PSM_9000계통도(03_1월기준) 2" xfId="14881"/>
    <cellStyle name="#_cost9702 (2)_품셈 _가입자링계통도_PSM_9000계통도(03_1월기준)_공사설계서(VHF원격감시)" xfId="14882"/>
    <cellStyle name="#_cost9702 (2)_품셈 _가입자링계통도_PSM_9000계통도(03_1월기준)_공사설계서(VHF원격감시) 2" xfId="14883"/>
    <cellStyle name="#_cost9702 (2)_품셈 _가입자링계통도_감지선교체공사" xfId="14884"/>
    <cellStyle name="#_cost9702 (2)_품셈 _가입자링계통도_감지선교체공사 2" xfId="14885"/>
    <cellStyle name="#_cost9702 (2)_품셈 _가입자링계통도_감지선교체공사_공사설계서(VHF원격감시)" xfId="14886"/>
    <cellStyle name="#_cost9702 (2)_품셈 _가입자링계통도_감지선교체공사_공사설계서(VHF원격감시) 2" xfId="14887"/>
    <cellStyle name="#_cost9702 (2)_품셈 _가입자링계통도_방송설비예산검토서" xfId="14888"/>
    <cellStyle name="#_cost9702 (2)_품셈 _가입자링계통도_방송설비예산검토서 2" xfId="14889"/>
    <cellStyle name="#_cost9702 (2)_품셈 _가입자링계통도_방송설비예산검토서_공사설계서(VHF원격감시)" xfId="14890"/>
    <cellStyle name="#_cost9702 (2)_품셈 _가입자링계통도_방송설비예산검토서_공사설계서(VHF원격감시) 2" xfId="14891"/>
    <cellStyle name="#_cost9702 (2)_품셈 _가입자링계통도_설계" xfId="14892"/>
    <cellStyle name="#_cost9702 (2)_품셈 _가입자링계통도_설계 2" xfId="14893"/>
    <cellStyle name="#_cost9702 (2)_품셈 _가입자링계통도_설계_공사설계서(VHF원격감시)" xfId="14894"/>
    <cellStyle name="#_cost9702 (2)_품셈 _가입자링계통도_설계_공사설계서(VHF원격감시) 2" xfId="14895"/>
    <cellStyle name="#_cost9702 (2)_품셈 _가입자링계통도_신울산통신설비정비공사" xfId="14896"/>
    <cellStyle name="#_cost9702 (2)_품셈 _가입자링계통도_신울산통신설비정비공사 2" xfId="14897"/>
    <cellStyle name="#_cost9702 (2)_품셈 _가입자링계통도_신울산통신설비정비공사_공사설계서(VHF원격감시)" xfId="14898"/>
    <cellStyle name="#_cost9702 (2)_품셈 _가입자링계통도_신울산통신설비정비공사_공사설계서(VHF원격감시) 2" xfId="14899"/>
    <cellStyle name="#_cost9702 (2)_품셈 _가입자링계통도_신울산통신실배치도(0401)" xfId="14900"/>
    <cellStyle name="#_cost9702 (2)_품셈 _가입자링계통도_신울산통신실배치도(0401) 2" xfId="14901"/>
    <cellStyle name="#_cost9702 (2)_품셈 _가입자링계통도_신울산통신실배치도(0401)_공사설계서(VHF원격감시)" xfId="14902"/>
    <cellStyle name="#_cost9702 (2)_품셈 _가입자링계통도_신울산통신실배치도(0401)_공사설계서(VHF원격감시) 2" xfId="14903"/>
    <cellStyle name="#_cost9702 (2)_품셈 _가입자링계통도_써지보호기설치및변전소공청보강공사" xfId="14904"/>
    <cellStyle name="#_cost9702 (2)_품셈 _가입자링계통도_써지보호기설치및변전소공청보강공사 2" xfId="14905"/>
    <cellStyle name="#_cost9702 (2)_품셈 _가입자링계통도_써지보호기설치및변전소공청보강공사_공사설계서(VHF원격감시)" xfId="14906"/>
    <cellStyle name="#_cost9702 (2)_품셈 _가입자링계통도_써지보호기설치및변전소공청보강공사_공사설계서(VHF원격감시) 2" xfId="14907"/>
    <cellStyle name="#_cost9702 (2)_품셈 _가입자링계통도_울산옥외이설철거공사" xfId="14908"/>
    <cellStyle name="#_cost9702 (2)_품셈 _가입자링계통도_울산옥외이설철거공사 2" xfId="14909"/>
    <cellStyle name="#_cost9702 (2)_품셈 _가입자링계통도_울산옥외이설철거공사_공사설계서(VHF원격감시)" xfId="14910"/>
    <cellStyle name="#_cost9702 (2)_품셈 _가입자링계통도_울산옥외이설철거공사_공사설계서(VHF원격감시) 2" xfId="14911"/>
    <cellStyle name="#_cost9702 (2)_품셈 _가입자링계통도_음향방송설비보강공사(수정)" xfId="14912"/>
    <cellStyle name="#_cost9702 (2)_품셈 _가입자링계통도_음향방송설비보강공사(수정) 2" xfId="14913"/>
    <cellStyle name="#_cost9702 (2)_품셈 _가입자링계통도_음향방송설비보강공사(수정)_공사설계서(VHF원격감시)" xfId="14914"/>
    <cellStyle name="#_cost9702 (2)_품셈 _가입자링계통도_음향방송설비보강공사(수정)_공사설계서(VHF원격감시) 2" xfId="14915"/>
    <cellStyle name="#_cost9702 (2)_품셈 _감지선교체공사" xfId="14916"/>
    <cellStyle name="#_cost9702 (2)_품셈 _감지선교체공사 2" xfId="14917"/>
    <cellStyle name="#_cost9702 (2)_품셈 _감지선교체공사_공사설계서(VHF원격감시)" xfId="14918"/>
    <cellStyle name="#_cost9702 (2)_품셈 _감지선교체공사_공사설계서(VHF원격감시) 2" xfId="14919"/>
    <cellStyle name="#_cost9702 (2)_품셈 _건물인입도 (3)" xfId="14920"/>
    <cellStyle name="#_cost9702 (2)_품셈 _건물인입도 (3) 2" xfId="14921"/>
    <cellStyle name="#_cost9702 (2)_품셈 _건물인입도 (3)_PSM_9000계통도(03_1월기준)" xfId="14922"/>
    <cellStyle name="#_cost9702 (2)_품셈 _건물인입도 (3)_PSM_9000계통도(03_1월기준) 2" xfId="14923"/>
    <cellStyle name="#_cost9702 (2)_품셈 _건물인입도 (3)_PSM_9000계통도(03_1월기준)_공사설계서(VHF원격감시)" xfId="14924"/>
    <cellStyle name="#_cost9702 (2)_품셈 _건물인입도 (3)_PSM_9000계통도(03_1월기준)_공사설계서(VHF원격감시) 2" xfId="14925"/>
    <cellStyle name="#_cost9702 (2)_품셈 _건물인입도 (5)" xfId="14926"/>
    <cellStyle name="#_cost9702 (2)_품셈 _건물인입도 (5) 2" xfId="14927"/>
    <cellStyle name="#_cost9702 (2)_품셈 _건물인입도 (5)_PSM_9000계통도(03_1월기준)" xfId="14928"/>
    <cellStyle name="#_cost9702 (2)_품셈 _건물인입도 (5)_PSM_9000계통도(03_1월기준) 2" xfId="14929"/>
    <cellStyle name="#_cost9702 (2)_품셈 _건물인입도 (5)_PSM_9000계통도(03_1월기준)_공사설계서(VHF원격감시)" xfId="14930"/>
    <cellStyle name="#_cost9702 (2)_품셈 _건물인입도 (5)_PSM_9000계통도(03_1월기준)_공사설계서(VHF원격감시) 2" xfId="14931"/>
    <cellStyle name="#_cost9702 (2)_품셈 _기계실장도 (2)" xfId="14932"/>
    <cellStyle name="#_cost9702 (2)_품셈 _기계실장도 (2) 2" xfId="14933"/>
    <cellStyle name="#_cost9702 (2)_품셈 _기계실장도 (2)_PSM_9000계통도(03_1월기준)" xfId="14934"/>
    <cellStyle name="#_cost9702 (2)_품셈 _기계실장도 (2)_PSM_9000계통도(03_1월기준) 2" xfId="14935"/>
    <cellStyle name="#_cost9702 (2)_품셈 _기계실장도 (2)_PSM_9000계통도(03_1월기준)_공사설계서(VHF원격감시)" xfId="14936"/>
    <cellStyle name="#_cost9702 (2)_품셈 _기계실장도 (2)_PSM_9000계통도(03_1월기준)_공사설계서(VHF원격감시) 2" xfId="14937"/>
    <cellStyle name="#_cost9702 (2)_품셈 _기계실장도 (2)_감지선교체공사" xfId="14938"/>
    <cellStyle name="#_cost9702 (2)_품셈 _기계실장도 (2)_감지선교체공사 2" xfId="14939"/>
    <cellStyle name="#_cost9702 (2)_품셈 _기계실장도 (2)_감지선교체공사_공사설계서(VHF원격감시)" xfId="14940"/>
    <cellStyle name="#_cost9702 (2)_품셈 _기계실장도 (2)_감지선교체공사_공사설계서(VHF원격감시) 2" xfId="14941"/>
    <cellStyle name="#_cost9702 (2)_품셈 _기계실장도 (2)_방송설비예산검토서" xfId="14942"/>
    <cellStyle name="#_cost9702 (2)_품셈 _기계실장도 (2)_방송설비예산검토서 2" xfId="14943"/>
    <cellStyle name="#_cost9702 (2)_품셈 _기계실장도 (2)_방송설비예산검토서_공사설계서(VHF원격감시)" xfId="14944"/>
    <cellStyle name="#_cost9702 (2)_품셈 _기계실장도 (2)_방송설비예산검토서_공사설계서(VHF원격감시) 2" xfId="14945"/>
    <cellStyle name="#_cost9702 (2)_품셈 _기계실장도 (2)_설계" xfId="14946"/>
    <cellStyle name="#_cost9702 (2)_품셈 _기계실장도 (2)_설계 2" xfId="14947"/>
    <cellStyle name="#_cost9702 (2)_품셈 _기계실장도 (2)_설계_공사설계서(VHF원격감시)" xfId="14948"/>
    <cellStyle name="#_cost9702 (2)_품셈 _기계실장도 (2)_설계_공사설계서(VHF원격감시) 2" xfId="14949"/>
    <cellStyle name="#_cost9702 (2)_품셈 _기계실장도 (2)_신울산통신설비정비공사" xfId="14950"/>
    <cellStyle name="#_cost9702 (2)_품셈 _기계실장도 (2)_신울산통신설비정비공사 2" xfId="14951"/>
    <cellStyle name="#_cost9702 (2)_품셈 _기계실장도 (2)_신울산통신설비정비공사_공사설계서(VHF원격감시)" xfId="14952"/>
    <cellStyle name="#_cost9702 (2)_품셈 _기계실장도 (2)_신울산통신설비정비공사_공사설계서(VHF원격감시) 2" xfId="14953"/>
    <cellStyle name="#_cost9702 (2)_품셈 _기계실장도 (2)_신울산통신실배치도(0401)" xfId="14954"/>
    <cellStyle name="#_cost9702 (2)_품셈 _기계실장도 (2)_신울산통신실배치도(0401) 2" xfId="14955"/>
    <cellStyle name="#_cost9702 (2)_품셈 _기계실장도 (2)_신울산통신실배치도(0401)_공사설계서(VHF원격감시)" xfId="14956"/>
    <cellStyle name="#_cost9702 (2)_품셈 _기계실장도 (2)_신울산통신실배치도(0401)_공사설계서(VHF원격감시) 2" xfId="14957"/>
    <cellStyle name="#_cost9702 (2)_품셈 _기계실장도 (2)_써지보호기설치및변전소공청보강공사" xfId="14958"/>
    <cellStyle name="#_cost9702 (2)_품셈 _기계실장도 (2)_써지보호기설치및변전소공청보강공사 2" xfId="14959"/>
    <cellStyle name="#_cost9702 (2)_품셈 _기계실장도 (2)_써지보호기설치및변전소공청보강공사_공사설계서(VHF원격감시)" xfId="14960"/>
    <cellStyle name="#_cost9702 (2)_품셈 _기계실장도 (2)_써지보호기설치및변전소공청보강공사_공사설계서(VHF원격감시) 2" xfId="14961"/>
    <cellStyle name="#_cost9702 (2)_품셈 _기계실장도 (2)_울산옥외이설철거공사" xfId="14962"/>
    <cellStyle name="#_cost9702 (2)_품셈 _기계실장도 (2)_울산옥외이설철거공사 2" xfId="14963"/>
    <cellStyle name="#_cost9702 (2)_품셈 _기계실장도 (2)_울산옥외이설철거공사_공사설계서(VHF원격감시)" xfId="14964"/>
    <cellStyle name="#_cost9702 (2)_품셈 _기계실장도 (2)_울산옥외이설철거공사_공사설계서(VHF원격감시) 2" xfId="14965"/>
    <cellStyle name="#_cost9702 (2)_품셈 _기계실장도 (2)_음향방송설비보강공사(수정)" xfId="14966"/>
    <cellStyle name="#_cost9702 (2)_품셈 _기계실장도 (2)_음향방송설비보강공사(수정) 2" xfId="14967"/>
    <cellStyle name="#_cost9702 (2)_품셈 _기계실장도 (2)_음향방송설비보강공사(수정)_공사설계서(VHF원격감시)" xfId="14968"/>
    <cellStyle name="#_cost9702 (2)_품셈 _기계실장도 (2)_음향방송설비보강공사(수정)_공사설계서(VHF원격감시) 2" xfId="14969"/>
    <cellStyle name="#_cost9702 (2)_품셈 _방송설비예산검토서" xfId="14970"/>
    <cellStyle name="#_cost9702 (2)_품셈 _방송설비예산검토서 2" xfId="14971"/>
    <cellStyle name="#_cost9702 (2)_품셈 _방송설비예산검토서_공사설계서(VHF원격감시)" xfId="14972"/>
    <cellStyle name="#_cost9702 (2)_품셈 _방송설비예산검토서_공사설계서(VHF원격감시) 2" xfId="14973"/>
    <cellStyle name="#_cost9702 (2)_품셈 _선번장 (2)" xfId="14974"/>
    <cellStyle name="#_cost9702 (2)_품셈 _선번장 (2) 2" xfId="14975"/>
    <cellStyle name="#_cost9702 (2)_품셈 _선번장 (2)_PSM_9000계통도(03_1월기준)" xfId="14976"/>
    <cellStyle name="#_cost9702 (2)_품셈 _선번장 (2)_PSM_9000계통도(03_1월기준) 2" xfId="14977"/>
    <cellStyle name="#_cost9702 (2)_품셈 _선번장 (2)_PSM_9000계통도(03_1월기준)_공사설계서(VHF원격감시)" xfId="14978"/>
    <cellStyle name="#_cost9702 (2)_품셈 _선번장 (2)_PSM_9000계통도(03_1월기준)_공사설계서(VHF원격감시) 2" xfId="14979"/>
    <cellStyle name="#_cost9702 (2)_품셈 _선번장 (2)_감지선교체공사" xfId="14980"/>
    <cellStyle name="#_cost9702 (2)_품셈 _선번장 (2)_감지선교체공사 2" xfId="14981"/>
    <cellStyle name="#_cost9702 (2)_품셈 _선번장 (2)_감지선교체공사_공사설계서(VHF원격감시)" xfId="14982"/>
    <cellStyle name="#_cost9702 (2)_품셈 _선번장 (2)_감지선교체공사_공사설계서(VHF원격감시) 2" xfId="14983"/>
    <cellStyle name="#_cost9702 (2)_품셈 _선번장 (2)_방송설비예산검토서" xfId="14984"/>
    <cellStyle name="#_cost9702 (2)_품셈 _선번장 (2)_방송설비예산검토서 2" xfId="14985"/>
    <cellStyle name="#_cost9702 (2)_품셈 _선번장 (2)_방송설비예산검토서_공사설계서(VHF원격감시)" xfId="14986"/>
    <cellStyle name="#_cost9702 (2)_품셈 _선번장 (2)_방송설비예산검토서_공사설계서(VHF원격감시) 2" xfId="14987"/>
    <cellStyle name="#_cost9702 (2)_품셈 _선번장 (2)_설계" xfId="14988"/>
    <cellStyle name="#_cost9702 (2)_품셈 _선번장 (2)_설계 2" xfId="14989"/>
    <cellStyle name="#_cost9702 (2)_품셈 _선번장 (2)_설계_공사설계서(VHF원격감시)" xfId="14990"/>
    <cellStyle name="#_cost9702 (2)_품셈 _선번장 (2)_설계_공사설계서(VHF원격감시) 2" xfId="14991"/>
    <cellStyle name="#_cost9702 (2)_품셈 _선번장 (2)_신울산통신설비정비공사" xfId="14992"/>
    <cellStyle name="#_cost9702 (2)_품셈 _선번장 (2)_신울산통신설비정비공사 2" xfId="14993"/>
    <cellStyle name="#_cost9702 (2)_품셈 _선번장 (2)_신울산통신설비정비공사_공사설계서(VHF원격감시)" xfId="14994"/>
    <cellStyle name="#_cost9702 (2)_품셈 _선번장 (2)_신울산통신설비정비공사_공사설계서(VHF원격감시) 2" xfId="14995"/>
    <cellStyle name="#_cost9702 (2)_품셈 _선번장 (2)_신울산통신실배치도(0401)" xfId="14996"/>
    <cellStyle name="#_cost9702 (2)_품셈 _선번장 (2)_신울산통신실배치도(0401) 2" xfId="14997"/>
    <cellStyle name="#_cost9702 (2)_품셈 _선번장 (2)_신울산통신실배치도(0401)_공사설계서(VHF원격감시)" xfId="14998"/>
    <cellStyle name="#_cost9702 (2)_품셈 _선번장 (2)_신울산통신실배치도(0401)_공사설계서(VHF원격감시) 2" xfId="14999"/>
    <cellStyle name="#_cost9702 (2)_품셈 _선번장 (2)_써지보호기설치및변전소공청보강공사" xfId="15000"/>
    <cellStyle name="#_cost9702 (2)_품셈 _선번장 (2)_써지보호기설치및변전소공청보강공사 2" xfId="15001"/>
    <cellStyle name="#_cost9702 (2)_품셈 _선번장 (2)_써지보호기설치및변전소공청보강공사_공사설계서(VHF원격감시)" xfId="15002"/>
    <cellStyle name="#_cost9702 (2)_품셈 _선번장 (2)_써지보호기설치및변전소공청보강공사_공사설계서(VHF원격감시) 2" xfId="15003"/>
    <cellStyle name="#_cost9702 (2)_품셈 _선번장 (2)_울산옥외이설철거공사" xfId="15004"/>
    <cellStyle name="#_cost9702 (2)_품셈 _선번장 (2)_울산옥외이설철거공사 2" xfId="15005"/>
    <cellStyle name="#_cost9702 (2)_품셈 _선번장 (2)_울산옥외이설철거공사_공사설계서(VHF원격감시)" xfId="15006"/>
    <cellStyle name="#_cost9702 (2)_품셈 _선번장 (2)_울산옥외이설철거공사_공사설계서(VHF원격감시) 2" xfId="15007"/>
    <cellStyle name="#_cost9702 (2)_품셈 _선번장 (2)_음향방송설비보강공사(수정)" xfId="15008"/>
    <cellStyle name="#_cost9702 (2)_품셈 _선번장 (2)_음향방송설비보강공사(수정) 2" xfId="15009"/>
    <cellStyle name="#_cost9702 (2)_품셈 _선번장 (2)_음향방송설비보강공사(수정)_공사설계서(VHF원격감시)" xfId="15010"/>
    <cellStyle name="#_cost9702 (2)_품셈 _선번장 (2)_음향방송설비보강공사(수정)_공사설계서(VHF원격감시) 2" xfId="15011"/>
    <cellStyle name="#_cost9702 (2)_품셈 _선번장(울산) (5)" xfId="15012"/>
    <cellStyle name="#_cost9702 (2)_품셈 _선번장(울산) (5) 2" xfId="15013"/>
    <cellStyle name="#_cost9702 (2)_품셈 _선번장(울산) (5)_PSM_9000계통도(03_1월기준)" xfId="15014"/>
    <cellStyle name="#_cost9702 (2)_품셈 _선번장(울산) (5)_PSM_9000계통도(03_1월기준) 2" xfId="15015"/>
    <cellStyle name="#_cost9702 (2)_품셈 _선번장(울산) (5)_PSM_9000계통도(03_1월기준)_공사설계서(VHF원격감시)" xfId="15016"/>
    <cellStyle name="#_cost9702 (2)_품셈 _선번장(울산) (5)_PSM_9000계통도(03_1월기준)_공사설계서(VHF원격감시) 2" xfId="15017"/>
    <cellStyle name="#_cost9702 (2)_품셈 _선번장(울산) (5)_감지선교체공사" xfId="15018"/>
    <cellStyle name="#_cost9702 (2)_품셈 _선번장(울산) (5)_감지선교체공사 2" xfId="15019"/>
    <cellStyle name="#_cost9702 (2)_품셈 _선번장(울산) (5)_감지선교체공사_공사설계서(VHF원격감시)" xfId="15020"/>
    <cellStyle name="#_cost9702 (2)_품셈 _선번장(울산) (5)_감지선교체공사_공사설계서(VHF원격감시) 2" xfId="15021"/>
    <cellStyle name="#_cost9702 (2)_품셈 _선번장(울산) (5)_방송설비예산검토서" xfId="15022"/>
    <cellStyle name="#_cost9702 (2)_품셈 _선번장(울산) (5)_방송설비예산검토서 2" xfId="15023"/>
    <cellStyle name="#_cost9702 (2)_품셈 _선번장(울산) (5)_방송설비예산검토서_공사설계서(VHF원격감시)" xfId="15024"/>
    <cellStyle name="#_cost9702 (2)_품셈 _선번장(울산) (5)_방송설비예산검토서_공사설계서(VHF원격감시) 2" xfId="15025"/>
    <cellStyle name="#_cost9702 (2)_품셈 _선번장(울산) (5)_설계" xfId="15026"/>
    <cellStyle name="#_cost9702 (2)_품셈 _선번장(울산) (5)_설계 2" xfId="15027"/>
    <cellStyle name="#_cost9702 (2)_품셈 _선번장(울산) (5)_설계_공사설계서(VHF원격감시)" xfId="15028"/>
    <cellStyle name="#_cost9702 (2)_품셈 _선번장(울산) (5)_설계_공사설계서(VHF원격감시) 2" xfId="15029"/>
    <cellStyle name="#_cost9702 (2)_품셈 _선번장(울산) (5)_신울산통신설비정비공사" xfId="15030"/>
    <cellStyle name="#_cost9702 (2)_품셈 _선번장(울산) (5)_신울산통신설비정비공사 2" xfId="15031"/>
    <cellStyle name="#_cost9702 (2)_품셈 _선번장(울산) (5)_신울산통신설비정비공사_공사설계서(VHF원격감시)" xfId="15032"/>
    <cellStyle name="#_cost9702 (2)_품셈 _선번장(울산) (5)_신울산통신설비정비공사_공사설계서(VHF원격감시) 2" xfId="15033"/>
    <cellStyle name="#_cost9702 (2)_품셈 _선번장(울산) (5)_신울산통신실배치도(0401)" xfId="15034"/>
    <cellStyle name="#_cost9702 (2)_품셈 _선번장(울산) (5)_신울산통신실배치도(0401) 2" xfId="15035"/>
    <cellStyle name="#_cost9702 (2)_품셈 _선번장(울산) (5)_신울산통신실배치도(0401)_공사설계서(VHF원격감시)" xfId="15036"/>
    <cellStyle name="#_cost9702 (2)_품셈 _선번장(울산) (5)_신울산통신실배치도(0401)_공사설계서(VHF원격감시) 2" xfId="15037"/>
    <cellStyle name="#_cost9702 (2)_품셈 _선번장(울산) (5)_써지보호기설치및변전소공청보강공사" xfId="15038"/>
    <cellStyle name="#_cost9702 (2)_품셈 _선번장(울산) (5)_써지보호기설치및변전소공청보강공사 2" xfId="15039"/>
    <cellStyle name="#_cost9702 (2)_품셈 _선번장(울산) (5)_써지보호기설치및변전소공청보강공사_공사설계서(VHF원격감시)" xfId="15040"/>
    <cellStyle name="#_cost9702 (2)_품셈 _선번장(울산) (5)_써지보호기설치및변전소공청보강공사_공사설계서(VHF원격감시) 2" xfId="15041"/>
    <cellStyle name="#_cost9702 (2)_품셈 _선번장(울산) (5)_울산옥외이설철거공사" xfId="15042"/>
    <cellStyle name="#_cost9702 (2)_품셈 _선번장(울산) (5)_울산옥외이설철거공사 2" xfId="15043"/>
    <cellStyle name="#_cost9702 (2)_품셈 _선번장(울산) (5)_울산옥외이설철거공사_공사설계서(VHF원격감시)" xfId="15044"/>
    <cellStyle name="#_cost9702 (2)_품셈 _선번장(울산) (5)_울산옥외이설철거공사_공사설계서(VHF원격감시) 2" xfId="15045"/>
    <cellStyle name="#_cost9702 (2)_품셈 _선번장(울산) (5)_음향방송설비보강공사(수정)" xfId="15046"/>
    <cellStyle name="#_cost9702 (2)_품셈 _선번장(울산) (5)_음향방송설비보강공사(수정) 2" xfId="15047"/>
    <cellStyle name="#_cost9702 (2)_품셈 _선번장(울산) (5)_음향방송설비보강공사(수정)_공사설계서(VHF원격감시)" xfId="15048"/>
    <cellStyle name="#_cost9702 (2)_품셈 _선번장(울산) (5)_음향방송설비보강공사(수정)_공사설계서(VHF원격감시) 2" xfId="15049"/>
    <cellStyle name="#_cost9702 (2)_품셈 _선번장2" xfId="15050"/>
    <cellStyle name="#_cost9702 (2)_품셈 _선번장2 2" xfId="15051"/>
    <cellStyle name="#_cost9702 (2)_품셈 _선번장2_PSM_9000계통도(03_1월기준)" xfId="15052"/>
    <cellStyle name="#_cost9702 (2)_품셈 _선번장2_PSM_9000계통도(03_1월기준) 2" xfId="15053"/>
    <cellStyle name="#_cost9702 (2)_품셈 _선번장2_PSM_9000계통도(03_1월기준)_공사설계서(VHF원격감시)" xfId="15054"/>
    <cellStyle name="#_cost9702 (2)_품셈 _선번장2_PSM_9000계통도(03_1월기준)_공사설계서(VHF원격감시) 2" xfId="15055"/>
    <cellStyle name="#_cost9702 (2)_품셈 _선번장2_감지선교체공사" xfId="15056"/>
    <cellStyle name="#_cost9702 (2)_품셈 _선번장2_감지선교체공사 2" xfId="15057"/>
    <cellStyle name="#_cost9702 (2)_품셈 _선번장2_감지선교체공사_공사설계서(VHF원격감시)" xfId="15058"/>
    <cellStyle name="#_cost9702 (2)_품셈 _선번장2_감지선교체공사_공사설계서(VHF원격감시) 2" xfId="15059"/>
    <cellStyle name="#_cost9702 (2)_품셈 _선번장2_방송설비예산검토서" xfId="15060"/>
    <cellStyle name="#_cost9702 (2)_품셈 _선번장2_방송설비예산검토서 2" xfId="15061"/>
    <cellStyle name="#_cost9702 (2)_품셈 _선번장2_방송설비예산검토서_공사설계서(VHF원격감시)" xfId="15062"/>
    <cellStyle name="#_cost9702 (2)_품셈 _선번장2_방송설비예산검토서_공사설계서(VHF원격감시) 2" xfId="15063"/>
    <cellStyle name="#_cost9702 (2)_품셈 _선번장2_설계" xfId="15064"/>
    <cellStyle name="#_cost9702 (2)_품셈 _선번장2_설계 2" xfId="15065"/>
    <cellStyle name="#_cost9702 (2)_품셈 _선번장2_설계_공사설계서(VHF원격감시)" xfId="15066"/>
    <cellStyle name="#_cost9702 (2)_품셈 _선번장2_설계_공사설계서(VHF원격감시) 2" xfId="15067"/>
    <cellStyle name="#_cost9702 (2)_품셈 _선번장2_신울산통신설비정비공사" xfId="15068"/>
    <cellStyle name="#_cost9702 (2)_품셈 _선번장2_신울산통신설비정비공사 2" xfId="15069"/>
    <cellStyle name="#_cost9702 (2)_품셈 _선번장2_신울산통신설비정비공사_공사설계서(VHF원격감시)" xfId="15070"/>
    <cellStyle name="#_cost9702 (2)_품셈 _선번장2_신울산통신설비정비공사_공사설계서(VHF원격감시) 2" xfId="15071"/>
    <cellStyle name="#_cost9702 (2)_품셈 _선번장2_신울산통신실배치도(0401)" xfId="15072"/>
    <cellStyle name="#_cost9702 (2)_품셈 _선번장2_신울산통신실배치도(0401) 2" xfId="15073"/>
    <cellStyle name="#_cost9702 (2)_품셈 _선번장2_신울산통신실배치도(0401)_공사설계서(VHF원격감시)" xfId="15074"/>
    <cellStyle name="#_cost9702 (2)_품셈 _선번장2_신울산통신실배치도(0401)_공사설계서(VHF원격감시) 2" xfId="15075"/>
    <cellStyle name="#_cost9702 (2)_품셈 _선번장2_써지보호기설치및변전소공청보강공사" xfId="15076"/>
    <cellStyle name="#_cost9702 (2)_품셈 _선번장2_써지보호기설치및변전소공청보강공사 2" xfId="15077"/>
    <cellStyle name="#_cost9702 (2)_품셈 _선번장2_써지보호기설치및변전소공청보강공사_공사설계서(VHF원격감시)" xfId="15078"/>
    <cellStyle name="#_cost9702 (2)_품셈 _선번장2_써지보호기설치및변전소공청보강공사_공사설계서(VHF원격감시) 2" xfId="15079"/>
    <cellStyle name="#_cost9702 (2)_품셈 _선번장2_울산옥외이설철거공사" xfId="15080"/>
    <cellStyle name="#_cost9702 (2)_품셈 _선번장2_울산옥외이설철거공사 2" xfId="15081"/>
    <cellStyle name="#_cost9702 (2)_품셈 _선번장2_울산옥외이설철거공사_공사설계서(VHF원격감시)" xfId="15082"/>
    <cellStyle name="#_cost9702 (2)_품셈 _선번장2_울산옥외이설철거공사_공사설계서(VHF원격감시) 2" xfId="15083"/>
    <cellStyle name="#_cost9702 (2)_품셈 _선번장2_음향방송설비보강공사(수정)" xfId="15084"/>
    <cellStyle name="#_cost9702 (2)_품셈 _선번장2_음향방송설비보강공사(수정) 2" xfId="15085"/>
    <cellStyle name="#_cost9702 (2)_품셈 _선번장2_음향방송설비보강공사(수정)_공사설계서(VHF원격감시)" xfId="15086"/>
    <cellStyle name="#_cost9702 (2)_품셈 _선번장2_음향방송설비보강공사(수정)_공사설계서(VHF원격감시) 2" xfId="15087"/>
    <cellStyle name="#_cost9702 (2)_품셈 _설계" xfId="15088"/>
    <cellStyle name="#_cost9702 (2)_품셈 _설계 2" xfId="15089"/>
    <cellStyle name="#_cost9702 (2)_품셈 _설계_공사설계서(VHF원격감시)" xfId="15090"/>
    <cellStyle name="#_cost9702 (2)_품셈 _설계_공사설계서(VHF원격감시) 2" xfId="15091"/>
    <cellStyle name="#_cost9702 (2)_품셈 _신울산통신설비정비공사" xfId="15092"/>
    <cellStyle name="#_cost9702 (2)_품셈 _신울산통신설비정비공사 2" xfId="15093"/>
    <cellStyle name="#_cost9702 (2)_품셈 _신울산통신설비정비공사_공사설계서(VHF원격감시)" xfId="15094"/>
    <cellStyle name="#_cost9702 (2)_품셈 _신울산통신설비정비공사_공사설계서(VHF원격감시) 2" xfId="15095"/>
    <cellStyle name="#_cost9702 (2)_품셈 _신울산통신실배치도(0401)" xfId="15096"/>
    <cellStyle name="#_cost9702 (2)_품셈 _신울산통신실배치도(0401) 2" xfId="15097"/>
    <cellStyle name="#_cost9702 (2)_품셈 _신울산통신실배치도(0401)_공사설계서(VHF원격감시)" xfId="15098"/>
    <cellStyle name="#_cost9702 (2)_품셈 _신울산통신실배치도(0401)_공사설계서(VHF원격감시) 2" xfId="15099"/>
    <cellStyle name="#_cost9702 (2)_품셈 _써지보호기설치및변전소공청보강공사" xfId="15100"/>
    <cellStyle name="#_cost9702 (2)_품셈 _써지보호기설치및변전소공청보강공사 2" xfId="15101"/>
    <cellStyle name="#_cost9702 (2)_품셈 _써지보호기설치및변전소공청보강공사_공사설계서(VHF원격감시)" xfId="15102"/>
    <cellStyle name="#_cost9702 (2)_품셈 _써지보호기설치및변전소공청보강공사_공사설계서(VHF원격감시) 2" xfId="15103"/>
    <cellStyle name="#_cost9702 (2)_품셈 _울산옥외이설철거공사" xfId="15104"/>
    <cellStyle name="#_cost9702 (2)_품셈 _울산옥외이설철거공사 2" xfId="15105"/>
    <cellStyle name="#_cost9702 (2)_품셈 _울산옥외이설철거공사_공사설계서(VHF원격감시)" xfId="15106"/>
    <cellStyle name="#_cost9702 (2)_품셈 _울산옥외이설철거공사_공사설계서(VHF원격감시) 2" xfId="15107"/>
    <cellStyle name="#_cost9702 (2)_품셈 _음향방송설비보강공사(수정)" xfId="15108"/>
    <cellStyle name="#_cost9702 (2)_품셈 _음향방송설비보강공사(수정) 2" xfId="15109"/>
    <cellStyle name="#_cost9702 (2)_품셈 _음향방송설비보강공사(수정)_공사설계서(VHF원격감시)" xfId="15110"/>
    <cellStyle name="#_cost9702 (2)_품셈 _음향방송설비보강공사(수정)_공사설계서(VHF원격감시) 2" xfId="15111"/>
    <cellStyle name="#_cost9702 (2)_품셈 _장비결선도 (2)" xfId="15112"/>
    <cellStyle name="#_cost9702 (2)_품셈 _장비결선도 (2) 2" xfId="15113"/>
    <cellStyle name="#_cost9702 (2)_품셈 _장비결선도 (2)_PSM_9000계통도(03_1월기준)" xfId="15114"/>
    <cellStyle name="#_cost9702 (2)_품셈 _장비결선도 (2)_PSM_9000계통도(03_1월기준) 2" xfId="15115"/>
    <cellStyle name="#_cost9702 (2)_품셈 _장비결선도 (2)_PSM_9000계통도(03_1월기준)_공사설계서(VHF원격감시)" xfId="15116"/>
    <cellStyle name="#_cost9702 (2)_품셈 _장비결선도 (2)_PSM_9000계통도(03_1월기준)_공사설계서(VHF원격감시) 2" xfId="15117"/>
    <cellStyle name="#_cost9702 (2)_품셈 _장비결선도 (2)_감지선교체공사" xfId="15118"/>
    <cellStyle name="#_cost9702 (2)_품셈 _장비결선도 (2)_감지선교체공사 2" xfId="15119"/>
    <cellStyle name="#_cost9702 (2)_품셈 _장비결선도 (2)_감지선교체공사_공사설계서(VHF원격감시)" xfId="15120"/>
    <cellStyle name="#_cost9702 (2)_품셈 _장비결선도 (2)_감지선교체공사_공사설계서(VHF원격감시) 2" xfId="15121"/>
    <cellStyle name="#_cost9702 (2)_품셈 _장비결선도 (2)_방송설비예산검토서" xfId="15122"/>
    <cellStyle name="#_cost9702 (2)_품셈 _장비결선도 (2)_방송설비예산검토서 2" xfId="15123"/>
    <cellStyle name="#_cost9702 (2)_품셈 _장비결선도 (2)_방송설비예산검토서_공사설계서(VHF원격감시)" xfId="15124"/>
    <cellStyle name="#_cost9702 (2)_품셈 _장비결선도 (2)_방송설비예산검토서_공사설계서(VHF원격감시) 2" xfId="15125"/>
    <cellStyle name="#_cost9702 (2)_품셈 _장비결선도 (2)_설계" xfId="15126"/>
    <cellStyle name="#_cost9702 (2)_품셈 _장비결선도 (2)_설계 2" xfId="15127"/>
    <cellStyle name="#_cost9702 (2)_품셈 _장비결선도 (2)_설계_공사설계서(VHF원격감시)" xfId="15128"/>
    <cellStyle name="#_cost9702 (2)_품셈 _장비결선도 (2)_설계_공사설계서(VHF원격감시) 2" xfId="15129"/>
    <cellStyle name="#_cost9702 (2)_품셈 _장비결선도 (2)_신울산통신설비정비공사" xfId="15130"/>
    <cellStyle name="#_cost9702 (2)_품셈 _장비결선도 (2)_신울산통신설비정비공사 2" xfId="15131"/>
    <cellStyle name="#_cost9702 (2)_품셈 _장비결선도 (2)_신울산통신설비정비공사_공사설계서(VHF원격감시)" xfId="15132"/>
    <cellStyle name="#_cost9702 (2)_품셈 _장비결선도 (2)_신울산통신설비정비공사_공사설계서(VHF원격감시) 2" xfId="15133"/>
    <cellStyle name="#_cost9702 (2)_품셈 _장비결선도 (2)_신울산통신실배치도(0401)" xfId="15134"/>
    <cellStyle name="#_cost9702 (2)_품셈 _장비결선도 (2)_신울산통신실배치도(0401) 2" xfId="15135"/>
    <cellStyle name="#_cost9702 (2)_품셈 _장비결선도 (2)_신울산통신실배치도(0401)_공사설계서(VHF원격감시)" xfId="15136"/>
    <cellStyle name="#_cost9702 (2)_품셈 _장비결선도 (2)_신울산통신실배치도(0401)_공사설계서(VHF원격감시) 2" xfId="15137"/>
    <cellStyle name="#_cost9702 (2)_품셈 _장비결선도 (2)_써지보호기설치및변전소공청보강공사" xfId="15138"/>
    <cellStyle name="#_cost9702 (2)_품셈 _장비결선도 (2)_써지보호기설치및변전소공청보강공사 2" xfId="15139"/>
    <cellStyle name="#_cost9702 (2)_품셈 _장비결선도 (2)_써지보호기설치및변전소공청보강공사_공사설계서(VHF원격감시)" xfId="15140"/>
    <cellStyle name="#_cost9702 (2)_품셈 _장비결선도 (2)_써지보호기설치및변전소공청보강공사_공사설계서(VHF원격감시) 2" xfId="15141"/>
    <cellStyle name="#_cost9702 (2)_품셈 _장비결선도 (2)_울산옥외이설철거공사" xfId="15142"/>
    <cellStyle name="#_cost9702 (2)_품셈 _장비결선도 (2)_울산옥외이설철거공사 2" xfId="15143"/>
    <cellStyle name="#_cost9702 (2)_품셈 _장비결선도 (2)_울산옥외이설철거공사_공사설계서(VHF원격감시)" xfId="15144"/>
    <cellStyle name="#_cost9702 (2)_품셈 _장비결선도 (2)_울산옥외이설철거공사_공사설계서(VHF원격감시) 2" xfId="15145"/>
    <cellStyle name="#_cost9702 (2)_품셈 _장비결선도 (2)_음향방송설비보강공사(수정)" xfId="15146"/>
    <cellStyle name="#_cost9702 (2)_품셈 _장비결선도 (2)_음향방송설비보강공사(수정) 2" xfId="15147"/>
    <cellStyle name="#_cost9702 (2)_품셈 _장비결선도 (2)_음향방송설비보강공사(수정)_공사설계서(VHF원격감시)" xfId="15148"/>
    <cellStyle name="#_cost9702 (2)_품셈 _장비결선도 (2)_음향방송설비보강공사(수정)_공사설계서(VHF원격감시) 2" xfId="15149"/>
    <cellStyle name="#_cost9702 (2)_품셈 _장비결선도 금강개발(울산) (2)" xfId="15150"/>
    <cellStyle name="#_cost9702 (2)_품셈 _장비결선도 금강개발(울산) (2) 2" xfId="15151"/>
    <cellStyle name="#_cost9702 (2)_품셈 _장비결선도 금강개발(울산) (2)_PSM_9000계통도(03_1월기준)" xfId="15152"/>
    <cellStyle name="#_cost9702 (2)_품셈 _장비결선도 금강개발(울산) (2)_PSM_9000계통도(03_1월기준) 2" xfId="15153"/>
    <cellStyle name="#_cost9702 (2)_품셈 _장비결선도 금강개발(울산) (2)_PSM_9000계통도(03_1월기준)_공사설계서(VHF원격감시)" xfId="15154"/>
    <cellStyle name="#_cost9702 (2)_품셈 _장비결선도 금강개발(울산) (2)_PSM_9000계통도(03_1월기준)_공사설계서(VHF원격감시) 2" xfId="15155"/>
    <cellStyle name="#_cost9702 (2)_품셈 _장비결선도 금강개발(울산) (2)_감지선교체공사" xfId="15156"/>
    <cellStyle name="#_cost9702 (2)_품셈 _장비결선도 금강개발(울산) (2)_감지선교체공사 2" xfId="15157"/>
    <cellStyle name="#_cost9702 (2)_품셈 _장비결선도 금강개발(울산) (2)_감지선교체공사_공사설계서(VHF원격감시)" xfId="15158"/>
    <cellStyle name="#_cost9702 (2)_품셈 _장비결선도 금강개발(울산) (2)_감지선교체공사_공사설계서(VHF원격감시) 2" xfId="15159"/>
    <cellStyle name="#_cost9702 (2)_품셈 _장비결선도 금강개발(울산) (2)_방송설비예산검토서" xfId="15160"/>
    <cellStyle name="#_cost9702 (2)_품셈 _장비결선도 금강개발(울산) (2)_방송설비예산검토서 2" xfId="15161"/>
    <cellStyle name="#_cost9702 (2)_품셈 _장비결선도 금강개발(울산) (2)_방송설비예산검토서_공사설계서(VHF원격감시)" xfId="15162"/>
    <cellStyle name="#_cost9702 (2)_품셈 _장비결선도 금강개발(울산) (2)_방송설비예산검토서_공사설계서(VHF원격감시) 2" xfId="15163"/>
    <cellStyle name="#_cost9702 (2)_품셈 _장비결선도 금강개발(울산) (2)_설계" xfId="15164"/>
    <cellStyle name="#_cost9702 (2)_품셈 _장비결선도 금강개발(울산) (2)_설계 2" xfId="15165"/>
    <cellStyle name="#_cost9702 (2)_품셈 _장비결선도 금강개발(울산) (2)_설계_공사설계서(VHF원격감시)" xfId="15166"/>
    <cellStyle name="#_cost9702 (2)_품셈 _장비결선도 금강개발(울산) (2)_설계_공사설계서(VHF원격감시) 2" xfId="15167"/>
    <cellStyle name="#_cost9702 (2)_품셈 _장비결선도 금강개발(울산) (2)_신울산통신설비정비공사" xfId="15168"/>
    <cellStyle name="#_cost9702 (2)_품셈 _장비결선도 금강개발(울산) (2)_신울산통신설비정비공사 2" xfId="15169"/>
    <cellStyle name="#_cost9702 (2)_품셈 _장비결선도 금강개발(울산) (2)_신울산통신설비정비공사_공사설계서(VHF원격감시)" xfId="15170"/>
    <cellStyle name="#_cost9702 (2)_품셈 _장비결선도 금강개발(울산) (2)_신울산통신설비정비공사_공사설계서(VHF원격감시) 2" xfId="15171"/>
    <cellStyle name="#_cost9702 (2)_품셈 _장비결선도 금강개발(울산) (2)_신울산통신실배치도(0401)" xfId="15172"/>
    <cellStyle name="#_cost9702 (2)_품셈 _장비결선도 금강개발(울산) (2)_신울산통신실배치도(0401) 2" xfId="15173"/>
    <cellStyle name="#_cost9702 (2)_품셈 _장비결선도 금강개발(울산) (2)_신울산통신실배치도(0401)_공사설계서(VHF원격감시)" xfId="15174"/>
    <cellStyle name="#_cost9702 (2)_품셈 _장비결선도 금강개발(울산) (2)_신울산통신실배치도(0401)_공사설계서(VHF원격감시) 2" xfId="15175"/>
    <cellStyle name="#_cost9702 (2)_품셈 _장비결선도 금강개발(울산) (2)_써지보호기설치및변전소공청보강공사" xfId="15176"/>
    <cellStyle name="#_cost9702 (2)_품셈 _장비결선도 금강개발(울산) (2)_써지보호기설치및변전소공청보강공사 2" xfId="15177"/>
    <cellStyle name="#_cost9702 (2)_품셈 _장비결선도 금강개발(울산) (2)_써지보호기설치및변전소공청보강공사_공사설계서(VHF원격감시)" xfId="15178"/>
    <cellStyle name="#_cost9702 (2)_품셈 _장비결선도 금강개발(울산) (2)_써지보호기설치및변전소공청보강공사_공사설계서(VHF원격감시) 2" xfId="15179"/>
    <cellStyle name="#_cost9702 (2)_품셈 _장비결선도 금강개발(울산) (2)_울산옥외이설철거공사" xfId="15180"/>
    <cellStyle name="#_cost9702 (2)_품셈 _장비결선도 금강개발(울산) (2)_울산옥외이설철거공사 2" xfId="15181"/>
    <cellStyle name="#_cost9702 (2)_품셈 _장비결선도 금강개발(울산) (2)_울산옥외이설철거공사_공사설계서(VHF원격감시)" xfId="15182"/>
    <cellStyle name="#_cost9702 (2)_품셈 _장비결선도 금강개발(울산) (2)_울산옥외이설철거공사_공사설계서(VHF원격감시) 2" xfId="15183"/>
    <cellStyle name="#_cost9702 (2)_품셈 _장비결선도 금강개발(울산) (2)_음향방송설비보강공사(수정)" xfId="15184"/>
    <cellStyle name="#_cost9702 (2)_품셈 _장비결선도 금강개발(울산) (2)_음향방송설비보강공사(수정) 2" xfId="15185"/>
    <cellStyle name="#_cost9702 (2)_품셈 _장비결선도 금강개발(울산) (2)_음향방송설비보강공사(수정)_공사설계서(VHF원격감시)" xfId="15186"/>
    <cellStyle name="#_cost9702 (2)_품셈 _장비결선도 금강개발(울산) (2)_음향방송설비보강공사(수정)_공사설계서(VHF원격감시) 2" xfId="15187"/>
    <cellStyle name="#_cost9702 (2)_품셈 _장비결선도 금강개발(울산) (3)" xfId="15188"/>
    <cellStyle name="#_cost9702 (2)_품셈 _장비결선도 금강개발(울산) (3) 2" xfId="15189"/>
    <cellStyle name="#_cost9702 (2)_품셈 _장비결선도 금강개발(울산) (3)_PSM_9000계통도(03_1월기준)" xfId="15190"/>
    <cellStyle name="#_cost9702 (2)_품셈 _장비결선도 금강개발(울산) (3)_PSM_9000계통도(03_1월기준) 2" xfId="15191"/>
    <cellStyle name="#_cost9702 (2)_품셈 _장비결선도 금강개발(울산) (3)_PSM_9000계통도(03_1월기준)_공사설계서(VHF원격감시)" xfId="15192"/>
    <cellStyle name="#_cost9702 (2)_품셈 _장비결선도 금강개발(울산) (3)_PSM_9000계통도(03_1월기준)_공사설계서(VHF원격감시) 2" xfId="15193"/>
    <cellStyle name="#_cost9702 (2)_품셈 _장비결선도 금강개발(울산) (3)_감지선교체공사" xfId="15194"/>
    <cellStyle name="#_cost9702 (2)_품셈 _장비결선도 금강개발(울산) (3)_감지선교체공사 2" xfId="15195"/>
    <cellStyle name="#_cost9702 (2)_품셈 _장비결선도 금강개발(울산) (3)_감지선교체공사_공사설계서(VHF원격감시)" xfId="15196"/>
    <cellStyle name="#_cost9702 (2)_품셈 _장비결선도 금강개발(울산) (3)_감지선교체공사_공사설계서(VHF원격감시) 2" xfId="15197"/>
    <cellStyle name="#_cost9702 (2)_품셈 _장비결선도 금강개발(울산) (3)_방송설비예산검토서" xfId="15198"/>
    <cellStyle name="#_cost9702 (2)_품셈 _장비결선도 금강개발(울산) (3)_방송설비예산검토서 2" xfId="15199"/>
    <cellStyle name="#_cost9702 (2)_품셈 _장비결선도 금강개발(울산) (3)_방송설비예산검토서_공사설계서(VHF원격감시)" xfId="15200"/>
    <cellStyle name="#_cost9702 (2)_품셈 _장비결선도 금강개발(울산) (3)_방송설비예산검토서_공사설계서(VHF원격감시) 2" xfId="15201"/>
    <cellStyle name="#_cost9702 (2)_품셈 _장비결선도 금강개발(울산) (3)_설계" xfId="15202"/>
    <cellStyle name="#_cost9702 (2)_품셈 _장비결선도 금강개발(울산) (3)_설계 2" xfId="15203"/>
    <cellStyle name="#_cost9702 (2)_품셈 _장비결선도 금강개발(울산) (3)_설계_공사설계서(VHF원격감시)" xfId="15204"/>
    <cellStyle name="#_cost9702 (2)_품셈 _장비결선도 금강개발(울산) (3)_설계_공사설계서(VHF원격감시) 2" xfId="15205"/>
    <cellStyle name="#_cost9702 (2)_품셈 _장비결선도 금강개발(울산) (3)_신울산통신설비정비공사" xfId="15206"/>
    <cellStyle name="#_cost9702 (2)_품셈 _장비결선도 금강개발(울산) (3)_신울산통신설비정비공사 2" xfId="15207"/>
    <cellStyle name="#_cost9702 (2)_품셈 _장비결선도 금강개발(울산) (3)_신울산통신설비정비공사_공사설계서(VHF원격감시)" xfId="15208"/>
    <cellStyle name="#_cost9702 (2)_품셈 _장비결선도 금강개발(울산) (3)_신울산통신설비정비공사_공사설계서(VHF원격감시) 2" xfId="15209"/>
    <cellStyle name="#_cost9702 (2)_품셈 _장비결선도 금강개발(울산) (3)_신울산통신실배치도(0401)" xfId="15210"/>
    <cellStyle name="#_cost9702 (2)_품셈 _장비결선도 금강개발(울산) (3)_신울산통신실배치도(0401) 2" xfId="15211"/>
    <cellStyle name="#_cost9702 (2)_품셈 _장비결선도 금강개발(울산) (3)_신울산통신실배치도(0401)_공사설계서(VHF원격감시)" xfId="15212"/>
    <cellStyle name="#_cost9702 (2)_품셈 _장비결선도 금강개발(울산) (3)_신울산통신실배치도(0401)_공사설계서(VHF원격감시) 2" xfId="15213"/>
    <cellStyle name="#_cost9702 (2)_품셈 _장비결선도 금강개발(울산) (3)_써지보호기설치및변전소공청보강공사" xfId="15214"/>
    <cellStyle name="#_cost9702 (2)_품셈 _장비결선도 금강개발(울산) (3)_써지보호기설치및변전소공청보강공사 2" xfId="15215"/>
    <cellStyle name="#_cost9702 (2)_품셈 _장비결선도 금강개발(울산) (3)_써지보호기설치및변전소공청보강공사_공사설계서(VHF원격감시)" xfId="15216"/>
    <cellStyle name="#_cost9702 (2)_품셈 _장비결선도 금강개발(울산) (3)_써지보호기설치및변전소공청보강공사_공사설계서(VHF원격감시) 2" xfId="15217"/>
    <cellStyle name="#_cost9702 (2)_품셈 _장비결선도 금강개발(울산) (3)_울산옥외이설철거공사" xfId="15218"/>
    <cellStyle name="#_cost9702 (2)_품셈 _장비결선도 금강개발(울산) (3)_울산옥외이설철거공사 2" xfId="15219"/>
    <cellStyle name="#_cost9702 (2)_품셈 _장비결선도 금강개발(울산) (3)_울산옥외이설철거공사_공사설계서(VHF원격감시)" xfId="15220"/>
    <cellStyle name="#_cost9702 (2)_품셈 _장비결선도 금강개발(울산) (3)_울산옥외이설철거공사_공사설계서(VHF원격감시) 2" xfId="15221"/>
    <cellStyle name="#_cost9702 (2)_품셈 _장비결선도 금강개발(울산) (3)_음향방송설비보강공사(수정)" xfId="15222"/>
    <cellStyle name="#_cost9702 (2)_품셈 _장비결선도 금강개발(울산) (3)_음향방송설비보강공사(수정) 2" xfId="15223"/>
    <cellStyle name="#_cost9702 (2)_품셈 _장비결선도 금강개발(울산) (3)_음향방송설비보강공사(수정)_공사설계서(VHF원격감시)" xfId="15224"/>
    <cellStyle name="#_cost9702 (2)_품셈 _장비결선도 금강개발(울산) (3)_음향방송설비보강공사(수정)_공사설계서(VHF원격감시) 2" xfId="15225"/>
    <cellStyle name="#_cost9702 (2)_품셈 _전송장치결선도(한전기공) (2)" xfId="15226"/>
    <cellStyle name="#_cost9702 (2)_품셈 _전송장치결선도(한전기공) (2) 2" xfId="15227"/>
    <cellStyle name="#_cost9702 (2)_품셈 _전송장치결선도(한전기공) (2)_PSM_9000계통도(03_1월기준)" xfId="15228"/>
    <cellStyle name="#_cost9702 (2)_품셈 _전송장치결선도(한전기공) (2)_PSM_9000계통도(03_1월기준) 2" xfId="15229"/>
    <cellStyle name="#_cost9702 (2)_품셈 _전송장치결선도(한전기공) (2)_PSM_9000계통도(03_1월기준)_공사설계서(VHF원격감시)" xfId="15230"/>
    <cellStyle name="#_cost9702 (2)_품셈 _전송장치결선도(한전기공) (2)_PSM_9000계통도(03_1월기준)_공사설계서(VHF원격감시) 2" xfId="15231"/>
    <cellStyle name="#_cost9702 (2)_품셈 _전송장치결선도(한전기공) (2)_감지선교체공사" xfId="15232"/>
    <cellStyle name="#_cost9702 (2)_품셈 _전송장치결선도(한전기공) (2)_감지선교체공사 2" xfId="15233"/>
    <cellStyle name="#_cost9702 (2)_품셈 _전송장치결선도(한전기공) (2)_감지선교체공사_공사설계서(VHF원격감시)" xfId="15234"/>
    <cellStyle name="#_cost9702 (2)_품셈 _전송장치결선도(한전기공) (2)_감지선교체공사_공사설계서(VHF원격감시) 2" xfId="15235"/>
    <cellStyle name="#_cost9702 (2)_품셈 _전송장치결선도(한전기공) (2)_방송설비예산검토서" xfId="15236"/>
    <cellStyle name="#_cost9702 (2)_품셈 _전송장치결선도(한전기공) (2)_방송설비예산검토서 2" xfId="15237"/>
    <cellStyle name="#_cost9702 (2)_품셈 _전송장치결선도(한전기공) (2)_방송설비예산검토서_공사설계서(VHF원격감시)" xfId="15238"/>
    <cellStyle name="#_cost9702 (2)_품셈 _전송장치결선도(한전기공) (2)_방송설비예산검토서_공사설계서(VHF원격감시) 2" xfId="15239"/>
    <cellStyle name="#_cost9702 (2)_품셈 _전송장치결선도(한전기공) (2)_설계" xfId="15240"/>
    <cellStyle name="#_cost9702 (2)_품셈 _전송장치결선도(한전기공) (2)_설계 2" xfId="15241"/>
    <cellStyle name="#_cost9702 (2)_품셈 _전송장치결선도(한전기공) (2)_설계_공사설계서(VHF원격감시)" xfId="15242"/>
    <cellStyle name="#_cost9702 (2)_품셈 _전송장치결선도(한전기공) (2)_설계_공사설계서(VHF원격감시) 2" xfId="15243"/>
    <cellStyle name="#_cost9702 (2)_품셈 _전송장치결선도(한전기공) (2)_신울산통신설비정비공사" xfId="15244"/>
    <cellStyle name="#_cost9702 (2)_품셈 _전송장치결선도(한전기공) (2)_신울산통신설비정비공사 2" xfId="15245"/>
    <cellStyle name="#_cost9702 (2)_품셈 _전송장치결선도(한전기공) (2)_신울산통신설비정비공사_공사설계서(VHF원격감시)" xfId="15246"/>
    <cellStyle name="#_cost9702 (2)_품셈 _전송장치결선도(한전기공) (2)_신울산통신설비정비공사_공사설계서(VHF원격감시) 2" xfId="15247"/>
    <cellStyle name="#_cost9702 (2)_품셈 _전송장치결선도(한전기공) (2)_신울산통신실배치도(0401)" xfId="15248"/>
    <cellStyle name="#_cost9702 (2)_품셈 _전송장치결선도(한전기공) (2)_신울산통신실배치도(0401) 2" xfId="15249"/>
    <cellStyle name="#_cost9702 (2)_품셈 _전송장치결선도(한전기공) (2)_신울산통신실배치도(0401)_공사설계서(VHF원격감시)" xfId="15250"/>
    <cellStyle name="#_cost9702 (2)_품셈 _전송장치결선도(한전기공) (2)_신울산통신실배치도(0401)_공사설계서(VHF원격감시) 2" xfId="15251"/>
    <cellStyle name="#_cost9702 (2)_품셈 _전송장치결선도(한전기공) (2)_써지보호기설치및변전소공청보강공사" xfId="15252"/>
    <cellStyle name="#_cost9702 (2)_품셈 _전송장치결선도(한전기공) (2)_써지보호기설치및변전소공청보강공사 2" xfId="15253"/>
    <cellStyle name="#_cost9702 (2)_품셈 _전송장치결선도(한전기공) (2)_써지보호기설치및변전소공청보강공사_공사설계서(VHF원격감시)" xfId="15254"/>
    <cellStyle name="#_cost9702 (2)_품셈 _전송장치결선도(한전기공) (2)_써지보호기설치및변전소공청보강공사_공사설계서(VHF원격감시) 2" xfId="15255"/>
    <cellStyle name="#_cost9702 (2)_품셈 _전송장치결선도(한전기공) (2)_울산옥외이설철거공사" xfId="15256"/>
    <cellStyle name="#_cost9702 (2)_품셈 _전송장치결선도(한전기공) (2)_울산옥외이설철거공사 2" xfId="15257"/>
    <cellStyle name="#_cost9702 (2)_품셈 _전송장치결선도(한전기공) (2)_울산옥외이설철거공사_공사설계서(VHF원격감시)" xfId="15258"/>
    <cellStyle name="#_cost9702 (2)_품셈 _전송장치결선도(한전기공) (2)_울산옥외이설철거공사_공사설계서(VHF원격감시) 2" xfId="15259"/>
    <cellStyle name="#_cost9702 (2)_품셈 _전송장치결선도(한전기공) (2)_음향방송설비보강공사(수정)" xfId="15260"/>
    <cellStyle name="#_cost9702 (2)_품셈 _전송장치결선도(한전기공) (2)_음향방송설비보강공사(수정) 2" xfId="15261"/>
    <cellStyle name="#_cost9702 (2)_품셈 _전송장치결선도(한전기공) (2)_음향방송설비보강공사(수정)_공사설계서(VHF원격감시)" xfId="15262"/>
    <cellStyle name="#_cost9702 (2)_품셈 _전송장치결선도(한전기공) (2)_음향방송설비보강공사(수정)_공사설계서(VHF원격감시) 2" xfId="15263"/>
    <cellStyle name="#_cost9702 (2)_품셈 _지입자재내역서 (2)" xfId="15264"/>
    <cellStyle name="#_cost9702 (2)_품셈 _지입자재내역서 (2) 2" xfId="15265"/>
    <cellStyle name="#_cost9702 (2)_품셈 _지입자재내역서 (2)_PSM_9000계통도(03_1월기준)" xfId="15266"/>
    <cellStyle name="#_cost9702 (2)_품셈 _지입자재내역서 (2)_PSM_9000계통도(03_1월기준) 2" xfId="15267"/>
    <cellStyle name="#_cost9702 (2)_품셈 _지입자재내역서 (2)_PSM_9000계통도(03_1월기준)_공사설계서(VHF원격감시)" xfId="15268"/>
    <cellStyle name="#_cost9702 (2)_품셈 _지입자재내역서 (2)_PSM_9000계통도(03_1월기준)_공사설계서(VHF원격감시) 2" xfId="15269"/>
    <cellStyle name="#_cost9702 (2)_품셈 _지입자재내역서 (2)_감지선교체공사" xfId="15270"/>
    <cellStyle name="#_cost9702 (2)_품셈 _지입자재내역서 (2)_감지선교체공사 2" xfId="15271"/>
    <cellStyle name="#_cost9702 (2)_품셈 _지입자재내역서 (2)_감지선교체공사_공사설계서(VHF원격감시)" xfId="15272"/>
    <cellStyle name="#_cost9702 (2)_품셈 _지입자재내역서 (2)_감지선교체공사_공사설계서(VHF원격감시) 2" xfId="15273"/>
    <cellStyle name="#_cost9702 (2)_품셈 _지입자재내역서 (2)_방송설비예산검토서" xfId="15274"/>
    <cellStyle name="#_cost9702 (2)_품셈 _지입자재내역서 (2)_방송설비예산검토서 2" xfId="15275"/>
    <cellStyle name="#_cost9702 (2)_품셈 _지입자재내역서 (2)_방송설비예산검토서_공사설계서(VHF원격감시)" xfId="15276"/>
    <cellStyle name="#_cost9702 (2)_품셈 _지입자재내역서 (2)_방송설비예산검토서_공사설계서(VHF원격감시) 2" xfId="15277"/>
    <cellStyle name="#_cost9702 (2)_품셈 _지입자재내역서 (2)_설계" xfId="15278"/>
    <cellStyle name="#_cost9702 (2)_품셈 _지입자재내역서 (2)_설계 2" xfId="15279"/>
    <cellStyle name="#_cost9702 (2)_품셈 _지입자재내역서 (2)_설계_공사설계서(VHF원격감시)" xfId="15280"/>
    <cellStyle name="#_cost9702 (2)_품셈 _지입자재내역서 (2)_설계_공사설계서(VHF원격감시) 2" xfId="15281"/>
    <cellStyle name="#_cost9702 (2)_품셈 _지입자재내역서 (2)_신울산통신설비정비공사" xfId="15282"/>
    <cellStyle name="#_cost9702 (2)_품셈 _지입자재내역서 (2)_신울산통신설비정비공사 2" xfId="15283"/>
    <cellStyle name="#_cost9702 (2)_품셈 _지입자재내역서 (2)_신울산통신설비정비공사_공사설계서(VHF원격감시)" xfId="15284"/>
    <cellStyle name="#_cost9702 (2)_품셈 _지입자재내역서 (2)_신울산통신설비정비공사_공사설계서(VHF원격감시) 2" xfId="15285"/>
    <cellStyle name="#_cost9702 (2)_품셈 _지입자재내역서 (2)_신울산통신실배치도(0401)" xfId="15286"/>
    <cellStyle name="#_cost9702 (2)_품셈 _지입자재내역서 (2)_신울산통신실배치도(0401) 2" xfId="15287"/>
    <cellStyle name="#_cost9702 (2)_품셈 _지입자재내역서 (2)_신울산통신실배치도(0401)_공사설계서(VHF원격감시)" xfId="15288"/>
    <cellStyle name="#_cost9702 (2)_품셈 _지입자재내역서 (2)_신울산통신실배치도(0401)_공사설계서(VHF원격감시) 2" xfId="15289"/>
    <cellStyle name="#_cost9702 (2)_품셈 _지입자재내역서 (2)_써지보호기설치및변전소공청보강공사" xfId="15290"/>
    <cellStyle name="#_cost9702 (2)_품셈 _지입자재내역서 (2)_써지보호기설치및변전소공청보강공사 2" xfId="15291"/>
    <cellStyle name="#_cost9702 (2)_품셈 _지입자재내역서 (2)_써지보호기설치및변전소공청보강공사_공사설계서(VHF원격감시)" xfId="15292"/>
    <cellStyle name="#_cost9702 (2)_품셈 _지입자재내역서 (2)_써지보호기설치및변전소공청보강공사_공사설계서(VHF원격감시) 2" xfId="15293"/>
    <cellStyle name="#_cost9702 (2)_품셈 _지입자재내역서 (2)_울산옥외이설철거공사" xfId="15294"/>
    <cellStyle name="#_cost9702 (2)_품셈 _지입자재내역서 (2)_울산옥외이설철거공사 2" xfId="15295"/>
    <cellStyle name="#_cost9702 (2)_품셈 _지입자재내역서 (2)_울산옥외이설철거공사_공사설계서(VHF원격감시)" xfId="15296"/>
    <cellStyle name="#_cost9702 (2)_품셈 _지입자재내역서 (2)_울산옥외이설철거공사_공사설계서(VHF원격감시) 2" xfId="15297"/>
    <cellStyle name="#_cost9702 (2)_품셈 _지입자재내역서 (2)_음향방송설비보강공사(수정)" xfId="15298"/>
    <cellStyle name="#_cost9702 (2)_품셈 _지입자재내역서 (2)_음향방송설비보강공사(수정) 2" xfId="15299"/>
    <cellStyle name="#_cost9702 (2)_품셈 _지입자재내역서 (2)_음향방송설비보강공사(수정)_공사설계서(VHF원격감시)" xfId="15300"/>
    <cellStyle name="#_cost9702 (2)_품셈 _지입자재내역서 (2)_음향방송설비보강공사(수정)_공사설계서(VHF원격감시) 2" xfId="15301"/>
    <cellStyle name="#_cost9702 (2)_품셈 _철수계통도" xfId="15302"/>
    <cellStyle name="#_cost9702 (2)_품셈 _철수계통도 2" xfId="15303"/>
    <cellStyle name="#_cost9702 (2)_품셈 _철수계통도_PSM_9000계통도(03_1월기준)" xfId="15304"/>
    <cellStyle name="#_cost9702 (2)_품셈 _철수계통도_PSM_9000계통도(03_1월기준) 2" xfId="15305"/>
    <cellStyle name="#_cost9702 (2)_품셈 _철수계통도_PSM_9000계통도(03_1월기준)_공사설계서(VHF원격감시)" xfId="15306"/>
    <cellStyle name="#_cost9702 (2)_품셈 _철수계통도_PSM_9000계통도(03_1월기준)_공사설계서(VHF원격감시) 2" xfId="15307"/>
    <cellStyle name="#_cost9702 (2)_품셈 _철수계통도_감지선교체공사" xfId="15308"/>
    <cellStyle name="#_cost9702 (2)_품셈 _철수계통도_감지선교체공사 2" xfId="15309"/>
    <cellStyle name="#_cost9702 (2)_품셈 _철수계통도_감지선교체공사_공사설계서(VHF원격감시)" xfId="15310"/>
    <cellStyle name="#_cost9702 (2)_품셈 _철수계통도_감지선교체공사_공사설계서(VHF원격감시) 2" xfId="15311"/>
    <cellStyle name="#_cost9702 (2)_품셈 _철수계통도_방송설비예산검토서" xfId="15312"/>
    <cellStyle name="#_cost9702 (2)_품셈 _철수계통도_방송설비예산검토서 2" xfId="15313"/>
    <cellStyle name="#_cost9702 (2)_품셈 _철수계통도_방송설비예산검토서_공사설계서(VHF원격감시)" xfId="15314"/>
    <cellStyle name="#_cost9702 (2)_품셈 _철수계통도_방송설비예산검토서_공사설계서(VHF원격감시) 2" xfId="15315"/>
    <cellStyle name="#_cost9702 (2)_품셈 _철수계통도_설계" xfId="15316"/>
    <cellStyle name="#_cost9702 (2)_품셈 _철수계통도_설계 2" xfId="15317"/>
    <cellStyle name="#_cost9702 (2)_품셈 _철수계통도_설계_공사설계서(VHF원격감시)" xfId="15318"/>
    <cellStyle name="#_cost9702 (2)_품셈 _철수계통도_설계_공사설계서(VHF원격감시) 2" xfId="15319"/>
    <cellStyle name="#_cost9702 (2)_품셈 _철수계통도_신울산통신설비정비공사" xfId="15320"/>
    <cellStyle name="#_cost9702 (2)_품셈 _철수계통도_신울산통신설비정비공사 2" xfId="15321"/>
    <cellStyle name="#_cost9702 (2)_품셈 _철수계통도_신울산통신설비정비공사_공사설계서(VHF원격감시)" xfId="15322"/>
    <cellStyle name="#_cost9702 (2)_품셈 _철수계통도_신울산통신설비정비공사_공사설계서(VHF원격감시) 2" xfId="15323"/>
    <cellStyle name="#_cost9702 (2)_품셈 _철수계통도_신울산통신실배치도(0401)" xfId="15324"/>
    <cellStyle name="#_cost9702 (2)_품셈 _철수계통도_신울산통신실배치도(0401) 2" xfId="15325"/>
    <cellStyle name="#_cost9702 (2)_품셈 _철수계통도_신울산통신실배치도(0401)_공사설계서(VHF원격감시)" xfId="15326"/>
    <cellStyle name="#_cost9702 (2)_품셈 _철수계통도_신울산통신실배치도(0401)_공사설계서(VHF원격감시) 2" xfId="15327"/>
    <cellStyle name="#_cost9702 (2)_품셈 _철수계통도_써지보호기설치및변전소공청보강공사" xfId="15328"/>
    <cellStyle name="#_cost9702 (2)_품셈 _철수계통도_써지보호기설치및변전소공청보강공사 2" xfId="15329"/>
    <cellStyle name="#_cost9702 (2)_품셈 _철수계통도_써지보호기설치및변전소공청보강공사_공사설계서(VHF원격감시)" xfId="15330"/>
    <cellStyle name="#_cost9702 (2)_품셈 _철수계통도_써지보호기설치및변전소공청보강공사_공사설계서(VHF원격감시) 2" xfId="15331"/>
    <cellStyle name="#_cost9702 (2)_품셈 _철수계통도_울산옥외이설철거공사" xfId="15332"/>
    <cellStyle name="#_cost9702 (2)_품셈 _철수계통도_울산옥외이설철거공사 2" xfId="15333"/>
    <cellStyle name="#_cost9702 (2)_품셈 _철수계통도_울산옥외이설철거공사_공사설계서(VHF원격감시)" xfId="15334"/>
    <cellStyle name="#_cost9702 (2)_품셈 _철수계통도_울산옥외이설철거공사_공사설계서(VHF원격감시) 2" xfId="15335"/>
    <cellStyle name="#_cost9702 (2)_품셈 _철수계통도_음향방송설비보강공사(수정)" xfId="15336"/>
    <cellStyle name="#_cost9702 (2)_품셈 _철수계통도_음향방송설비보강공사(수정) 2" xfId="15337"/>
    <cellStyle name="#_cost9702 (2)_품셈 _철수계통도_음향방송설비보강공사(수정)_공사설계서(VHF원격감시)" xfId="15338"/>
    <cellStyle name="#_cost9702 (2)_품셈 _철수계통도_음향방송설비보강공사(수정)_공사설계서(VHF원격감시) 2" xfId="15339"/>
    <cellStyle name="#_cost9702 (2)_한전 간이공사설계서" xfId="15340"/>
    <cellStyle name="#_cost9702 (2)_한전 간이공사설계서 2" xfId="15341"/>
    <cellStyle name="#_cost9702 (2)_한전 설계서" xfId="15342"/>
    <cellStyle name="#_cost9702 (2)_한전 설계서 2" xfId="15343"/>
    <cellStyle name="#_cost9702 2" xfId="15344"/>
    <cellStyle name="#_cost9702_NEGS" xfId="15345"/>
    <cellStyle name="#_cost9702_NEGS 2" xfId="15346"/>
    <cellStyle name="#_cost9702_NEGS_공사 설계서" xfId="15347"/>
    <cellStyle name="#_cost9702_NEGS_공사 설계서 2" xfId="15348"/>
    <cellStyle name="#_cost9702_NEGS_본사 구내교환기 이설공사 설계서" xfId="15349"/>
    <cellStyle name="#_cost9702_NEGS_본사 구내교환기 이설공사 설계서 2" xfId="15350"/>
    <cellStyle name="#_cost9702_NEGS_원터치폰 하도급 설계내역서" xfId="15351"/>
    <cellStyle name="#_cost9702_NEGS_원터치폰 하도급 설계내역서 2" xfId="15352"/>
    <cellStyle name="#_cost9702_NEGS_하도급 설계내역서" xfId="15353"/>
    <cellStyle name="#_cost9702_NEGS_하도급 설계내역서 2" xfId="15354"/>
    <cellStyle name="#_cost9702_NEGS_하도급 설계내역서(교환기이설)" xfId="15355"/>
    <cellStyle name="#_cost9702_NEGS_하도급 설계내역서(교환기이설) 2" xfId="15356"/>
    <cellStyle name="#_cost9702_NEGS_하도급 설계내역서(원터치폰 이설)" xfId="15357"/>
    <cellStyle name="#_cost9702_NEGS_하도급 설계내역서(원터치폰 이설) 2" xfId="15358"/>
    <cellStyle name="#_cost9702_견적서" xfId="15359"/>
    <cellStyle name="#_cost9702_견적서 2" xfId="15360"/>
    <cellStyle name="#_cost9702_공사 설계서" xfId="15361"/>
    <cellStyle name="#_cost9702_공사 설계서 2" xfId="15362"/>
    <cellStyle name="#_cost9702_공사설계서" xfId="15363"/>
    <cellStyle name="#_cost9702_공사설계서 2" xfId="15364"/>
    <cellStyle name="#_cost9702_공사예산산출(kdn양식)" xfId="15365"/>
    <cellStyle name="#_cost9702_공사예산산출(kdn양식) 2" xfId="15366"/>
    <cellStyle name="#_cost9702_남부VoIP간이공사" xfId="15367"/>
    <cellStyle name="#_cost9702_남부VoIP간이공사 2" xfId="15368"/>
    <cellStyle name="#_cost9702_본사 구내교환기 이설공사 설계서" xfId="15369"/>
    <cellStyle name="#_cost9702_본사 구내교환기 이설공사 설계서 2" xfId="15370"/>
    <cellStyle name="#_cost9702_사업시행 계획서분" xfId="15371"/>
    <cellStyle name="#_cost9702_사업시행 계획서분 2" xfId="15372"/>
    <cellStyle name="#_cost9702_설계서" xfId="15373"/>
    <cellStyle name="#_cost9702_설계서 2" xfId="15374"/>
    <cellStyle name="#_cost9702_설계서_공사 설계서" xfId="15375"/>
    <cellStyle name="#_cost9702_설계서_공사 설계서 2" xfId="15376"/>
    <cellStyle name="#_cost9702_설계서_본사 구내교환기 이설공사 설계서" xfId="15377"/>
    <cellStyle name="#_cost9702_설계서_본사 구내교환기 이설공사 설계서 2" xfId="15378"/>
    <cellStyle name="#_cost9702_설계서_원터치폰 하도급 설계내역서" xfId="15379"/>
    <cellStyle name="#_cost9702_설계서_원터치폰 하도급 설계내역서 2" xfId="15380"/>
    <cellStyle name="#_cost9702_설계서_하도급 설계내역서" xfId="15381"/>
    <cellStyle name="#_cost9702_설계서_하도급 설계내역서 2" xfId="15382"/>
    <cellStyle name="#_cost9702_설계서_하도급 설계내역서(교환기이설)" xfId="15383"/>
    <cellStyle name="#_cost9702_설계서_하도급 설계내역서(교환기이설) 2" xfId="15384"/>
    <cellStyle name="#_cost9702_설계서_하도급 설계내역서(원터치폰 이설)" xfId="15385"/>
    <cellStyle name="#_cost9702_설계서_하도급 설계내역서(원터치폰 이설) 2" xfId="15386"/>
    <cellStyle name="#_cost9702_예술의 전당(KEPGO)" xfId="15387"/>
    <cellStyle name="#_cost9702_예술의 전당(KEPGO) 2" xfId="15388"/>
    <cellStyle name="#_cost9702_예술의 전당(KEPGO)_공사 설계서" xfId="15389"/>
    <cellStyle name="#_cost9702_예술의 전당(KEPGO)_공사 설계서 2" xfId="15390"/>
    <cellStyle name="#_cost9702_예술의 전당(KEPGO)_본사 구내교환기 이설공사 설계서" xfId="15391"/>
    <cellStyle name="#_cost9702_예술의 전당(KEPGO)_본사 구내교환기 이설공사 설계서 2" xfId="15392"/>
    <cellStyle name="#_cost9702_예술의 전당(KEPGO)_원터치폰 하도급 설계내역서" xfId="15393"/>
    <cellStyle name="#_cost9702_예술의 전당(KEPGO)_원터치폰 하도급 설계내역서 2" xfId="15394"/>
    <cellStyle name="#_cost9702_예술의 전당(KEPGO)_하도급 설계내역서" xfId="15395"/>
    <cellStyle name="#_cost9702_예술의 전당(KEPGO)_하도급 설계내역서 2" xfId="15396"/>
    <cellStyle name="#_cost9702_예술의 전당(KEPGO)_하도급 설계내역서(교환기이설)" xfId="15397"/>
    <cellStyle name="#_cost9702_예술의 전당(KEPGO)_하도급 설계내역서(교환기이설) 2" xfId="15398"/>
    <cellStyle name="#_cost9702_예술의 전당(KEPGO)_하도급 설계내역서(원터치폰 이설)" xfId="15399"/>
    <cellStyle name="#_cost9702_예술의 전당(KEPGO)_하도급 설계내역서(원터치폰 이설) 2" xfId="15400"/>
    <cellStyle name="#_cost9702_원터치폰 하도급 설계내역서" xfId="15401"/>
    <cellStyle name="#_cost9702_원터치폰 하도급 설계내역서 2" xfId="15402"/>
    <cellStyle name="#_cost9702_하도급 설계내역서" xfId="15403"/>
    <cellStyle name="#_cost9702_하도급 설계내역서 2" xfId="15404"/>
    <cellStyle name="#_cost9702_하도급 설계내역서(교환기이설)" xfId="15405"/>
    <cellStyle name="#_cost9702_하도급 설계내역서(교환기이설) 2" xfId="15406"/>
    <cellStyle name="#_cost9702_하도급 설계내역서(원터치폰 이설)" xfId="15407"/>
    <cellStyle name="#_cost9702_하도급 설계내역서(원터치폰 이설) 2" xfId="15408"/>
    <cellStyle name="#_cost9702_한전 간이공사설계서" xfId="15409"/>
    <cellStyle name="#_cost9702_한전 간이공사설계서 2" xfId="15410"/>
    <cellStyle name="#_cost9702_한전 설계서" xfId="15411"/>
    <cellStyle name="#_cost9702_한전 설계서 2" xfId="15412"/>
    <cellStyle name="#_PSM_9000계통도(03_1월기준)" xfId="15413"/>
    <cellStyle name="#_PSM_9000계통도(03_1월기준) 2" xfId="15414"/>
    <cellStyle name="#_PSM_9000계통도(03_1월기준)_공사설계서(VHF원격감시)" xfId="15415"/>
    <cellStyle name="#_PSM_9000계통도(03_1월기준)_공사설계서(VHF원격감시) 2" xfId="15416"/>
    <cellStyle name="#_Sheet1" xfId="15417"/>
    <cellStyle name="#_Sheet1 2" xfId="15418"/>
    <cellStyle name="#_Sheet2" xfId="15419"/>
    <cellStyle name="#_Sheet2 2" xfId="15420"/>
    <cellStyle name="#_tgis용pc성능개선공사" xfId="15421"/>
    <cellStyle name="#_tgis용pc성능개선공사 2" xfId="15422"/>
    <cellStyle name="#_twbp전송망" xfId="15423"/>
    <cellStyle name="#_twbp전송망 2" xfId="15424"/>
    <cellStyle name="#_감시시스템시설" xfId="15425"/>
    <cellStyle name="#_감시시스템시설 2" xfId="15426"/>
    <cellStyle name="#_공사 준공 검사보고서" xfId="15427"/>
    <cellStyle name="#_공사 준공 검사보고서 2" xfId="15428"/>
    <cellStyle name="#_공사계략도" xfId="15429"/>
    <cellStyle name="#_공사계략도 2" xfId="15430"/>
    <cellStyle name="#_공사계략도_공사설계서(VHF원격감시)" xfId="15431"/>
    <cellStyle name="#_공사계략도_공사설계서(VHF원격감시) 2" xfId="15432"/>
    <cellStyle name="#_공사계략도_광단국_PSM설계서" xfId="15433"/>
    <cellStyle name="#_공사계략도_광단국_PSM설계서 2" xfId="15434"/>
    <cellStyle name="#_공사계략도_광단국_PSM설계서_공사설계서(VHF원격감시)" xfId="15435"/>
    <cellStyle name="#_공사계략도_광단국_PSM설계서_공사설계서(VHF원격감시) 2" xfId="15436"/>
    <cellStyle name="#_공사계략도_동래_효문" xfId="15437"/>
    <cellStyle name="#_공사계략도_동래_효문 2" xfId="15438"/>
    <cellStyle name="#_공사계략도_동래_효문_공사설계서(VHF원격감시)" xfId="15439"/>
    <cellStyle name="#_공사계략도_동래_효문_공사설계서(VHF원격감시) 2" xfId="15440"/>
    <cellStyle name="#_공사계략도_웅촌PITR_광단국설계서" xfId="15441"/>
    <cellStyle name="#_공사계략도_웅촌PITR_광단국설계서 2" xfId="15442"/>
    <cellStyle name="#_공사계략도_웅촌PITR_광단국설계서_공사설계서(VHF원격감시)" xfId="15443"/>
    <cellStyle name="#_공사계략도_웅촌PITR_광단국설계서_공사설계서(VHF원격감시) 2" xfId="15444"/>
    <cellStyle name="#_공사계략도_작업도면" xfId="15445"/>
    <cellStyle name="#_공사계략도_작업도면 2" xfId="15446"/>
    <cellStyle name="#_공사계략도_작업도면_공사설계서(VHF원격감시)" xfId="15447"/>
    <cellStyle name="#_공사계략도_작업도면_공사설계서(VHF원격감시) 2" xfId="15448"/>
    <cellStyle name="#_공사설계서" xfId="15449"/>
    <cellStyle name="#_공사설계서 2" xfId="15450"/>
    <cellStyle name="#_공사설계서(엄광산TRS이동중계국)" xfId="15451"/>
    <cellStyle name="#_공사설계서(엄광산TRS이동중계국) 2" xfId="15452"/>
    <cellStyle name="#_공사설계서_공사 설계서" xfId="15453"/>
    <cellStyle name="#_공사설계서_공사 설계서 2" xfId="15454"/>
    <cellStyle name="#_공사설계서_공사설계서" xfId="15455"/>
    <cellStyle name="#_공사설계서_공사설계서 2" xfId="15456"/>
    <cellStyle name="#_공사설계서_남부VoIP간이공사" xfId="15457"/>
    <cellStyle name="#_공사설계서_남부VoIP간이공사 2" xfId="15458"/>
    <cellStyle name="#_공사설계서_사업시행 계획서분" xfId="15459"/>
    <cellStyle name="#_공사설계서_사업시행 계획서분 2" xfId="15460"/>
    <cellStyle name="#_공사설계서_한전 간이공사설계서" xfId="15461"/>
    <cellStyle name="#_공사설계서_한전 간이공사설계서 2" xfId="15462"/>
    <cellStyle name="#_공중선계도면및기기배치도" xfId="15463"/>
    <cellStyle name="#_공중선계도면및기기배치도 2" xfId="15464"/>
    <cellStyle name="#_광단국_PSM설계서" xfId="15465"/>
    <cellStyle name="#_광단국_PSM설계서 2" xfId="15466"/>
    <cellStyle name="#_광단국_PSM설계서_공사설계서(VHF원격감시)" xfId="15467"/>
    <cellStyle name="#_광단국_PSM설계서_공사설계서(VHF원격감시) 2" xfId="15468"/>
    <cellStyle name="#_광단국계통도(PCM단국포함)" xfId="15469"/>
    <cellStyle name="#_광단국계통도(PCM단국포함) 2" xfId="15470"/>
    <cellStyle name="#_광단국계통도(PCM단국포함)_공사설계서(VHF원격감시)" xfId="15471"/>
    <cellStyle name="#_광단국계통도(PCM단국포함)_공사설계서(VHF원격감시) 2" xfId="15472"/>
    <cellStyle name="#_광단국도면" xfId="15473"/>
    <cellStyle name="#_광단국도면 2" xfId="15474"/>
    <cellStyle name="#_광단국도면(김재훈)" xfId="15475"/>
    <cellStyle name="#_광단국도면(김재훈) 2" xfId="15476"/>
    <cellStyle name="#_광단국도면(김재훈)_공사설계서(VHF원격감시)" xfId="15477"/>
    <cellStyle name="#_광단국도면(김재훈)_공사설계서(VHF원격감시) 2" xfId="15478"/>
    <cellStyle name="#_광단국도면_1" xfId="15479"/>
    <cellStyle name="#_광단국도면_1 2" xfId="15480"/>
    <cellStyle name="#_광단국도면_1_공사설계서(VHF원격감시)" xfId="15481"/>
    <cellStyle name="#_광단국도면_1_공사설계서(VHF원격감시) 2" xfId="15482"/>
    <cellStyle name="#_광단국도면_공사설계서(VHF원격감시)" xfId="15483"/>
    <cellStyle name="#_광단국도면_공사설계서(VHF원격감시) 2" xfId="15484"/>
    <cellStyle name="#_광단국도면_웅촌_엄궁도면" xfId="15485"/>
    <cellStyle name="#_광단국도면_웅촌_엄궁도면 2" xfId="15486"/>
    <cellStyle name="#_광단국도면_웅촌_엄궁도면_공사설계서(VHF원격감시)" xfId="15487"/>
    <cellStyle name="#_광단국도면_웅촌_엄궁도면_공사설계서(VHF원격감시) 2" xfId="15488"/>
    <cellStyle name="#_광설계" xfId="15489"/>
    <cellStyle name="#_광설계 2" xfId="15490"/>
    <cellStyle name="#_광설계_20021115_광단국계통도" xfId="15491"/>
    <cellStyle name="#_광설계_20021115_광단국계통도 2" xfId="15492"/>
    <cellStyle name="#_광설계_공사설계서" xfId="15493"/>
    <cellStyle name="#_광설계_공사설계서 2" xfId="15494"/>
    <cellStyle name="#_광설계_공사설계서(VHF원격감시)" xfId="15495"/>
    <cellStyle name="#_광설계_공사설계서(VHF원격감시) 2" xfId="15496"/>
    <cellStyle name="#_광설계_공사설계서_공사설계서(VHF원격감시)" xfId="15497"/>
    <cellStyle name="#_광설계_공사설계서_공사설계서(VHF원격감시) 2" xfId="15498"/>
    <cellStyle name="#_광설계_광단국_PSM설계서" xfId="15499"/>
    <cellStyle name="#_광설계_광단국_PSM설계서 2" xfId="15500"/>
    <cellStyle name="#_광설계_광단국_PSM설계서_공사설계서(VHF원격감시)" xfId="15501"/>
    <cellStyle name="#_광설계_광단국_PSM설계서_공사설계서(VHF원격감시) 2" xfId="15502"/>
    <cellStyle name="#_광설계_동래_효문" xfId="15503"/>
    <cellStyle name="#_광설계_동래_효문 2" xfId="15504"/>
    <cellStyle name="#_광설계_동래_효문_공사설계서(VHF원격감시)" xfId="15505"/>
    <cellStyle name="#_광설계_동래_효문_공사설계서(VHF원격감시) 2" xfId="15506"/>
    <cellStyle name="#_광설계_동래_효문설계서" xfId="15507"/>
    <cellStyle name="#_광설계_동래_효문설계서 2" xfId="15508"/>
    <cellStyle name="#_광설계_동래_효문설계서_공사설계서(VHF원격감시)" xfId="15509"/>
    <cellStyle name="#_광설계_동래_효문설계서_공사설계서(VHF원격감시) 2" xfId="15510"/>
    <cellStyle name="#_광설계_설치품셈" xfId="15511"/>
    <cellStyle name="#_광설계_설치품셈 2" xfId="15512"/>
    <cellStyle name="#_광설계_설치품셈_공사설계서(VHF원격감시)" xfId="15513"/>
    <cellStyle name="#_광설계_설치품셈_공사설계서(VHF원격감시) 2" xfId="15514"/>
    <cellStyle name="#_광설계_설치품셈_광단국_PSM설계서" xfId="15515"/>
    <cellStyle name="#_광설계_설치품셈_광단국_PSM설계서 2" xfId="15516"/>
    <cellStyle name="#_광설계_설치품셈_광단국_PSM설계서_공사설계서(VHF원격감시)" xfId="15517"/>
    <cellStyle name="#_광설계_설치품셈_광단국_PSM설계서_공사설계서(VHF원격감시) 2" xfId="15518"/>
    <cellStyle name="#_광설계_설치품셈_동래_효문" xfId="15519"/>
    <cellStyle name="#_광설계_설치품셈_동래_효문 2" xfId="15520"/>
    <cellStyle name="#_광설계_설치품셈_동래_효문_공사설계서(VHF원격감시)" xfId="15521"/>
    <cellStyle name="#_광설계_설치품셈_동래_효문_공사설계서(VHF원격감시) 2" xfId="15522"/>
    <cellStyle name="#_광설계_설치품셈_설계명세" xfId="15523"/>
    <cellStyle name="#_광설계_설치품셈_설계명세 2" xfId="15524"/>
    <cellStyle name="#_광설계_설치품셈_설계명세_공사설계서(VHF원격감시)" xfId="15525"/>
    <cellStyle name="#_광설계_설치품셈_설계명세_공사설계서(VHF원격감시) 2" xfId="15526"/>
    <cellStyle name="#_광설계_설치품셈_설계명세_광단국_PSM설계서" xfId="15527"/>
    <cellStyle name="#_광설계_설치품셈_설계명세_광단국_PSM설계서 2" xfId="15528"/>
    <cellStyle name="#_광설계_설치품셈_설계명세_광단국_PSM설계서_공사설계서(VHF원격감시)" xfId="15529"/>
    <cellStyle name="#_광설계_설치품셈_설계명세_광단국_PSM설계서_공사설계서(VHF원격감시) 2" xfId="15530"/>
    <cellStyle name="#_광설계_설치품셈_설계명세_동래_효문" xfId="15531"/>
    <cellStyle name="#_광설계_설치품셈_설계명세_동래_효문 2" xfId="15532"/>
    <cellStyle name="#_광설계_설치품셈_설계명세_동래_효문_공사설계서(VHF원격감시)" xfId="15533"/>
    <cellStyle name="#_광설계_설치품셈_설계명세_동래_효문_공사설계서(VHF원격감시) 2" xfId="15534"/>
    <cellStyle name="#_광설계_설치품셈_설계명세_웅촌PITR_광단국설계서" xfId="15535"/>
    <cellStyle name="#_광설계_설치품셈_설계명세_웅촌PITR_광단국설계서 2" xfId="15536"/>
    <cellStyle name="#_광설계_설치품셈_설계명세_웅촌PITR_광단국설계서_공사설계서(VHF원격감시)" xfId="15537"/>
    <cellStyle name="#_광설계_설치품셈_설계명세_웅촌PITR_광단국설계서_공사설계서(VHF원격감시) 2" xfId="15538"/>
    <cellStyle name="#_광설계_설치품셈_웅촌PITR_광단국설계서" xfId="15539"/>
    <cellStyle name="#_광설계_설치품셈_웅촌PITR_광단국설계서 2" xfId="15540"/>
    <cellStyle name="#_광설계_설치품셈_웅촌PITR_광단국설계서_공사설계서(VHF원격감시)" xfId="15541"/>
    <cellStyle name="#_광설계_설치품셈_웅촌PITR_광단국설계서_공사설계서(VHF원격감시) 2" xfId="15542"/>
    <cellStyle name="#_광설계_웅촌PITR_광단국설계서" xfId="15543"/>
    <cellStyle name="#_광설계_웅촌PITR_광단국설계서 2" xfId="15544"/>
    <cellStyle name="#_광설계_자재수량R" xfId="15545"/>
    <cellStyle name="#_광설계_자재수량R 2" xfId="15546"/>
    <cellStyle name="#_광설계_자재수량R_공사설계서(VHF원격감시)" xfId="15547"/>
    <cellStyle name="#_광설계_자재수량R_공사설계서(VHF원격감시) 2" xfId="15548"/>
    <cellStyle name="#_광설계_작업도면" xfId="15549"/>
    <cellStyle name="#_광설계_작업도면 2" xfId="15550"/>
    <cellStyle name="#_광설계_작업도면_공사설계서(VHF원격감시)" xfId="15551"/>
    <cellStyle name="#_광설계_작업도면_공사설계서(VHF원격감시) 2" xfId="15552"/>
    <cellStyle name="#_김해TL이설" xfId="15553"/>
    <cellStyle name="#_김해TL이설 2" xfId="15554"/>
    <cellStyle name="#_김해TL이설_01계통정보감시설계서" xfId="15555"/>
    <cellStyle name="#_김해TL이설_01계통정보감시설계서 2" xfId="15556"/>
    <cellStyle name="#_김해TL이설_01계통정보감시설계서_공사설계서(VHF원격감시)" xfId="15557"/>
    <cellStyle name="#_김해TL이설_01계통정보감시설계서_공사설계서(VHF원격감시) 2" xfId="15558"/>
    <cellStyle name="#_김해TL이설_20021115_광단국계통도" xfId="15559"/>
    <cellStyle name="#_김해TL이설_20021115_광단국계통도 2" xfId="15560"/>
    <cellStyle name="#_김해TL이설_20021115_광단국계통도_공사설계서(VHF원격감시)" xfId="15561"/>
    <cellStyle name="#_김해TL이설_20021115_광단국계통도_공사설계서(VHF원격감시) 2" xfId="15562"/>
    <cellStyle name="#_김해TL이설_Book1" xfId="15563"/>
    <cellStyle name="#_김해TL이설_Book1 2" xfId="15564"/>
    <cellStyle name="#_김해TL이설_Book1_공사설계서(VHF원격감시)" xfId="15565"/>
    <cellStyle name="#_김해TL이설_Book1_공사설계서(VHF원격감시) 2" xfId="15566"/>
    <cellStyle name="#_김해TL이설_Book3" xfId="15567"/>
    <cellStyle name="#_김해TL이설_Book3 2" xfId="15568"/>
    <cellStyle name="#_김해TL이설_Book3_01계통정보감시설계서" xfId="15569"/>
    <cellStyle name="#_김해TL이설_Book3_01계통정보감시설계서 2" xfId="15570"/>
    <cellStyle name="#_김해TL이설_Book3_01계통정보감시설계서_공사설계서(VHF원격감시)" xfId="15571"/>
    <cellStyle name="#_김해TL이설_Book3_01계통정보감시설계서_공사설계서(VHF원격감시) 2" xfId="15572"/>
    <cellStyle name="#_김해TL이설_Book3_20021115_광단국계통도" xfId="15573"/>
    <cellStyle name="#_김해TL이설_Book3_20021115_광단국계통도 2" xfId="15574"/>
    <cellStyle name="#_김해TL이설_Book3_20021115_광단국계통도_공사설계서(VHF원격감시)" xfId="15575"/>
    <cellStyle name="#_김해TL이설_Book3_20021115_광단국계통도_공사설계서(VHF원격감시) 2" xfId="15576"/>
    <cellStyle name="#_김해TL이설_Book3_Book1" xfId="15577"/>
    <cellStyle name="#_김해TL이설_Book3_Book1 2" xfId="15578"/>
    <cellStyle name="#_김해TL이설_Book3_Book1_공사설계서(VHF원격감시)" xfId="15579"/>
    <cellStyle name="#_김해TL이설_Book3_Book1_공사설계서(VHF원격감시) 2" xfId="15580"/>
    <cellStyle name="#_김해TL이설_Book3_공사설계서(VHF원격감시)" xfId="15581"/>
    <cellStyle name="#_김해TL이설_Book3_공사설계서(VHF원격감시) 2" xfId="15582"/>
    <cellStyle name="#_김해TL이설_Book3_광단국_PSM설계서" xfId="15583"/>
    <cellStyle name="#_김해TL이설_Book3_광단국_PSM설계서 2" xfId="15584"/>
    <cellStyle name="#_김해TL이설_Book3_광단국_PSM설계서_공사설계서(VHF원격감시)" xfId="15585"/>
    <cellStyle name="#_김해TL이설_Book3_광단국_PSM설계서_공사설계서(VHF원격감시) 2" xfId="15586"/>
    <cellStyle name="#_김해TL이설_Book3_광단국계통도(PCM단국포함)" xfId="15587"/>
    <cellStyle name="#_김해TL이설_Book3_광단국계통도(PCM단국포함) 2" xfId="15588"/>
    <cellStyle name="#_김해TL이설_Book3_광단국계통도(PCM단국포함)_공사설계서(VHF원격감시)" xfId="15589"/>
    <cellStyle name="#_김해TL이설_Book3_광단국계통도(PCM단국포함)_공사설계서(VHF원격감시) 2" xfId="15590"/>
    <cellStyle name="#_김해TL이설_Book3_광단국도면" xfId="15591"/>
    <cellStyle name="#_김해TL이설_Book3_광단국도면 2" xfId="15592"/>
    <cellStyle name="#_김해TL이설_Book3_광단국도면_공사설계서(VHF원격감시)" xfId="15593"/>
    <cellStyle name="#_김해TL이설_Book3_광단국도면_공사설계서(VHF원격감시) 2" xfId="15594"/>
    <cellStyle name="#_김해TL이설_Book3_동래_효문" xfId="15595"/>
    <cellStyle name="#_김해TL이설_Book3_동래_효문 2" xfId="15596"/>
    <cellStyle name="#_김해TL이설_Book3_동래_효문_공사설계서(VHF원격감시)" xfId="15597"/>
    <cellStyle name="#_김해TL이설_Book3_동래_효문_공사설계서(VHF원격감시) 2" xfId="15598"/>
    <cellStyle name="#_김해TL이설_Book3_설치품셈" xfId="15599"/>
    <cellStyle name="#_김해TL이설_Book3_설치품셈 2" xfId="15600"/>
    <cellStyle name="#_김해TL이설_Book3_설치품셈_공사설계서(VHF원격감시)" xfId="15601"/>
    <cellStyle name="#_김해TL이설_Book3_설치품셈_공사설계서(VHF원격감시) 2" xfId="15602"/>
    <cellStyle name="#_김해TL이설_Book3_설치품셈_광단국_PSM설계서" xfId="15603"/>
    <cellStyle name="#_김해TL이설_Book3_설치품셈_광단국_PSM설계서 2" xfId="15604"/>
    <cellStyle name="#_김해TL이설_Book3_설치품셈_광단국_PSM설계서_공사설계서(VHF원격감시)" xfId="15605"/>
    <cellStyle name="#_김해TL이설_Book3_설치품셈_광단국_PSM설계서_공사설계서(VHF원격감시) 2" xfId="15606"/>
    <cellStyle name="#_김해TL이설_Book3_설치품셈_동래_효문" xfId="15607"/>
    <cellStyle name="#_김해TL이설_Book3_설치품셈_동래_효문 2" xfId="15608"/>
    <cellStyle name="#_김해TL이설_Book3_설치품셈_동래_효문_공사설계서(VHF원격감시)" xfId="15609"/>
    <cellStyle name="#_김해TL이설_Book3_설치품셈_동래_효문_공사설계서(VHF원격감시) 2" xfId="15610"/>
    <cellStyle name="#_김해TL이설_Book3_설치품셈_웅촌PITR_광단국설계서" xfId="15611"/>
    <cellStyle name="#_김해TL이설_Book3_설치품셈_웅촌PITR_광단국설계서 2" xfId="15612"/>
    <cellStyle name="#_김해TL이설_Book3_설치품셈_웅촌PITR_광단국설계서_공사설계서(VHF원격감시)" xfId="15613"/>
    <cellStyle name="#_김해TL이설_Book3_설치품셈_웅촌PITR_광단국설계서_공사설계서(VHF원격감시) 2" xfId="15614"/>
    <cellStyle name="#_김해TL이설_Book3_웅촌_엄궁도면" xfId="15615"/>
    <cellStyle name="#_김해TL이설_Book3_웅촌_엄궁도면 2" xfId="15616"/>
    <cellStyle name="#_김해TL이설_Book3_웅촌_엄궁도면_공사설계서(VHF원격감시)" xfId="15617"/>
    <cellStyle name="#_김해TL이설_Book3_웅촌_엄궁도면_공사설계서(VHF원격감시) 2" xfId="15618"/>
    <cellStyle name="#_김해TL이설_Book3_웅촌PITR_광단국설계서" xfId="15619"/>
    <cellStyle name="#_김해TL이설_Book3_웅촌PITR_광단국설계서 2" xfId="15620"/>
    <cellStyle name="#_김해TL이설_Book3_웅촌PITR_광단국설계서_공사설계서(VHF원격감시)" xfId="15621"/>
    <cellStyle name="#_김해TL이설_Book3_웅촌PITR_광단국설계서_공사설계서(VHF원격감시) 2" xfId="15622"/>
    <cellStyle name="#_김해TL이설_Book3_작업도면" xfId="15623"/>
    <cellStyle name="#_김해TL이설_Book3_작업도면 2" xfId="15624"/>
    <cellStyle name="#_김해TL이설_Book3_작업도면_공사설계서(VHF원격감시)" xfId="15625"/>
    <cellStyle name="#_김해TL이설_Book3_작업도면_공사설계서(VHF원격감시) 2" xfId="15626"/>
    <cellStyle name="#_김해TL이설_공사계략도" xfId="15627"/>
    <cellStyle name="#_김해TL이설_공사계략도 2" xfId="15628"/>
    <cellStyle name="#_김해TL이설_공사계략도_공사설계서(VHF원격감시)" xfId="15629"/>
    <cellStyle name="#_김해TL이설_공사계략도_공사설계서(VHF원격감시) 2" xfId="15630"/>
    <cellStyle name="#_김해TL이설_공사계략도_광단국_PSM설계서" xfId="15631"/>
    <cellStyle name="#_김해TL이설_공사계략도_광단국_PSM설계서 2" xfId="15632"/>
    <cellStyle name="#_김해TL이설_공사계략도_광단국_PSM설계서_공사설계서(VHF원격감시)" xfId="15633"/>
    <cellStyle name="#_김해TL이설_공사계략도_광단국_PSM설계서_공사설계서(VHF원격감시) 2" xfId="15634"/>
    <cellStyle name="#_김해TL이설_공사계략도_동래_효문" xfId="15635"/>
    <cellStyle name="#_김해TL이설_공사계략도_동래_효문 2" xfId="15636"/>
    <cellStyle name="#_김해TL이설_공사계략도_동래_효문_공사설계서(VHF원격감시)" xfId="15637"/>
    <cellStyle name="#_김해TL이설_공사계략도_동래_효문_공사설계서(VHF원격감시) 2" xfId="15638"/>
    <cellStyle name="#_김해TL이설_공사계략도_웅촌PITR_광단국설계서" xfId="15639"/>
    <cellStyle name="#_김해TL이설_공사계략도_웅촌PITR_광단국설계서 2" xfId="15640"/>
    <cellStyle name="#_김해TL이설_공사계략도_웅촌PITR_광단국설계서_공사설계서(VHF원격감시)" xfId="15641"/>
    <cellStyle name="#_김해TL이설_공사계략도_웅촌PITR_광단국설계서_공사설계서(VHF원격감시) 2" xfId="15642"/>
    <cellStyle name="#_김해TL이설_공사계략도_작업도면" xfId="15643"/>
    <cellStyle name="#_김해TL이설_공사계략도_작업도면 2" xfId="15644"/>
    <cellStyle name="#_김해TL이설_공사계략도_작업도면_공사설계서(VHF원격감시)" xfId="15645"/>
    <cellStyle name="#_김해TL이설_공사계략도_작업도면_공사설계서(VHF원격감시) 2" xfId="15646"/>
    <cellStyle name="#_김해TL이설_공사설계서(VHF원격감시)" xfId="15647"/>
    <cellStyle name="#_김해TL이설_공사설계서(VHF원격감시) 2" xfId="15648"/>
    <cellStyle name="#_김해TL이설_광단국_PSM설계서" xfId="15649"/>
    <cellStyle name="#_김해TL이설_광단국_PSM설계서 2" xfId="15650"/>
    <cellStyle name="#_김해TL이설_광단국_PSM설계서_공사설계서(VHF원격감시)" xfId="15651"/>
    <cellStyle name="#_김해TL이설_광단국_PSM설계서_공사설계서(VHF원격감시) 2" xfId="15652"/>
    <cellStyle name="#_김해TL이설_광단국계통도(PCM단국포함)" xfId="15653"/>
    <cellStyle name="#_김해TL이설_광단국계통도(PCM단국포함) 2" xfId="15654"/>
    <cellStyle name="#_김해TL이설_광단국계통도(PCM단국포함)_공사설계서(VHF원격감시)" xfId="15655"/>
    <cellStyle name="#_김해TL이설_광단국계통도(PCM단국포함)_공사설계서(VHF원격감시) 2" xfId="15656"/>
    <cellStyle name="#_김해TL이설_광단국도면" xfId="15657"/>
    <cellStyle name="#_김해TL이설_광단국도면 2" xfId="15658"/>
    <cellStyle name="#_김해TL이설_광단국도면_공사설계서(VHF원격감시)" xfId="15659"/>
    <cellStyle name="#_김해TL이설_광단국도면_공사설계서(VHF원격감시) 2" xfId="15660"/>
    <cellStyle name="#_김해TL이설_동래_효문" xfId="15661"/>
    <cellStyle name="#_김해TL이설_동래_효문 2" xfId="15662"/>
    <cellStyle name="#_김해TL이설_동래_효문_공사설계서(VHF원격감시)" xfId="15663"/>
    <cellStyle name="#_김해TL이설_동래_효문_공사설계서(VHF원격감시) 2" xfId="15664"/>
    <cellStyle name="#_김해TL이설_부산TP인출공정표" xfId="15665"/>
    <cellStyle name="#_김해TL이설_부산TP인출공정표 2" xfId="15666"/>
    <cellStyle name="#_김해TL이설_부산TP인출공정표_공사설계서(VHF원격감시)" xfId="15667"/>
    <cellStyle name="#_김해TL이설_부산TP인출공정표_공사설계서(VHF원격감시) 2" xfId="15668"/>
    <cellStyle name="#_김해TL이설_설치품셈" xfId="15669"/>
    <cellStyle name="#_김해TL이설_설치품셈 2" xfId="15670"/>
    <cellStyle name="#_김해TL이설_설치품셈_공사설계서(VHF원격감시)" xfId="15671"/>
    <cellStyle name="#_김해TL이설_설치품셈_공사설계서(VHF원격감시) 2" xfId="15672"/>
    <cellStyle name="#_김해TL이설_설치품셈_광단국_PSM설계서" xfId="15673"/>
    <cellStyle name="#_김해TL이설_설치품셈_광단국_PSM설계서 2" xfId="15674"/>
    <cellStyle name="#_김해TL이설_설치품셈_광단국_PSM설계서_공사설계서(VHF원격감시)" xfId="15675"/>
    <cellStyle name="#_김해TL이설_설치품셈_광단국_PSM설계서_공사설계서(VHF원격감시) 2" xfId="15676"/>
    <cellStyle name="#_김해TL이설_설치품셈_동래_효문" xfId="15677"/>
    <cellStyle name="#_김해TL이설_설치품셈_동래_효문 2" xfId="15678"/>
    <cellStyle name="#_김해TL이설_설치품셈_동래_효문_공사설계서(VHF원격감시)" xfId="15679"/>
    <cellStyle name="#_김해TL이설_설치품셈_동래_효문_공사설계서(VHF원격감시) 2" xfId="15680"/>
    <cellStyle name="#_김해TL이설_설치품셈_웅촌PITR_광단국설계서" xfId="15681"/>
    <cellStyle name="#_김해TL이설_설치품셈_웅촌PITR_광단국설계서 2" xfId="15682"/>
    <cellStyle name="#_김해TL이설_설치품셈_웅촌PITR_광단국설계서_공사설계서(VHF원격감시)" xfId="15683"/>
    <cellStyle name="#_김해TL이설_설치품셈_웅촌PITR_광단국설계서_공사설계서(VHF원격감시) 2" xfId="15684"/>
    <cellStyle name="#_김해TL이설_영남화력이설" xfId="15685"/>
    <cellStyle name="#_김해TL이설_영남화력이설 2" xfId="15686"/>
    <cellStyle name="#_김해TL이설_영남화력이설_01계통정보감시설계서" xfId="15687"/>
    <cellStyle name="#_김해TL이설_영남화력이설_01계통정보감시설계서 2" xfId="15688"/>
    <cellStyle name="#_김해TL이설_영남화력이설_01계통정보감시설계서_공사설계서(VHF원격감시)" xfId="15689"/>
    <cellStyle name="#_김해TL이설_영남화력이설_01계통정보감시설계서_공사설계서(VHF원격감시) 2" xfId="15690"/>
    <cellStyle name="#_김해TL이설_영남화력이설_20021115_광단국계통도" xfId="15691"/>
    <cellStyle name="#_김해TL이설_영남화력이설_20021115_광단국계통도 2" xfId="15692"/>
    <cellStyle name="#_김해TL이설_영남화력이설_20021115_광단국계통도_공사설계서(VHF원격감시)" xfId="15693"/>
    <cellStyle name="#_김해TL이설_영남화력이설_20021115_광단국계통도_공사설계서(VHF원격감시) 2" xfId="15694"/>
    <cellStyle name="#_김해TL이설_영남화력이설_Book1" xfId="15695"/>
    <cellStyle name="#_김해TL이설_영남화력이설_Book1 2" xfId="15696"/>
    <cellStyle name="#_김해TL이설_영남화력이설_Book1_공사설계서(VHF원격감시)" xfId="15697"/>
    <cellStyle name="#_김해TL이설_영남화력이설_Book1_공사설계서(VHF원격감시) 2" xfId="15698"/>
    <cellStyle name="#_김해TL이설_영남화력이설_공사설계서(VHF원격감시)" xfId="15699"/>
    <cellStyle name="#_김해TL이설_영남화력이설_공사설계서(VHF원격감시) 2" xfId="15700"/>
    <cellStyle name="#_김해TL이설_영남화력이설_광단국_PSM설계서" xfId="15701"/>
    <cellStyle name="#_김해TL이설_영남화력이설_광단국_PSM설계서 2" xfId="15702"/>
    <cellStyle name="#_김해TL이설_영남화력이설_광단국_PSM설계서_공사설계서(VHF원격감시)" xfId="15703"/>
    <cellStyle name="#_김해TL이설_영남화력이설_광단국_PSM설계서_공사설계서(VHF원격감시) 2" xfId="15704"/>
    <cellStyle name="#_김해TL이설_영남화력이설_광단국계통도(PCM단국포함)" xfId="15705"/>
    <cellStyle name="#_김해TL이설_영남화력이설_광단국계통도(PCM단국포함) 2" xfId="15706"/>
    <cellStyle name="#_김해TL이설_영남화력이설_광단국계통도(PCM단국포함)_공사설계서(VHF원격감시)" xfId="15707"/>
    <cellStyle name="#_김해TL이설_영남화력이설_광단국계통도(PCM단국포함)_공사설계서(VHF원격감시) 2" xfId="15708"/>
    <cellStyle name="#_김해TL이설_영남화력이설_광단국도면" xfId="15709"/>
    <cellStyle name="#_김해TL이설_영남화력이설_광단국도면 2" xfId="15710"/>
    <cellStyle name="#_김해TL이설_영남화력이설_광단국도면_공사설계서(VHF원격감시)" xfId="15711"/>
    <cellStyle name="#_김해TL이설_영남화력이설_광단국도면_공사설계서(VHF원격감시) 2" xfId="15712"/>
    <cellStyle name="#_김해TL이설_영남화력이설_동래_효문" xfId="15713"/>
    <cellStyle name="#_김해TL이설_영남화력이설_동래_효문 2" xfId="15714"/>
    <cellStyle name="#_김해TL이설_영남화력이설_동래_효문_공사설계서(VHF원격감시)" xfId="15715"/>
    <cellStyle name="#_김해TL이설_영남화력이설_동래_효문_공사설계서(VHF원격감시) 2" xfId="15716"/>
    <cellStyle name="#_김해TL이설_영남화력이설_설치품셈" xfId="15717"/>
    <cellStyle name="#_김해TL이설_영남화력이설_설치품셈 2" xfId="15718"/>
    <cellStyle name="#_김해TL이설_영남화력이설_설치품셈_공사설계서(VHF원격감시)" xfId="15719"/>
    <cellStyle name="#_김해TL이설_영남화력이설_설치품셈_공사설계서(VHF원격감시) 2" xfId="15720"/>
    <cellStyle name="#_김해TL이설_영남화력이설_설치품셈_광단국_PSM설계서" xfId="15721"/>
    <cellStyle name="#_김해TL이설_영남화력이설_설치품셈_광단국_PSM설계서 2" xfId="15722"/>
    <cellStyle name="#_김해TL이설_영남화력이설_설치품셈_광단국_PSM설계서_공사설계서(VHF원격감시)" xfId="15723"/>
    <cellStyle name="#_김해TL이설_영남화력이설_설치품셈_광단국_PSM설계서_공사설계서(VHF원격감시) 2" xfId="15724"/>
    <cellStyle name="#_김해TL이설_영남화력이설_설치품셈_동래_효문" xfId="15725"/>
    <cellStyle name="#_김해TL이설_영남화력이설_설치품셈_동래_효문 2" xfId="15726"/>
    <cellStyle name="#_김해TL이설_영남화력이설_설치품셈_동래_효문_공사설계서(VHF원격감시)" xfId="15727"/>
    <cellStyle name="#_김해TL이설_영남화력이설_설치품셈_동래_효문_공사설계서(VHF원격감시) 2" xfId="15728"/>
    <cellStyle name="#_김해TL이설_영남화력이설_설치품셈_웅촌PITR_광단국설계서" xfId="15729"/>
    <cellStyle name="#_김해TL이설_영남화력이설_설치품셈_웅촌PITR_광단국설계서 2" xfId="15730"/>
    <cellStyle name="#_김해TL이설_영남화력이설_설치품셈_웅촌PITR_광단국설계서_공사설계서(VHF원격감시)" xfId="15731"/>
    <cellStyle name="#_김해TL이설_영남화력이설_설치품셈_웅촌PITR_광단국설계서_공사설계서(VHF원격감시) 2" xfId="15732"/>
    <cellStyle name="#_김해TL이설_영남화력이설_웅촌_엄궁도면" xfId="15733"/>
    <cellStyle name="#_김해TL이설_영남화력이설_웅촌_엄궁도면 2" xfId="15734"/>
    <cellStyle name="#_김해TL이설_영남화력이설_웅촌_엄궁도면_공사설계서(VHF원격감시)" xfId="15735"/>
    <cellStyle name="#_김해TL이설_영남화력이설_웅촌_엄궁도면_공사설계서(VHF원격감시) 2" xfId="15736"/>
    <cellStyle name="#_김해TL이설_영남화력이설_웅촌PITR_광단국설계서" xfId="15737"/>
    <cellStyle name="#_김해TL이설_영남화력이설_웅촌PITR_광단국설계서 2" xfId="15738"/>
    <cellStyle name="#_김해TL이설_영남화력이설_웅촌PITR_광단국설계서_공사설계서(VHF원격감시)" xfId="15739"/>
    <cellStyle name="#_김해TL이설_영남화력이설_웅촌PITR_광단국설계서_공사설계서(VHF원격감시) 2" xfId="15740"/>
    <cellStyle name="#_김해TL이설_영남화력이설_작업도면" xfId="15741"/>
    <cellStyle name="#_김해TL이설_영남화력이설_작업도면 2" xfId="15742"/>
    <cellStyle name="#_김해TL이설_영남화력이설_작업도면_공사설계서(VHF원격감시)" xfId="15743"/>
    <cellStyle name="#_김해TL이설_영남화력이설_작업도면_공사설계서(VHF원격감시) 2" xfId="15744"/>
    <cellStyle name="#_김해TL이설_울산북울산" xfId="15745"/>
    <cellStyle name="#_김해TL이설_울산북울산 2" xfId="15746"/>
    <cellStyle name="#_김해TL이설_울산북울산_공사설계서(VHF원격감시)" xfId="15747"/>
    <cellStyle name="#_김해TL이설_울산북울산_공사설계서(VHF원격감시) 2" xfId="15748"/>
    <cellStyle name="#_김해TL이설_울산북울산_광단국_PSM설계서" xfId="15749"/>
    <cellStyle name="#_김해TL이설_울산북울산_광단국_PSM설계서 2" xfId="15750"/>
    <cellStyle name="#_김해TL이설_울산북울산_광단국_PSM설계서_공사설계서(VHF원격감시)" xfId="15751"/>
    <cellStyle name="#_김해TL이설_울산북울산_광단국_PSM설계서_공사설계서(VHF원격감시) 2" xfId="15752"/>
    <cellStyle name="#_김해TL이설_울산북울산_동래_효문" xfId="15753"/>
    <cellStyle name="#_김해TL이설_울산북울산_동래_효문 2" xfId="15754"/>
    <cellStyle name="#_김해TL이설_울산북울산_동래_효문_공사설계서(VHF원격감시)" xfId="15755"/>
    <cellStyle name="#_김해TL이설_울산북울산_동래_효문_공사설계서(VHF원격감시) 2" xfId="15756"/>
    <cellStyle name="#_김해TL이설_울산북울산_웅촌PITR_광단국설계서" xfId="15757"/>
    <cellStyle name="#_김해TL이설_울산북울산_웅촌PITR_광단국설계서 2" xfId="15758"/>
    <cellStyle name="#_김해TL이설_울산북울산_웅촌PITR_광단국설계서_공사설계서(VHF원격감시)" xfId="15759"/>
    <cellStyle name="#_김해TL이설_울산북울산_웅촌PITR_광단국설계서_공사설계서(VHF원격감시) 2" xfId="15760"/>
    <cellStyle name="#_김해TL이설_울산북울산_작업도면" xfId="15761"/>
    <cellStyle name="#_김해TL이설_울산북울산_작업도면 2" xfId="15762"/>
    <cellStyle name="#_김해TL이설_울산북울산_작업도면_공사설계서(VHF원격감시)" xfId="15763"/>
    <cellStyle name="#_김해TL이설_울산북울산_작업도면_공사설계서(VHF원격감시) 2" xfId="15764"/>
    <cellStyle name="#_김해TL이설_웅촌_엄궁도면" xfId="15765"/>
    <cellStyle name="#_김해TL이설_웅촌_엄궁도면 2" xfId="15766"/>
    <cellStyle name="#_김해TL이설_웅촌_엄궁도면_공사설계서(VHF원격감시)" xfId="15767"/>
    <cellStyle name="#_김해TL이설_웅촌_엄궁도면_공사설계서(VHF원격감시) 2" xfId="15768"/>
    <cellStyle name="#_김해TL이설_웅촌PITR_광단국설계서" xfId="15769"/>
    <cellStyle name="#_김해TL이설_웅촌PITR_광단국설계서 2" xfId="15770"/>
    <cellStyle name="#_김해TL이설_웅촌PITR_광단국설계서_공사설계서(VHF원격감시)" xfId="15771"/>
    <cellStyle name="#_김해TL이설_웅촌PITR_광단국설계서_공사설계서(VHF원격감시) 2" xfId="15772"/>
    <cellStyle name="#_김해TL이설_작업도면" xfId="15773"/>
    <cellStyle name="#_김해TL이설_작업도면 2" xfId="15774"/>
    <cellStyle name="#_김해TL이설_작업도면_공사설계서(VHF원격감시)" xfId="15775"/>
    <cellStyle name="#_김해TL이설_작업도면_공사설계서(VHF원격감시) 2" xfId="15776"/>
    <cellStyle name="#_도장공사" xfId="15777"/>
    <cellStyle name="#_도장공사 2" xfId="15778"/>
    <cellStyle name="#_도장공사_'02하반기노무임" xfId="15779"/>
    <cellStyle name="#_도장공사_'02하반기노무임 2" xfId="15780"/>
    <cellStyle name="#_도장공사_1" xfId="15781"/>
    <cellStyle name="#_도장공사_1 2" xfId="15782"/>
    <cellStyle name="#_도장공사_20021115_광단국계통도" xfId="15783"/>
    <cellStyle name="#_도장공사_20021115_광단국계통도 2" xfId="15784"/>
    <cellStyle name="#_도장공사_PSM_9000계통도(03_1월기준)" xfId="15785"/>
    <cellStyle name="#_도장공사_PSM_9000계통도(03_1월기준) 2" xfId="15786"/>
    <cellStyle name="#_도장공사_PSM_9000계통도(03_1월기준)_공사설계서(VHF원격감시)" xfId="15787"/>
    <cellStyle name="#_도장공사_PSM_9000계통도(03_1월기준)_공사설계서(VHF원격감시) 2" xfId="15788"/>
    <cellStyle name="#_도장공사_공사설계서" xfId="15789"/>
    <cellStyle name="#_도장공사_공사설계서 2" xfId="15790"/>
    <cellStyle name="#_도장공사_공사설계서_공사설계서(VHF원격감시)" xfId="15791"/>
    <cellStyle name="#_도장공사_공사설계서_공사설계서(VHF원격감시) 2" xfId="15792"/>
    <cellStyle name="#_도장공사_광단국_PSM설계서" xfId="15793"/>
    <cellStyle name="#_도장공사_광단국_PSM설계서 2" xfId="15794"/>
    <cellStyle name="#_도장공사_광단국_PSM설계서_공사설계서(VHF원격감시)" xfId="15795"/>
    <cellStyle name="#_도장공사_광단국_PSM설계서_공사설계서(VHF원격감시) 2" xfId="15796"/>
    <cellStyle name="#_도장공사_동래_효문" xfId="15797"/>
    <cellStyle name="#_도장공사_동래_효문 2" xfId="15798"/>
    <cellStyle name="#_도장공사_동래_효문_공사설계서(VHF원격감시)" xfId="15799"/>
    <cellStyle name="#_도장공사_동래_효문_공사설계서(VHF원격감시) 2" xfId="15800"/>
    <cellStyle name="#_도장공사_동래_효문설계서" xfId="15801"/>
    <cellStyle name="#_도장공사_동래_효문설계서 2" xfId="15802"/>
    <cellStyle name="#_도장공사_동래_효문설계서_공사설계서(VHF원격감시)" xfId="15803"/>
    <cellStyle name="#_도장공사_동래_효문설계서_공사설계서(VHF원격감시) 2" xfId="15804"/>
    <cellStyle name="#_도장공사_설치품셈" xfId="15805"/>
    <cellStyle name="#_도장공사_설치품셈 2" xfId="15806"/>
    <cellStyle name="#_도장공사_설치품셈_공사설계서(VHF원격감시)" xfId="15807"/>
    <cellStyle name="#_도장공사_설치품셈_공사설계서(VHF원격감시) 2" xfId="15808"/>
    <cellStyle name="#_도장공사_설치품셈_광단국_PSM설계서" xfId="15809"/>
    <cellStyle name="#_도장공사_설치품셈_광단국_PSM설계서 2" xfId="15810"/>
    <cellStyle name="#_도장공사_설치품셈_광단국_PSM설계서_공사설계서(VHF원격감시)" xfId="15811"/>
    <cellStyle name="#_도장공사_설치품셈_광단국_PSM설계서_공사설계서(VHF원격감시) 2" xfId="15812"/>
    <cellStyle name="#_도장공사_설치품셈_동래_효문" xfId="15813"/>
    <cellStyle name="#_도장공사_설치품셈_동래_효문 2" xfId="15814"/>
    <cellStyle name="#_도장공사_설치품셈_동래_효문_공사설계서(VHF원격감시)" xfId="15815"/>
    <cellStyle name="#_도장공사_설치품셈_동래_효문_공사설계서(VHF원격감시) 2" xfId="15816"/>
    <cellStyle name="#_도장공사_설치품셈_설계명세" xfId="15817"/>
    <cellStyle name="#_도장공사_설치품셈_설계명세 2" xfId="15818"/>
    <cellStyle name="#_도장공사_설치품셈_설계명세_공사설계서(VHF원격감시)" xfId="15819"/>
    <cellStyle name="#_도장공사_설치품셈_설계명세_공사설계서(VHF원격감시) 2" xfId="15820"/>
    <cellStyle name="#_도장공사_설치품셈_설계명세_광단국_PSM설계서" xfId="15821"/>
    <cellStyle name="#_도장공사_설치품셈_설계명세_광단국_PSM설계서 2" xfId="15822"/>
    <cellStyle name="#_도장공사_설치품셈_설계명세_광단국_PSM설계서_공사설계서(VHF원격감시)" xfId="15823"/>
    <cellStyle name="#_도장공사_설치품셈_설계명세_광단국_PSM설계서_공사설계서(VHF원격감시) 2" xfId="15824"/>
    <cellStyle name="#_도장공사_설치품셈_설계명세_동래_효문" xfId="15825"/>
    <cellStyle name="#_도장공사_설치품셈_설계명세_동래_효문 2" xfId="15826"/>
    <cellStyle name="#_도장공사_설치품셈_설계명세_동래_효문_공사설계서(VHF원격감시)" xfId="15827"/>
    <cellStyle name="#_도장공사_설치품셈_설계명세_동래_효문_공사설계서(VHF원격감시) 2" xfId="15828"/>
    <cellStyle name="#_도장공사_설치품셈_설계명세_웅촌PITR_광단국설계서" xfId="15829"/>
    <cellStyle name="#_도장공사_설치품셈_설계명세_웅촌PITR_광단국설계서 2" xfId="15830"/>
    <cellStyle name="#_도장공사_설치품셈_설계명세_웅촌PITR_광단국설계서_공사설계서(VHF원격감시)" xfId="15831"/>
    <cellStyle name="#_도장공사_설치품셈_설계명세_웅촌PITR_광단국설계서_공사설계서(VHF원격감시) 2" xfId="15832"/>
    <cellStyle name="#_도장공사_설치품셈_웅촌PITR_광단국설계서" xfId="15833"/>
    <cellStyle name="#_도장공사_설치품셈_웅촌PITR_광단국설계서 2" xfId="15834"/>
    <cellStyle name="#_도장공사_설치품셈_웅촌PITR_광단국설계서_공사설계서(VHF원격감시)" xfId="15835"/>
    <cellStyle name="#_도장공사_설치품셈_웅촌PITR_광단국설계서_공사설계서(VHF원격감시) 2" xfId="15836"/>
    <cellStyle name="#_도장공사_웅촌PITR_광단국설계서" xfId="15837"/>
    <cellStyle name="#_도장공사_웅촌PITR_광단국설계서 2" xfId="15838"/>
    <cellStyle name="#_도장공사_자재수량R" xfId="15839"/>
    <cellStyle name="#_도장공사_자재수량R 2" xfId="15840"/>
    <cellStyle name="#_도장공사_자재수량R_공사설계서(VHF원격감시)" xfId="15841"/>
    <cellStyle name="#_도장공사_자재수량R_공사설계서(VHF원격감시) 2" xfId="15842"/>
    <cellStyle name="#_도장공사_작업도면" xfId="15843"/>
    <cellStyle name="#_도장공사_작업도면 2" xfId="15844"/>
    <cellStyle name="#_도장공사_작업도면_공사설계서(VHF원격감시)" xfId="15845"/>
    <cellStyle name="#_도장공사_작업도면_공사설계서(VHF원격감시) 2" xfId="15846"/>
    <cellStyle name="#_동래_효문" xfId="15847"/>
    <cellStyle name="#_동래_효문 2" xfId="15848"/>
    <cellStyle name="#_동래_효문_공사설계서(VHF원격감시)" xfId="15849"/>
    <cellStyle name="#_동래_효문_공사설계서(VHF원격감시) 2" xfId="15850"/>
    <cellStyle name="#_목차 " xfId="15851"/>
    <cellStyle name="#_목차  2" xfId="15852"/>
    <cellStyle name="#_문수산Site배치도2" xfId="15853"/>
    <cellStyle name="#_문수산Site배치도2 2" xfId="15854"/>
    <cellStyle name="#_방송설비예산검토서" xfId="15855"/>
    <cellStyle name="#_방송설비예산검토서 2" xfId="15856"/>
    <cellStyle name="#_본사 구내교환기 이설공사 설계서" xfId="15857"/>
    <cellStyle name="#_본사 구내교환기 이설공사 설계서 2" xfId="15858"/>
    <cellStyle name="#_부산TP인출공정표" xfId="15859"/>
    <cellStyle name="#_부산TP인출공정표 2" xfId="15860"/>
    <cellStyle name="#_부산TP인출공정표_공사설계서(VHF원격감시)" xfId="15861"/>
    <cellStyle name="#_부산TP인출공정표_공사설계서(VHF원격감시) 2" xfId="15862"/>
    <cellStyle name="#_사내영상방송설비시설공사" xfId="15863"/>
    <cellStyle name="#_사내영상방송설비시설공사 2" xfId="15864"/>
    <cellStyle name="#_설계명세서" xfId="15865"/>
    <cellStyle name="#_설계명세서 2" xfId="15866"/>
    <cellStyle name="#_설계명세서_공사설계서(VHF원격감시)" xfId="15867"/>
    <cellStyle name="#_설계명세서_공사설계서(VHF원격감시) 2" xfId="15868"/>
    <cellStyle name="#_설계서결재" xfId="15869"/>
    <cellStyle name="#_설계서결재 2" xfId="15870"/>
    <cellStyle name="#_설계서결재_공사설계서(VHF원격감시)" xfId="15871"/>
    <cellStyle name="#_설계서결재_공사설계서(VHF원격감시) 2" xfId="15872"/>
    <cellStyle name="#_설계서결재_광단국계통도(PCM단국포함)" xfId="15873"/>
    <cellStyle name="#_설계서결재_광단국계통도(PCM단국포함) 2" xfId="15874"/>
    <cellStyle name="#_설계서결재_광단국계통도(PCM단국포함)_공사설계서(VHF원격감시)" xfId="15875"/>
    <cellStyle name="#_설계서결재_광단국계통도(PCM단국포함)_공사설계서(VHF원격감시) 2" xfId="15876"/>
    <cellStyle name="#_설계서결재_광단국도면" xfId="15877"/>
    <cellStyle name="#_설계서결재_광단국도면 2" xfId="15878"/>
    <cellStyle name="#_설계서결재_광단국도면_공사설계서(VHF원격감시)" xfId="15879"/>
    <cellStyle name="#_설계서결재_광단국도면_공사설계서(VHF원격감시) 2" xfId="15880"/>
    <cellStyle name="#_설계서결재_웅촌_엄궁도면" xfId="15881"/>
    <cellStyle name="#_설계서결재_웅촌_엄궁도면 2" xfId="15882"/>
    <cellStyle name="#_설계서결재_웅촌_엄궁도면_공사설계서(VHF원격감시)" xfId="15883"/>
    <cellStyle name="#_설계서결재_웅촌_엄궁도면_공사설계서(VHF원격감시) 2" xfId="15884"/>
    <cellStyle name="#_설치품셈" xfId="15885"/>
    <cellStyle name="#_설치품셈 2" xfId="15886"/>
    <cellStyle name="#_설치품셈_공사설계서(VHF원격감시)" xfId="15887"/>
    <cellStyle name="#_설치품셈_공사설계서(VHF원격감시) 2" xfId="15888"/>
    <cellStyle name="#_설치품셈_광단국_PSM설계서" xfId="15889"/>
    <cellStyle name="#_설치품셈_광단국_PSM설계서 2" xfId="15890"/>
    <cellStyle name="#_설치품셈_광단국_PSM설계서_공사설계서(VHF원격감시)" xfId="15891"/>
    <cellStyle name="#_설치품셈_광단국_PSM설계서_공사설계서(VHF원격감시) 2" xfId="15892"/>
    <cellStyle name="#_설치품셈_동래_효문" xfId="15893"/>
    <cellStyle name="#_설치품셈_동래_효문 2" xfId="15894"/>
    <cellStyle name="#_설치품셈_동래_효문_공사설계서(VHF원격감시)" xfId="15895"/>
    <cellStyle name="#_설치품셈_동래_효문_공사설계서(VHF원격감시) 2" xfId="15896"/>
    <cellStyle name="#_설치품셈_웅촌PITR_광단국설계서" xfId="15897"/>
    <cellStyle name="#_설치품셈_웅촌PITR_광단국설계서 2" xfId="15898"/>
    <cellStyle name="#_설치품셈_웅촌PITR_광단국설계서_공사설계서(VHF원격감시)" xfId="15899"/>
    <cellStyle name="#_설치품셈_웅촌PITR_광단국설계서_공사설계서(VHF원격감시) 2" xfId="15900"/>
    <cellStyle name="#_세부물량" xfId="15901"/>
    <cellStyle name="#_세부물량 2" xfId="15902"/>
    <cellStyle name="#_세부물량_공사설계서(VHF원격감시)" xfId="15903"/>
    <cellStyle name="#_세부물량_공사설계서(VHF원격감시) 2" xfId="15904"/>
    <cellStyle name="#_세부물량_광단국계통도(PCM단국포함)" xfId="15905"/>
    <cellStyle name="#_세부물량_광단국계통도(PCM단국포함) 2" xfId="15906"/>
    <cellStyle name="#_세부물량_광단국계통도(PCM단국포함)_공사설계서(VHF원격감시)" xfId="15907"/>
    <cellStyle name="#_세부물량_광단국계통도(PCM단국포함)_공사설계서(VHF원격감시) 2" xfId="15908"/>
    <cellStyle name="#_세부물량_광단국도면" xfId="15909"/>
    <cellStyle name="#_세부물량_광단국도면 2" xfId="15910"/>
    <cellStyle name="#_세부물량_광단국도면_공사설계서(VHF원격감시)" xfId="15911"/>
    <cellStyle name="#_세부물량_광단국도면_공사설계서(VHF원격감시) 2" xfId="15912"/>
    <cellStyle name="#_세부물량_웅촌_엄궁도면" xfId="15913"/>
    <cellStyle name="#_세부물량_웅촌_엄궁도면 2" xfId="15914"/>
    <cellStyle name="#_세부물량_웅촌_엄궁도면_공사설계서(VHF원격감시)" xfId="15915"/>
    <cellStyle name="#_세부물량_웅촌_엄궁도면_공사설계서(VHF원격감시) 2" xfId="15916"/>
    <cellStyle name="#_소방설비시설" xfId="15917"/>
    <cellStyle name="#_소방설비시설 2" xfId="15918"/>
    <cellStyle name="#_소방설비시설(정산)" xfId="15919"/>
    <cellStyle name="#_소방설비시설(정산) 2" xfId="15920"/>
    <cellStyle name="#_신울산관내통신실배치도" xfId="15921"/>
    <cellStyle name="#_신울산관내통신실배치도 2" xfId="15922"/>
    <cellStyle name="#_신울산관내통신실배치도_공사설계서(VHF원격감시)" xfId="15923"/>
    <cellStyle name="#_신울산관내통신실배치도_공사설계서(VHF원격감시) 2" xfId="15924"/>
    <cellStyle name="#_신울산관내통신실배치도_광단국계통도(PCM단국포함)" xfId="15925"/>
    <cellStyle name="#_신울산관내통신실배치도_광단국계통도(PCM단국포함) 2" xfId="15926"/>
    <cellStyle name="#_신울산관내통신실배치도_광단국계통도(PCM단국포함)_공사설계서(VHF원격감시)" xfId="15927"/>
    <cellStyle name="#_신울산관내통신실배치도_광단국계통도(PCM단국포함)_공사설계서(VHF원격감시) 2" xfId="15928"/>
    <cellStyle name="#_신울산관내통신실배치도_광단국도면" xfId="15929"/>
    <cellStyle name="#_신울산관내통신실배치도_광단국도면 2" xfId="15930"/>
    <cellStyle name="#_신울산관내통신실배치도_광단국도면_공사설계서(VHF원격감시)" xfId="15931"/>
    <cellStyle name="#_신울산관내통신실배치도_광단국도면_공사설계서(VHF원격감시) 2" xfId="15932"/>
    <cellStyle name="#_신울산관내통신실배치도_웅촌_엄궁도면" xfId="15933"/>
    <cellStyle name="#_신울산관내통신실배치도_웅촌_엄궁도면 2" xfId="15934"/>
    <cellStyle name="#_신울산관내통신실배치도_웅촌_엄궁도면_공사설계서(VHF원격감시)" xfId="15935"/>
    <cellStyle name="#_신울산관내통신실배치도_웅촌_엄궁도면_공사설계서(VHF원격감시) 2" xfId="15936"/>
    <cellStyle name="#_영남화력이설" xfId="15937"/>
    <cellStyle name="#_영남화력이설 2" xfId="15938"/>
    <cellStyle name="#_영남화력이설_01계통정보감시설계서" xfId="15939"/>
    <cellStyle name="#_영남화력이설_01계통정보감시설계서 2" xfId="15940"/>
    <cellStyle name="#_영남화력이설_01계통정보감시설계서_공사설계서(VHF원격감시)" xfId="15941"/>
    <cellStyle name="#_영남화력이설_01계통정보감시설계서_공사설계서(VHF원격감시) 2" xfId="15942"/>
    <cellStyle name="#_영남화력이설_20021115_광단국계통도" xfId="15943"/>
    <cellStyle name="#_영남화력이설_20021115_광단국계통도 2" xfId="15944"/>
    <cellStyle name="#_영남화력이설_20021115_광단국계통도_공사설계서(VHF원격감시)" xfId="15945"/>
    <cellStyle name="#_영남화력이설_20021115_광단국계통도_공사설계서(VHF원격감시) 2" xfId="15946"/>
    <cellStyle name="#_영남화력이설_Book1" xfId="15947"/>
    <cellStyle name="#_영남화력이설_Book1 2" xfId="15948"/>
    <cellStyle name="#_영남화력이설_Book1_공사설계서(VHF원격감시)" xfId="15949"/>
    <cellStyle name="#_영남화력이설_Book1_공사설계서(VHF원격감시) 2" xfId="15950"/>
    <cellStyle name="#_영남화력이설_공사설계서(VHF원격감시)" xfId="15951"/>
    <cellStyle name="#_영남화력이설_공사설계서(VHF원격감시) 2" xfId="15952"/>
    <cellStyle name="#_영남화력이설_광단국_PSM설계서" xfId="15953"/>
    <cellStyle name="#_영남화력이설_광단국_PSM설계서 2" xfId="15954"/>
    <cellStyle name="#_영남화력이설_광단국_PSM설계서_공사설계서(VHF원격감시)" xfId="15955"/>
    <cellStyle name="#_영남화력이설_광단국_PSM설계서_공사설계서(VHF원격감시) 2" xfId="15956"/>
    <cellStyle name="#_영남화력이설_광단국계통도(PCM단국포함)" xfId="15957"/>
    <cellStyle name="#_영남화력이설_광단국계통도(PCM단국포함) 2" xfId="15958"/>
    <cellStyle name="#_영남화력이설_광단국계통도(PCM단국포함)_공사설계서(VHF원격감시)" xfId="15959"/>
    <cellStyle name="#_영남화력이설_광단국계통도(PCM단국포함)_공사설계서(VHF원격감시) 2" xfId="15960"/>
    <cellStyle name="#_영남화력이설_광단국도면" xfId="15961"/>
    <cellStyle name="#_영남화력이설_광단국도면 2" xfId="15962"/>
    <cellStyle name="#_영남화력이설_광단국도면_공사설계서(VHF원격감시)" xfId="15963"/>
    <cellStyle name="#_영남화력이설_광단국도면_공사설계서(VHF원격감시) 2" xfId="15964"/>
    <cellStyle name="#_영남화력이설_동래_효문" xfId="15965"/>
    <cellStyle name="#_영남화력이설_동래_효문 2" xfId="15966"/>
    <cellStyle name="#_영남화력이설_동래_효문_공사설계서(VHF원격감시)" xfId="15967"/>
    <cellStyle name="#_영남화력이설_동래_효문_공사설계서(VHF원격감시) 2" xfId="15968"/>
    <cellStyle name="#_영남화력이설_설치품셈" xfId="15969"/>
    <cellStyle name="#_영남화력이설_설치품셈 2" xfId="15970"/>
    <cellStyle name="#_영남화력이설_설치품셈_공사설계서(VHF원격감시)" xfId="15971"/>
    <cellStyle name="#_영남화력이설_설치품셈_공사설계서(VHF원격감시) 2" xfId="15972"/>
    <cellStyle name="#_영남화력이설_설치품셈_광단국_PSM설계서" xfId="15973"/>
    <cellStyle name="#_영남화력이설_설치품셈_광단국_PSM설계서 2" xfId="15974"/>
    <cellStyle name="#_영남화력이설_설치품셈_광단국_PSM설계서_공사설계서(VHF원격감시)" xfId="15975"/>
    <cellStyle name="#_영남화력이설_설치품셈_광단국_PSM설계서_공사설계서(VHF원격감시) 2" xfId="15976"/>
    <cellStyle name="#_영남화력이설_설치품셈_동래_효문" xfId="15977"/>
    <cellStyle name="#_영남화력이설_설치품셈_동래_효문 2" xfId="15978"/>
    <cellStyle name="#_영남화력이설_설치품셈_동래_효문_공사설계서(VHF원격감시)" xfId="15979"/>
    <cellStyle name="#_영남화력이설_설치품셈_동래_효문_공사설계서(VHF원격감시) 2" xfId="15980"/>
    <cellStyle name="#_영남화력이설_설치품셈_웅촌PITR_광단국설계서" xfId="15981"/>
    <cellStyle name="#_영남화력이설_설치품셈_웅촌PITR_광단국설계서 2" xfId="15982"/>
    <cellStyle name="#_영남화력이설_설치품셈_웅촌PITR_광단국설계서_공사설계서(VHF원격감시)" xfId="15983"/>
    <cellStyle name="#_영남화력이설_설치품셈_웅촌PITR_광단국설계서_공사설계서(VHF원격감시) 2" xfId="15984"/>
    <cellStyle name="#_영남화력이설_웅촌_엄궁도면" xfId="15985"/>
    <cellStyle name="#_영남화력이설_웅촌_엄궁도면 2" xfId="15986"/>
    <cellStyle name="#_영남화력이설_웅촌_엄궁도면_공사설계서(VHF원격감시)" xfId="15987"/>
    <cellStyle name="#_영남화력이설_웅촌_엄궁도면_공사설계서(VHF원격감시) 2" xfId="15988"/>
    <cellStyle name="#_영남화력이설_웅촌PITR_광단국설계서" xfId="15989"/>
    <cellStyle name="#_영남화력이설_웅촌PITR_광단국설계서 2" xfId="15990"/>
    <cellStyle name="#_영남화력이설_웅촌PITR_광단국설계서_공사설계서(VHF원격감시)" xfId="15991"/>
    <cellStyle name="#_영남화력이설_웅촌PITR_광단국설계서_공사설계서(VHF원격감시) 2" xfId="15992"/>
    <cellStyle name="#_영남화력이설_작업도면" xfId="15993"/>
    <cellStyle name="#_영남화력이설_작업도면 2" xfId="15994"/>
    <cellStyle name="#_영남화력이설_작업도면_공사설계서(VHF원격감시)" xfId="15995"/>
    <cellStyle name="#_영남화력이설_작업도면_공사설계서(VHF원격감시) 2" xfId="15996"/>
    <cellStyle name="#_영주지점 CCTV 시설공사" xfId="15997"/>
    <cellStyle name="#_영주지점 CCTV 시설공사 2" xfId="15998"/>
    <cellStyle name="#_예정공정표" xfId="15999"/>
    <cellStyle name="#_예정공정표 2" xfId="16000"/>
    <cellStyle name="#_예정공정표_NEGS" xfId="16001"/>
    <cellStyle name="#_예정공정표_NEGS 2" xfId="16002"/>
    <cellStyle name="#_예정공정표_NEGS_견적서" xfId="16003"/>
    <cellStyle name="#_예정공정표_NEGS_견적서 2" xfId="16004"/>
    <cellStyle name="#_예정공정표_NEGS_공사 설계서" xfId="16005"/>
    <cellStyle name="#_예정공정표_NEGS_공사 설계서 2" xfId="16006"/>
    <cellStyle name="#_예정공정표_NEGS_공사 설계서_1" xfId="16007"/>
    <cellStyle name="#_예정공정표_NEGS_공사 설계서_1 2" xfId="16008"/>
    <cellStyle name="#_예정공정표_NEGS_공사 설계서_공사 설계서" xfId="16009"/>
    <cellStyle name="#_예정공정표_NEGS_공사 설계서_공사 설계서 2" xfId="16010"/>
    <cellStyle name="#_예정공정표_NEGS_공사 설계서_공사설계서" xfId="16011"/>
    <cellStyle name="#_예정공정표_NEGS_공사 설계서_공사설계서 2" xfId="16012"/>
    <cellStyle name="#_예정공정표_NEGS_공사 설계서_남부VoIP간이공사" xfId="16013"/>
    <cellStyle name="#_예정공정표_NEGS_공사 설계서_남부VoIP간이공사 2" xfId="16014"/>
    <cellStyle name="#_예정공정표_NEGS_공사 설계서_사업시행 계획서분" xfId="16015"/>
    <cellStyle name="#_예정공정표_NEGS_공사 설계서_사업시행 계획서분 2" xfId="16016"/>
    <cellStyle name="#_예정공정표_NEGS_공사 설계서_한전 간이공사설계서" xfId="16017"/>
    <cellStyle name="#_예정공정표_NEGS_공사 설계서_한전 간이공사설계서 2" xfId="16018"/>
    <cellStyle name="#_예정공정표_NEGS_공사설계서" xfId="16019"/>
    <cellStyle name="#_예정공정표_NEGS_공사설계서 2" xfId="16020"/>
    <cellStyle name="#_예정공정표_NEGS_남부VoIP간이공사" xfId="16021"/>
    <cellStyle name="#_예정공정표_NEGS_남부VoIP간이공사 2" xfId="16022"/>
    <cellStyle name="#_예정공정표_NEGS_본사 구내교환기 이설공사 설계서" xfId="16023"/>
    <cellStyle name="#_예정공정표_NEGS_본사 구내교환기 이설공사 설계서 2" xfId="16024"/>
    <cellStyle name="#_예정공정표_NEGS_본사 구내교환기 이설공사 설계서_공사 설계서" xfId="16025"/>
    <cellStyle name="#_예정공정표_NEGS_본사 구내교환기 이설공사 설계서_공사 설계서 2" xfId="16026"/>
    <cellStyle name="#_예정공정표_NEGS_본사 구내교환기 이설공사 설계서_공사설계서" xfId="16027"/>
    <cellStyle name="#_예정공정표_NEGS_본사 구내교환기 이설공사 설계서_공사설계서 2" xfId="16028"/>
    <cellStyle name="#_예정공정표_NEGS_본사 구내교환기 이설공사 설계서_남부VoIP간이공사" xfId="16029"/>
    <cellStyle name="#_예정공정표_NEGS_본사 구내교환기 이설공사 설계서_남부VoIP간이공사 2" xfId="16030"/>
    <cellStyle name="#_예정공정표_NEGS_본사 구내교환기 이설공사 설계서_사업시행 계획서분" xfId="16031"/>
    <cellStyle name="#_예정공정표_NEGS_본사 구내교환기 이설공사 설계서_사업시행 계획서분 2" xfId="16032"/>
    <cellStyle name="#_예정공정표_NEGS_본사 구내교환기 이설공사 설계서_한전 간이공사설계서" xfId="16033"/>
    <cellStyle name="#_예정공정표_NEGS_본사 구내교환기 이설공사 설계서_한전 간이공사설계서 2" xfId="16034"/>
    <cellStyle name="#_예정공정표_NEGS_사업시행 계획서분" xfId="16035"/>
    <cellStyle name="#_예정공정표_NEGS_사업시행 계획서분 2" xfId="16036"/>
    <cellStyle name="#_예정공정표_NEGS_예술의전당사업수행내역" xfId="16037"/>
    <cellStyle name="#_예정공정표_NEGS_예술의전당사업수행내역 2" xfId="16038"/>
    <cellStyle name="#_예정공정표_NEGS_예술의전당사업수행내역_견적서" xfId="16039"/>
    <cellStyle name="#_예정공정표_NEGS_예술의전당사업수행내역_견적서 2" xfId="16040"/>
    <cellStyle name="#_예정공정표_NEGS_예술의전당사업수행내역_공사 설계서" xfId="16041"/>
    <cellStyle name="#_예정공정표_NEGS_예술의전당사업수행내역_공사 설계서 2" xfId="16042"/>
    <cellStyle name="#_예정공정표_NEGS_예술의전당사업수행내역_공사 설계서_1" xfId="16043"/>
    <cellStyle name="#_예정공정표_NEGS_예술의전당사업수행내역_공사 설계서_1 2" xfId="16044"/>
    <cellStyle name="#_예정공정표_NEGS_예술의전당사업수행내역_공사 설계서_공사 설계서" xfId="16045"/>
    <cellStyle name="#_예정공정표_NEGS_예술의전당사업수행내역_공사 설계서_공사 설계서 2" xfId="16046"/>
    <cellStyle name="#_예정공정표_NEGS_예술의전당사업수행내역_공사 설계서_공사설계서" xfId="16047"/>
    <cellStyle name="#_예정공정표_NEGS_예술의전당사업수행내역_공사 설계서_공사설계서 2" xfId="16048"/>
    <cellStyle name="#_예정공정표_NEGS_예술의전당사업수행내역_공사 설계서_남부VoIP간이공사" xfId="16049"/>
    <cellStyle name="#_예정공정표_NEGS_예술의전당사업수행내역_공사 설계서_남부VoIP간이공사 2" xfId="16050"/>
    <cellStyle name="#_예정공정표_NEGS_예술의전당사업수행내역_공사 설계서_사업시행 계획서분" xfId="16051"/>
    <cellStyle name="#_예정공정표_NEGS_예술의전당사업수행내역_공사 설계서_사업시행 계획서분 2" xfId="16052"/>
    <cellStyle name="#_예정공정표_NEGS_예술의전당사업수행내역_공사 설계서_한전 간이공사설계서" xfId="16053"/>
    <cellStyle name="#_예정공정표_NEGS_예술의전당사업수행내역_공사 설계서_한전 간이공사설계서 2" xfId="16054"/>
    <cellStyle name="#_예정공정표_NEGS_예술의전당사업수행내역_공사설계서" xfId="16055"/>
    <cellStyle name="#_예정공정표_NEGS_예술의전당사업수행내역_공사설계서 2" xfId="16056"/>
    <cellStyle name="#_예정공정표_NEGS_예술의전당사업수행내역_남부VoIP간이공사" xfId="16057"/>
    <cellStyle name="#_예정공정표_NEGS_예술의전당사업수행내역_남부VoIP간이공사 2" xfId="16058"/>
    <cellStyle name="#_예정공정표_NEGS_예술의전당사업수행내역_본사 구내교환기 이설공사 설계서" xfId="16059"/>
    <cellStyle name="#_예정공정표_NEGS_예술의전당사업수행내역_본사 구내교환기 이설공사 설계서 2" xfId="16060"/>
    <cellStyle name="#_예정공정표_NEGS_예술의전당사업수행내역_본사 구내교환기 이설공사 설계서_공사 설계서" xfId="16061"/>
    <cellStyle name="#_예정공정표_NEGS_예술의전당사업수행내역_본사 구내교환기 이설공사 설계서_공사 설계서 2" xfId="16062"/>
    <cellStyle name="#_예정공정표_NEGS_예술의전당사업수행내역_본사 구내교환기 이설공사 설계서_공사설계서" xfId="16063"/>
    <cellStyle name="#_예정공정표_NEGS_예술의전당사업수행내역_본사 구내교환기 이설공사 설계서_공사설계서 2" xfId="16064"/>
    <cellStyle name="#_예정공정표_NEGS_예술의전당사업수행내역_본사 구내교환기 이설공사 설계서_남부VoIP간이공사" xfId="16065"/>
    <cellStyle name="#_예정공정표_NEGS_예술의전당사업수행내역_본사 구내교환기 이설공사 설계서_남부VoIP간이공사 2" xfId="16066"/>
    <cellStyle name="#_예정공정표_NEGS_예술의전당사업수행내역_본사 구내교환기 이설공사 설계서_사업시행 계획서분" xfId="16067"/>
    <cellStyle name="#_예정공정표_NEGS_예술의전당사업수행내역_본사 구내교환기 이설공사 설계서_사업시행 계획서분 2" xfId="16068"/>
    <cellStyle name="#_예정공정표_NEGS_예술의전당사업수행내역_본사 구내교환기 이설공사 설계서_한전 간이공사설계서" xfId="16069"/>
    <cellStyle name="#_예정공정표_NEGS_예술의전당사업수행내역_본사 구내교환기 이설공사 설계서_한전 간이공사설계서 2" xfId="16070"/>
    <cellStyle name="#_예정공정표_NEGS_예술의전당사업수행내역_사업시행 계획서분" xfId="16071"/>
    <cellStyle name="#_예정공정표_NEGS_예술의전당사업수행내역_사업시행 계획서분 2" xfId="16072"/>
    <cellStyle name="#_예정공정표_NEGS_예술의전당사업수행내역_원터치폰 하도급 설계내역서" xfId="16073"/>
    <cellStyle name="#_예정공정표_NEGS_예술의전당사업수행내역_원터치폰 하도급 설계내역서 2" xfId="16074"/>
    <cellStyle name="#_예정공정표_NEGS_예술의전당사업수행내역_하도급 설계내역서" xfId="16075"/>
    <cellStyle name="#_예정공정표_NEGS_예술의전당사업수행내역_하도급 설계내역서 2" xfId="16076"/>
    <cellStyle name="#_예정공정표_NEGS_예술의전당사업수행내역_하도급 설계내역서(교환기이설)" xfId="16077"/>
    <cellStyle name="#_예정공정표_NEGS_예술의전당사업수행내역_하도급 설계내역서(교환기이설) 2" xfId="16078"/>
    <cellStyle name="#_예정공정표_NEGS_예술의전당사업수행내역_하도급 설계내역서(교환기이설)_공사 설계서" xfId="16079"/>
    <cellStyle name="#_예정공정표_NEGS_예술의전당사업수행내역_하도급 설계내역서(교환기이설)_공사 설계서 2" xfId="16080"/>
    <cellStyle name="#_예정공정표_NEGS_예술의전당사업수행내역_하도급 설계내역서(교환기이설)_공사설계서" xfId="16081"/>
    <cellStyle name="#_예정공정표_NEGS_예술의전당사업수행내역_하도급 설계내역서(교환기이설)_공사설계서 2" xfId="16082"/>
    <cellStyle name="#_예정공정표_NEGS_예술의전당사업수행내역_하도급 설계내역서(교환기이설)_남부VoIP간이공사" xfId="16083"/>
    <cellStyle name="#_예정공정표_NEGS_예술의전당사업수행내역_하도급 설계내역서(교환기이설)_남부VoIP간이공사 2" xfId="16084"/>
    <cellStyle name="#_예정공정표_NEGS_예술의전당사업수행내역_하도급 설계내역서(교환기이설)_사업시행 계획서분" xfId="16085"/>
    <cellStyle name="#_예정공정표_NEGS_예술의전당사업수행내역_하도급 설계내역서(교환기이설)_사업시행 계획서분 2" xfId="16086"/>
    <cellStyle name="#_예정공정표_NEGS_예술의전당사업수행내역_하도급 설계내역서(교환기이설)_한전 간이공사설계서" xfId="16087"/>
    <cellStyle name="#_예정공정표_NEGS_예술의전당사업수행내역_하도급 설계내역서(교환기이설)_한전 간이공사설계서 2" xfId="16088"/>
    <cellStyle name="#_예정공정표_NEGS_예술의전당사업수행내역_하도급 설계내역서(원터치폰 이설)" xfId="16089"/>
    <cellStyle name="#_예정공정표_NEGS_예술의전당사업수행내역_하도급 설계내역서(원터치폰 이설) 2" xfId="16090"/>
    <cellStyle name="#_예정공정표_NEGS_예술의전당사업수행내역_하도급 설계내역서_공사 설계서" xfId="16091"/>
    <cellStyle name="#_예정공정표_NEGS_예술의전당사업수행내역_하도급 설계내역서_공사 설계서 2" xfId="16092"/>
    <cellStyle name="#_예정공정표_NEGS_예술의전당사업수행내역_하도급 설계내역서_공사설계서" xfId="16093"/>
    <cellStyle name="#_예정공정표_NEGS_예술의전당사업수행내역_하도급 설계내역서_공사설계서 2" xfId="16094"/>
    <cellStyle name="#_예정공정표_NEGS_예술의전당사업수행내역_하도급 설계내역서_남부VoIP간이공사" xfId="16095"/>
    <cellStyle name="#_예정공정표_NEGS_예술의전당사업수행내역_하도급 설계내역서_남부VoIP간이공사 2" xfId="16096"/>
    <cellStyle name="#_예정공정표_NEGS_예술의전당사업수행내역_하도급 설계내역서_사업시행 계획서분" xfId="16097"/>
    <cellStyle name="#_예정공정표_NEGS_예술의전당사업수행내역_하도급 설계내역서_사업시행 계획서분 2" xfId="16098"/>
    <cellStyle name="#_예정공정표_NEGS_예술의전당사업수행내역_하도급 설계내역서_한전 간이공사설계서" xfId="16099"/>
    <cellStyle name="#_예정공정표_NEGS_예술의전당사업수행내역_하도급 설계내역서_한전 간이공사설계서 2" xfId="16100"/>
    <cellStyle name="#_예정공정표_NEGS_예술의전당사업수행내역_한전 간이공사설계서" xfId="16101"/>
    <cellStyle name="#_예정공정표_NEGS_예술의전당사업수행내역_한전 간이공사설계서 2" xfId="16102"/>
    <cellStyle name="#_예정공정표_NEGS_예술의전당사업수행내역_한전 설계서" xfId="16103"/>
    <cellStyle name="#_예정공정표_NEGS_예술의전당사업수행내역_한전 설계서 2" xfId="16104"/>
    <cellStyle name="#_예정공정표_NEGS_원터치폰 하도급 설계내역서" xfId="16105"/>
    <cellStyle name="#_예정공정표_NEGS_원터치폰 하도급 설계내역서 2" xfId="16106"/>
    <cellStyle name="#_예정공정표_NEGS_하도급 설계내역서" xfId="16107"/>
    <cellStyle name="#_예정공정표_NEGS_하도급 설계내역서 2" xfId="16108"/>
    <cellStyle name="#_예정공정표_NEGS_하도급 설계내역서(교환기이설)" xfId="16109"/>
    <cellStyle name="#_예정공정표_NEGS_하도급 설계내역서(교환기이설) 2" xfId="16110"/>
    <cellStyle name="#_예정공정표_NEGS_하도급 설계내역서(교환기이설)_공사 설계서" xfId="16111"/>
    <cellStyle name="#_예정공정표_NEGS_하도급 설계내역서(교환기이설)_공사 설계서 2" xfId="16112"/>
    <cellStyle name="#_예정공정표_NEGS_하도급 설계내역서(교환기이설)_공사설계서" xfId="16113"/>
    <cellStyle name="#_예정공정표_NEGS_하도급 설계내역서(교환기이설)_공사설계서 2" xfId="16114"/>
    <cellStyle name="#_예정공정표_NEGS_하도급 설계내역서(교환기이설)_남부VoIP간이공사" xfId="16115"/>
    <cellStyle name="#_예정공정표_NEGS_하도급 설계내역서(교환기이설)_남부VoIP간이공사 2" xfId="16116"/>
    <cellStyle name="#_예정공정표_NEGS_하도급 설계내역서(교환기이설)_사업시행 계획서분" xfId="16117"/>
    <cellStyle name="#_예정공정표_NEGS_하도급 설계내역서(교환기이설)_사업시행 계획서분 2" xfId="16118"/>
    <cellStyle name="#_예정공정표_NEGS_하도급 설계내역서(교환기이설)_한전 간이공사설계서" xfId="16119"/>
    <cellStyle name="#_예정공정표_NEGS_하도급 설계내역서(교환기이설)_한전 간이공사설계서 2" xfId="16120"/>
    <cellStyle name="#_예정공정표_NEGS_하도급 설계내역서(원터치폰 이설)" xfId="16121"/>
    <cellStyle name="#_예정공정표_NEGS_하도급 설계내역서(원터치폰 이설) 2" xfId="16122"/>
    <cellStyle name="#_예정공정표_NEGS_하도급 설계내역서_공사 설계서" xfId="16123"/>
    <cellStyle name="#_예정공정표_NEGS_하도급 설계내역서_공사 설계서 2" xfId="16124"/>
    <cellStyle name="#_예정공정표_NEGS_하도급 설계내역서_공사설계서" xfId="16125"/>
    <cellStyle name="#_예정공정표_NEGS_하도급 설계내역서_공사설계서 2" xfId="16126"/>
    <cellStyle name="#_예정공정표_NEGS_하도급 설계내역서_남부VoIP간이공사" xfId="16127"/>
    <cellStyle name="#_예정공정표_NEGS_하도급 설계내역서_남부VoIP간이공사 2" xfId="16128"/>
    <cellStyle name="#_예정공정표_NEGS_하도급 설계내역서_사업시행 계획서분" xfId="16129"/>
    <cellStyle name="#_예정공정표_NEGS_하도급 설계내역서_사업시행 계획서분 2" xfId="16130"/>
    <cellStyle name="#_예정공정표_NEGS_하도급 설계내역서_한전 간이공사설계서" xfId="16131"/>
    <cellStyle name="#_예정공정표_NEGS_하도급 설계내역서_한전 간이공사설계서 2" xfId="16132"/>
    <cellStyle name="#_예정공정표_NEGS_한전 간이공사설계서" xfId="16133"/>
    <cellStyle name="#_예정공정표_NEGS_한전 간이공사설계서 2" xfId="16134"/>
    <cellStyle name="#_예정공정표_NEGS_한전 설계서" xfId="16135"/>
    <cellStyle name="#_예정공정표_NEGS_한전 설계서 2" xfId="16136"/>
    <cellStyle name="#_예정공정표_견적서" xfId="16137"/>
    <cellStyle name="#_예정공정표_견적서 2" xfId="16138"/>
    <cellStyle name="#_예정공정표_계통도 " xfId="44"/>
    <cellStyle name="#_예정공정표_계통도  2" xfId="16139"/>
    <cellStyle name="#_예정공정표_계통도 _Book1" xfId="16140"/>
    <cellStyle name="#_예정공정표_계통도 _Book1 2" xfId="16141"/>
    <cellStyle name="#_예정공정표_계통도 _OFD선번장 및 주요설비설치내역" xfId="16142"/>
    <cellStyle name="#_예정공정표_계통도 _OFD선번장 및 주요설비설치내역 2" xfId="16143"/>
    <cellStyle name="#_예정공정표_계통도 _PSM_9000계통도(03_1월기준)" xfId="16144"/>
    <cellStyle name="#_예정공정표_계통도 _PSM_9000계통도(03_1월기준) 2" xfId="16145"/>
    <cellStyle name="#_예정공정표_계통도 _PSM_9000계통도(03_1월기준)_공사설계서(VHF원격감시)" xfId="16146"/>
    <cellStyle name="#_예정공정표_계통도 _PSM_9000계통도(03_1월기준)_공사설계서(VHF원격감시) 2" xfId="16147"/>
    <cellStyle name="#_예정공정표_계통도 _가입자링계통도" xfId="16148"/>
    <cellStyle name="#_예정공정표_계통도 _가입자링계통도 2" xfId="16149"/>
    <cellStyle name="#_예정공정표_계통도 _공사설계서(엄광산TRS이동중계국)" xfId="16150"/>
    <cellStyle name="#_예정공정표_계통도 _공사설계서(엄광산TRS이동중계국) 2" xfId="16151"/>
    <cellStyle name="#_예정공정표_계통도 _광단국준공" xfId="16152"/>
    <cellStyle name="#_예정공정표_계통도 _광단국준공 2" xfId="16153"/>
    <cellStyle name="#_예정공정표_계통도 _광단국준공_PSM_9000계통도(03_1월기준)" xfId="16154"/>
    <cellStyle name="#_예정공정표_계통도 _광단국준공_PSM_9000계통도(03_1월기준) 2" xfId="16155"/>
    <cellStyle name="#_예정공정표_계통도 _광단국준공_PSM_9000계통도(03_1월기준)_공사설계서(VHF원격감시)" xfId="16156"/>
    <cellStyle name="#_예정공정표_계통도 _광단국준공_PSM_9000계통도(03_1월기준)_공사설계서(VHF원격감시) 2" xfId="16157"/>
    <cellStyle name="#_예정공정표_계통도 _대신증권" xfId="16158"/>
    <cellStyle name="#_예정공정표_계통도 _대신증권 2" xfId="16159"/>
    <cellStyle name="#_예정공정표_계통도 _대신증권_PSM_9000계통도(03_1월기준)" xfId="16160"/>
    <cellStyle name="#_예정공정표_계통도 _대신증권_PSM_9000계통도(03_1월기준) 2" xfId="16161"/>
    <cellStyle name="#_예정공정표_계통도 _대신증권_PSM_9000계통도(03_1월기준)_공사설계서(VHF원격감시)" xfId="16162"/>
    <cellStyle name="#_예정공정표_계통도 _대신증권_PSM_9000계통도(03_1월기준)_공사설계서(VHF원격감시) 2" xfId="16163"/>
    <cellStyle name="#_예정공정표_계통도 _렛츠고" xfId="16164"/>
    <cellStyle name="#_예정공정표_계통도 _렛츠고 2" xfId="16165"/>
    <cellStyle name="#_예정공정표_계통도 _렛츠고_PSM_9000계통도(03_1월기준)" xfId="16166"/>
    <cellStyle name="#_예정공정표_계통도 _렛츠고_PSM_9000계통도(03_1월기준) 2" xfId="16167"/>
    <cellStyle name="#_예정공정표_계통도 _렛츠고_PSM_9000계통도(03_1월기준)_공사설계서(VHF원격감시)" xfId="16168"/>
    <cellStyle name="#_예정공정표_계통도 _렛츠고_PSM_9000계통도(03_1월기준)_공사설계서(VHF원격감시) 2" xfId="16169"/>
    <cellStyle name="#_예정공정표_계통도 _철수계통도" xfId="16170"/>
    <cellStyle name="#_예정공정표_계통도 _철수계통도 2" xfId="16171"/>
    <cellStyle name="#_예정공정표_공사 설계서" xfId="16172"/>
    <cellStyle name="#_예정공정표_공사 설계서 2" xfId="16173"/>
    <cellStyle name="#_예정공정표_공사설계서" xfId="16174"/>
    <cellStyle name="#_예정공정표_공사설계서 2" xfId="16175"/>
    <cellStyle name="#_예정공정표_공사예산산출(kdn양식)" xfId="16176"/>
    <cellStyle name="#_예정공정표_공사예산산출(kdn양식) 2" xfId="16177"/>
    <cellStyle name="#_예정공정표_남부VoIP간이공사" xfId="16178"/>
    <cellStyle name="#_예정공정표_남부VoIP간이공사 2" xfId="16179"/>
    <cellStyle name="#_예정공정표_본사 구내교환기 이설공사 설계서" xfId="16180"/>
    <cellStyle name="#_예정공정표_본사 구내교환기 이설공사 설계서 2" xfId="16181"/>
    <cellStyle name="#_예정공정표_사업시행 계획서분" xfId="16182"/>
    <cellStyle name="#_예정공정표_사업시행 계획서분 2" xfId="16183"/>
    <cellStyle name="#_예정공정표_설계서" xfId="16184"/>
    <cellStyle name="#_예정공정표_설계서 2" xfId="16185"/>
    <cellStyle name="#_예정공정표_설계서_공사 설계서" xfId="16186"/>
    <cellStyle name="#_예정공정표_설계서_공사 설계서 2" xfId="16187"/>
    <cellStyle name="#_예정공정표_설계서_본사 구내교환기 이설공사 설계서" xfId="16188"/>
    <cellStyle name="#_예정공정표_설계서_본사 구내교환기 이설공사 설계서 2" xfId="16189"/>
    <cellStyle name="#_예정공정표_설계서_원터치폰 하도급 설계내역서" xfId="16190"/>
    <cellStyle name="#_예정공정표_설계서_원터치폰 하도급 설계내역서 2" xfId="16191"/>
    <cellStyle name="#_예정공정표_설계서_하도급 설계내역서" xfId="16192"/>
    <cellStyle name="#_예정공정표_설계서_하도급 설계내역서 2" xfId="16193"/>
    <cellStyle name="#_예정공정표_설계서_하도급 설계내역서(교환기이설)" xfId="16194"/>
    <cellStyle name="#_예정공정표_설계서_하도급 설계내역서(교환기이설) 2" xfId="16195"/>
    <cellStyle name="#_예정공정표_설계서_하도급 설계내역서(원터치폰 이설)" xfId="16196"/>
    <cellStyle name="#_예정공정표_설계서_하도급 설계내역서(원터치폰 이설) 2" xfId="16197"/>
    <cellStyle name="#_예정공정표_예술의 전당(KEPGO)" xfId="16198"/>
    <cellStyle name="#_예정공정표_예술의 전당(KEPGO) 2" xfId="16199"/>
    <cellStyle name="#_예정공정표_원터치폰 하도급 설계내역서" xfId="16200"/>
    <cellStyle name="#_예정공정표_원터치폰 하도급 설계내역서 2" xfId="16201"/>
    <cellStyle name="#_예정공정표_품셈 " xfId="16202"/>
    <cellStyle name="#_예정공정표_품셈  2" xfId="16203"/>
    <cellStyle name="#_예정공정표_품셈 _Book1" xfId="16204"/>
    <cellStyle name="#_예정공정표_품셈 _Book1 2" xfId="16205"/>
    <cellStyle name="#_예정공정표_품셈 _PSM_9000계통도(03_1월기준)" xfId="16206"/>
    <cellStyle name="#_예정공정표_품셈 _PSM_9000계통도(03_1월기준) 2" xfId="16207"/>
    <cellStyle name="#_예정공정표_품셈 _PSM_9000계통도(03_1월기준)_공사설계서(VHF원격감시)" xfId="16208"/>
    <cellStyle name="#_예정공정표_품셈 _PSM_9000계통도(03_1월기준)_공사설계서(VHF원격감시) 2" xfId="16209"/>
    <cellStyle name="#_예정공정표_품셈 _가입자링계통도" xfId="16210"/>
    <cellStyle name="#_예정공정표_품셈 _가입자링계통도 2" xfId="16211"/>
    <cellStyle name="#_예정공정표_품셈 _철수계통도" xfId="16212"/>
    <cellStyle name="#_예정공정표_품셈 _철수계통도 2" xfId="16213"/>
    <cellStyle name="#_예정공정표_하도급 설계내역서" xfId="16214"/>
    <cellStyle name="#_예정공정표_하도급 설계내역서 2" xfId="16215"/>
    <cellStyle name="#_예정공정표_하도급 설계내역서(교환기이설)" xfId="16216"/>
    <cellStyle name="#_예정공정표_하도급 설계내역서(교환기이설) 2" xfId="16217"/>
    <cellStyle name="#_예정공정표_하도급 설계내역서(원터치폰 이설)" xfId="16218"/>
    <cellStyle name="#_예정공정표_하도급 설계내역서(원터치폰 이설) 2" xfId="16219"/>
    <cellStyle name="#_예정공정표_한전 간이공사설계서" xfId="16220"/>
    <cellStyle name="#_예정공정표_한전 간이공사설계서 2" xfId="16221"/>
    <cellStyle name="#_예정공정표_한전 설계서" xfId="16222"/>
    <cellStyle name="#_예정공정표_한전 설계서 2" xfId="16223"/>
    <cellStyle name="#_완료선번" xfId="16224"/>
    <cellStyle name="#_완료선번 2" xfId="16225"/>
    <cellStyle name="#_완료선번_PSM_9000계통도(03_1월기준)" xfId="16226"/>
    <cellStyle name="#_완료선번_PSM_9000계통도(03_1월기준) 2" xfId="16227"/>
    <cellStyle name="#_완료선번_PSM_9000계통도(03_1월기준)_공사설계서(VHF원격감시)" xfId="16228"/>
    <cellStyle name="#_완료선번_PSM_9000계통도(03_1월기준)_공사설계서(VHF원격감시) 2" xfId="16229"/>
    <cellStyle name="#_완료선번_감지선교체공사" xfId="16230"/>
    <cellStyle name="#_완료선번_감지선교체공사 2" xfId="16231"/>
    <cellStyle name="#_완료선번_감지선교체공사_공사설계서(VHF원격감시)" xfId="16232"/>
    <cellStyle name="#_완료선번_감지선교체공사_공사설계서(VHF원격감시) 2" xfId="16233"/>
    <cellStyle name="#_완료선번_방송설비예산검토서" xfId="16234"/>
    <cellStyle name="#_완료선번_방송설비예산검토서 2" xfId="16235"/>
    <cellStyle name="#_완료선번_방송설비예산검토서_공사설계서(VHF원격감시)" xfId="16236"/>
    <cellStyle name="#_완료선번_방송설비예산검토서_공사설계서(VHF원격감시) 2" xfId="16237"/>
    <cellStyle name="#_완료선번_설계" xfId="16238"/>
    <cellStyle name="#_완료선번_설계 2" xfId="16239"/>
    <cellStyle name="#_완료선번_설계_공사설계서(VHF원격감시)" xfId="16240"/>
    <cellStyle name="#_완료선번_설계_공사설계서(VHF원격감시) 2" xfId="16241"/>
    <cellStyle name="#_완료선번_신울산통신설비정비공사" xfId="16242"/>
    <cellStyle name="#_완료선번_신울산통신설비정비공사 2" xfId="16243"/>
    <cellStyle name="#_완료선번_신울산통신설비정비공사_공사설계서(VHF원격감시)" xfId="16244"/>
    <cellStyle name="#_완료선번_신울산통신설비정비공사_공사설계서(VHF원격감시) 2" xfId="16245"/>
    <cellStyle name="#_완료선번_신울산통신실배치도(0401)" xfId="16246"/>
    <cellStyle name="#_완료선번_신울산통신실배치도(0401) 2" xfId="16247"/>
    <cellStyle name="#_완료선번_신울산통신실배치도(0401)_공사설계서(VHF원격감시)" xfId="16248"/>
    <cellStyle name="#_완료선번_신울산통신실배치도(0401)_공사설계서(VHF원격감시) 2" xfId="16249"/>
    <cellStyle name="#_완료선번_써지보호기설치및변전소공청보강공사" xfId="16250"/>
    <cellStyle name="#_완료선번_써지보호기설치및변전소공청보강공사 2" xfId="16251"/>
    <cellStyle name="#_완료선번_써지보호기설치및변전소공청보강공사_공사설계서(VHF원격감시)" xfId="16252"/>
    <cellStyle name="#_완료선번_써지보호기설치및변전소공청보강공사_공사설계서(VHF원격감시) 2" xfId="16253"/>
    <cellStyle name="#_완료선번_울산옥외이설철거공사" xfId="16254"/>
    <cellStyle name="#_완료선번_울산옥외이설철거공사 2" xfId="16255"/>
    <cellStyle name="#_완료선번_울산옥외이설철거공사_공사설계서(VHF원격감시)" xfId="16256"/>
    <cellStyle name="#_완료선번_울산옥외이설철거공사_공사설계서(VHF원격감시) 2" xfId="16257"/>
    <cellStyle name="#_완료선번_음향방송설비보강공사(수정)" xfId="16258"/>
    <cellStyle name="#_완료선번_음향방송설비보강공사(수정) 2" xfId="16259"/>
    <cellStyle name="#_완료선번_음향방송설비보강공사(수정)_공사설계서(VHF원격감시)" xfId="16260"/>
    <cellStyle name="#_완료선번_음향방송설비보강공사(수정)_공사설계서(VHF원격감시) 2" xfId="16261"/>
    <cellStyle name="#_울산북울산" xfId="16262"/>
    <cellStyle name="#_울산북울산 2" xfId="16263"/>
    <cellStyle name="#_울산북울산_공사설계서(VHF원격감시)" xfId="16264"/>
    <cellStyle name="#_울산북울산_공사설계서(VHF원격감시) 2" xfId="16265"/>
    <cellStyle name="#_울산북울산_광단국_PSM설계서" xfId="16266"/>
    <cellStyle name="#_울산북울산_광단국_PSM설계서 2" xfId="16267"/>
    <cellStyle name="#_울산북울산_광단국_PSM설계서_공사설계서(VHF원격감시)" xfId="16268"/>
    <cellStyle name="#_울산북울산_광단국_PSM설계서_공사설계서(VHF원격감시) 2" xfId="16269"/>
    <cellStyle name="#_울산북울산_동래_효문" xfId="16270"/>
    <cellStyle name="#_울산북울산_동래_효문 2" xfId="16271"/>
    <cellStyle name="#_울산북울산_동래_효문_공사설계서(VHF원격감시)" xfId="16272"/>
    <cellStyle name="#_울산북울산_동래_효문_공사설계서(VHF원격감시) 2" xfId="16273"/>
    <cellStyle name="#_울산북울산_웅촌PITR_광단국설계서" xfId="16274"/>
    <cellStyle name="#_울산북울산_웅촌PITR_광단국설계서 2" xfId="16275"/>
    <cellStyle name="#_울산북울산_웅촌PITR_광단국설계서_공사설계서(VHF원격감시)" xfId="16276"/>
    <cellStyle name="#_울산북울산_웅촌PITR_광단국설계서_공사설계서(VHF원격감시) 2" xfId="16277"/>
    <cellStyle name="#_울산북울산_작업도면" xfId="16278"/>
    <cellStyle name="#_울산북울산_작업도면 2" xfId="16279"/>
    <cellStyle name="#_울산북울산_작업도면_공사설계서(VHF원격감시)" xfId="16280"/>
    <cellStyle name="#_울산북울산_작업도면_공사설계서(VHF원격감시) 2" xfId="16281"/>
    <cellStyle name="#_웅촌_엄궁도면" xfId="16282"/>
    <cellStyle name="#_웅촌_엄궁도면 2" xfId="16283"/>
    <cellStyle name="#_웅촌PITR_광단국설계서" xfId="16284"/>
    <cellStyle name="#_웅촌PITR_광단국설계서 2" xfId="16285"/>
    <cellStyle name="#_웅촌PITR_광단국설계서_공사설계서(VHF원격감시)" xfId="16286"/>
    <cellStyle name="#_웅촌PITR_광단국설계서_공사설계서(VHF원격감시) 2" xfId="16287"/>
    <cellStyle name="#_일월산TRS이동중계국CH증설공사" xfId="16288"/>
    <cellStyle name="#_일월산TRS이동중계국CH증설공사 2" xfId="16289"/>
    <cellStyle name="#_작업도면" xfId="16290"/>
    <cellStyle name="#_작업도면 2" xfId="16291"/>
    <cellStyle name="#_작업도면_공사설계서(VHF원격감시)" xfId="16292"/>
    <cellStyle name="#_작업도면_공사설계서(VHF원격감시) 2" xfId="16293"/>
    <cellStyle name="#_지사신축사옥이전에따른통신설비이설공" xfId="16294"/>
    <cellStyle name="#_지사신축사옥이전에따른통신설비이설공 2" xfId="16295"/>
    <cellStyle name="#_처용항공장애 표시구" xfId="16296"/>
    <cellStyle name="#_처용항공장애 표시구 2" xfId="16297"/>
    <cellStyle name="#_처용항공장애 표시구_공사설계서(VHF원격감시)" xfId="16298"/>
    <cellStyle name="#_처용항공장애 표시구_공사설계서(VHF원격감시) 2" xfId="16299"/>
    <cellStyle name="#_천성산Site배치도" xfId="16300"/>
    <cellStyle name="#_천성산Site배치도 2" xfId="16301"/>
    <cellStyle name="#_표준설계서(장치공사-최종안)" xfId="16302"/>
    <cellStyle name="#_표준설계서(장치공사-최종안) 2" xfId="16303"/>
    <cellStyle name="#_품셈" xfId="16304"/>
    <cellStyle name="#_품셈 " xfId="45"/>
    <cellStyle name="#_품셈  2" xfId="16305"/>
    <cellStyle name="#_품셈 (2)" xfId="16306"/>
    <cellStyle name="#_품셈 (2) 2" xfId="16307"/>
    <cellStyle name="#_품셈 (2)_NEGS" xfId="16308"/>
    <cellStyle name="#_품셈 (2)_NEGS 2" xfId="16309"/>
    <cellStyle name="#_품셈 (2)_NEGS_공사 설계서" xfId="16310"/>
    <cellStyle name="#_품셈 (2)_NEGS_공사 설계서 2" xfId="16311"/>
    <cellStyle name="#_품셈 (2)_NEGS_본사 구내교환기 이설공사 설계서" xfId="16312"/>
    <cellStyle name="#_품셈 (2)_NEGS_본사 구내교환기 이설공사 설계서 2" xfId="16313"/>
    <cellStyle name="#_품셈 (2)_NEGS_원터치폰 하도급 설계내역서" xfId="16314"/>
    <cellStyle name="#_품셈 (2)_NEGS_원터치폰 하도급 설계내역서 2" xfId="16315"/>
    <cellStyle name="#_품셈 (2)_NEGS_하도급 설계내역서" xfId="16316"/>
    <cellStyle name="#_품셈 (2)_NEGS_하도급 설계내역서 2" xfId="16317"/>
    <cellStyle name="#_품셈 (2)_NEGS_하도급 설계내역서(교환기이설)" xfId="16318"/>
    <cellStyle name="#_품셈 (2)_NEGS_하도급 설계내역서(교환기이설) 2" xfId="16319"/>
    <cellStyle name="#_품셈 (2)_NEGS_하도급 설계내역서(원터치폰 이설)" xfId="16320"/>
    <cellStyle name="#_품셈 (2)_NEGS_하도급 설계내역서(원터치폰 이설) 2" xfId="16321"/>
    <cellStyle name="#_품셈 (2)_견적서" xfId="16322"/>
    <cellStyle name="#_품셈 (2)_견적서 2" xfId="16323"/>
    <cellStyle name="#_품셈 (2)_공사 설계서" xfId="16324"/>
    <cellStyle name="#_품셈 (2)_공사 설계서 2" xfId="16325"/>
    <cellStyle name="#_품셈 (2)_공사설계서" xfId="16326"/>
    <cellStyle name="#_품셈 (2)_공사설계서 2" xfId="16327"/>
    <cellStyle name="#_품셈 (2)_공사예산산출(kdn양식)" xfId="16328"/>
    <cellStyle name="#_품셈 (2)_공사예산산출(kdn양식) 2" xfId="16329"/>
    <cellStyle name="#_품셈 (2)_남부VoIP간이공사" xfId="16330"/>
    <cellStyle name="#_품셈 (2)_남부VoIP간이공사 2" xfId="16331"/>
    <cellStyle name="#_품셈 (2)_사업시행 계획서분" xfId="16332"/>
    <cellStyle name="#_품셈 (2)_사업시행 계획서분 2" xfId="16333"/>
    <cellStyle name="#_품셈 (2)_설계서" xfId="16334"/>
    <cellStyle name="#_품셈 (2)_설계서 2" xfId="16335"/>
    <cellStyle name="#_품셈 (2)_설계서_공사 설계서" xfId="16336"/>
    <cellStyle name="#_품셈 (2)_설계서_공사 설계서 2" xfId="16337"/>
    <cellStyle name="#_품셈 (2)_설계서_본사 구내교환기 이설공사 설계서" xfId="16338"/>
    <cellStyle name="#_품셈 (2)_설계서_본사 구내교환기 이설공사 설계서 2" xfId="16339"/>
    <cellStyle name="#_품셈 (2)_설계서_원터치폰 하도급 설계내역서" xfId="16340"/>
    <cellStyle name="#_품셈 (2)_설계서_원터치폰 하도급 설계내역서 2" xfId="16341"/>
    <cellStyle name="#_품셈 (2)_설계서_하도급 설계내역서" xfId="16342"/>
    <cellStyle name="#_품셈 (2)_설계서_하도급 설계내역서 2" xfId="16343"/>
    <cellStyle name="#_품셈 (2)_설계서_하도급 설계내역서(교환기이설)" xfId="16344"/>
    <cellStyle name="#_품셈 (2)_설계서_하도급 설계내역서(교환기이설) 2" xfId="16345"/>
    <cellStyle name="#_품셈 (2)_설계서_하도급 설계내역서(원터치폰 이설)" xfId="16346"/>
    <cellStyle name="#_품셈 (2)_설계서_하도급 설계내역서(원터치폰 이설) 2" xfId="16347"/>
    <cellStyle name="#_품셈 (2)_예술의 전당(KEPGO)" xfId="16348"/>
    <cellStyle name="#_품셈 (2)_예술의 전당(KEPGO) 2" xfId="16349"/>
    <cellStyle name="#_품셈 (2)_예술의 전당(KEPGO)_공사 설계서" xfId="16350"/>
    <cellStyle name="#_품셈 (2)_예술의 전당(KEPGO)_공사 설계서 2" xfId="16351"/>
    <cellStyle name="#_품셈 (2)_예술의 전당(KEPGO)_본사 구내교환기 이설공사 설계서" xfId="16352"/>
    <cellStyle name="#_품셈 (2)_예술의 전당(KEPGO)_본사 구내교환기 이설공사 설계서 2" xfId="16353"/>
    <cellStyle name="#_품셈 (2)_예술의 전당(KEPGO)_원터치폰 하도급 설계내역서" xfId="16354"/>
    <cellStyle name="#_품셈 (2)_예술의 전당(KEPGO)_원터치폰 하도급 설계내역서 2" xfId="16355"/>
    <cellStyle name="#_품셈 (2)_예술의 전당(KEPGO)_하도급 설계내역서" xfId="16356"/>
    <cellStyle name="#_품셈 (2)_예술의 전당(KEPGO)_하도급 설계내역서 2" xfId="16357"/>
    <cellStyle name="#_품셈 (2)_예술의 전당(KEPGO)_하도급 설계내역서(교환기이설)" xfId="16358"/>
    <cellStyle name="#_품셈 (2)_예술의 전당(KEPGO)_하도급 설계내역서(교환기이설) 2" xfId="16359"/>
    <cellStyle name="#_품셈 (2)_예술의 전당(KEPGO)_하도급 설계내역서(원터치폰 이설)" xfId="16360"/>
    <cellStyle name="#_품셈 (2)_예술의 전당(KEPGO)_하도급 설계내역서(원터치폰 이설) 2" xfId="16361"/>
    <cellStyle name="#_품셈 (2)_한전 간이공사설계서" xfId="16362"/>
    <cellStyle name="#_품셈 (2)_한전 간이공사설계서 2" xfId="16363"/>
    <cellStyle name="#_품셈 (2)_한전 설계서" xfId="16364"/>
    <cellStyle name="#_품셈 (2)_한전 설계서 2" xfId="16365"/>
    <cellStyle name="#_품셈 2" xfId="16366"/>
    <cellStyle name="#_품셈_NEGS" xfId="16367"/>
    <cellStyle name="#_품셈_NEGS 2" xfId="16368"/>
    <cellStyle name="#_품셈_NEGS_견적서" xfId="16369"/>
    <cellStyle name="#_품셈_NEGS_견적서 2" xfId="16370"/>
    <cellStyle name="#_품셈_NEGS_공사 설계서" xfId="16371"/>
    <cellStyle name="#_품셈_NEGS_공사 설계서 2" xfId="16372"/>
    <cellStyle name="#_품셈_NEGS_공사 설계서_1" xfId="16373"/>
    <cellStyle name="#_품셈_NEGS_공사 설계서_1 2" xfId="16374"/>
    <cellStyle name="#_품셈_NEGS_공사 설계서_공사 설계서" xfId="16375"/>
    <cellStyle name="#_품셈_NEGS_공사 설계서_공사 설계서 2" xfId="16376"/>
    <cellStyle name="#_품셈_NEGS_공사 설계서_공사설계서" xfId="16377"/>
    <cellStyle name="#_품셈_NEGS_공사 설계서_공사설계서 2" xfId="16378"/>
    <cellStyle name="#_품셈_NEGS_공사 설계서_남부VoIP간이공사" xfId="16379"/>
    <cellStyle name="#_품셈_NEGS_공사 설계서_남부VoIP간이공사 2" xfId="16380"/>
    <cellStyle name="#_품셈_NEGS_공사 설계서_사업시행 계획서분" xfId="16381"/>
    <cellStyle name="#_품셈_NEGS_공사 설계서_사업시행 계획서분 2" xfId="16382"/>
    <cellStyle name="#_품셈_NEGS_공사 설계서_한전 간이공사설계서" xfId="16383"/>
    <cellStyle name="#_품셈_NEGS_공사 설계서_한전 간이공사설계서 2" xfId="16384"/>
    <cellStyle name="#_품셈_NEGS_공사설계서" xfId="16385"/>
    <cellStyle name="#_품셈_NEGS_공사설계서 2" xfId="16386"/>
    <cellStyle name="#_품셈_NEGS_남부VoIP간이공사" xfId="16387"/>
    <cellStyle name="#_품셈_NEGS_남부VoIP간이공사 2" xfId="16388"/>
    <cellStyle name="#_품셈_NEGS_본사 구내교환기 이설공사 설계서" xfId="16389"/>
    <cellStyle name="#_품셈_NEGS_본사 구내교환기 이설공사 설계서 2" xfId="16390"/>
    <cellStyle name="#_품셈_NEGS_본사 구내교환기 이설공사 설계서_공사 설계서" xfId="16391"/>
    <cellStyle name="#_품셈_NEGS_본사 구내교환기 이설공사 설계서_공사 설계서 2" xfId="16392"/>
    <cellStyle name="#_품셈_NEGS_본사 구내교환기 이설공사 설계서_공사설계서" xfId="16393"/>
    <cellStyle name="#_품셈_NEGS_본사 구내교환기 이설공사 설계서_공사설계서 2" xfId="16394"/>
    <cellStyle name="#_품셈_NEGS_본사 구내교환기 이설공사 설계서_남부VoIP간이공사" xfId="16395"/>
    <cellStyle name="#_품셈_NEGS_본사 구내교환기 이설공사 설계서_남부VoIP간이공사 2" xfId="16396"/>
    <cellStyle name="#_품셈_NEGS_본사 구내교환기 이설공사 설계서_사업시행 계획서분" xfId="16397"/>
    <cellStyle name="#_품셈_NEGS_본사 구내교환기 이설공사 설계서_사업시행 계획서분 2" xfId="16398"/>
    <cellStyle name="#_품셈_NEGS_본사 구내교환기 이설공사 설계서_한전 간이공사설계서" xfId="16399"/>
    <cellStyle name="#_품셈_NEGS_본사 구내교환기 이설공사 설계서_한전 간이공사설계서 2" xfId="16400"/>
    <cellStyle name="#_품셈_NEGS_사업시행 계획서분" xfId="16401"/>
    <cellStyle name="#_품셈_NEGS_사업시행 계획서분 2" xfId="16402"/>
    <cellStyle name="#_품셈_NEGS_예술의전당사업수행내역" xfId="16403"/>
    <cellStyle name="#_품셈_NEGS_예술의전당사업수행내역 2" xfId="16404"/>
    <cellStyle name="#_품셈_NEGS_예술의전당사업수행내역_견적서" xfId="16405"/>
    <cellStyle name="#_품셈_NEGS_예술의전당사업수행내역_견적서 2" xfId="16406"/>
    <cellStyle name="#_품셈_NEGS_예술의전당사업수행내역_공사 설계서" xfId="16407"/>
    <cellStyle name="#_품셈_NEGS_예술의전당사업수행내역_공사 설계서 2" xfId="16408"/>
    <cellStyle name="#_품셈_NEGS_예술의전당사업수행내역_공사 설계서_1" xfId="16409"/>
    <cellStyle name="#_품셈_NEGS_예술의전당사업수행내역_공사 설계서_1 2" xfId="16410"/>
    <cellStyle name="#_품셈_NEGS_예술의전당사업수행내역_공사 설계서_공사 설계서" xfId="16411"/>
    <cellStyle name="#_품셈_NEGS_예술의전당사업수행내역_공사 설계서_공사 설계서 2" xfId="16412"/>
    <cellStyle name="#_품셈_NEGS_예술의전당사업수행내역_공사 설계서_공사설계서" xfId="16413"/>
    <cellStyle name="#_품셈_NEGS_예술의전당사업수행내역_공사 설계서_공사설계서 2" xfId="16414"/>
    <cellStyle name="#_품셈_NEGS_예술의전당사업수행내역_공사 설계서_남부VoIP간이공사" xfId="16415"/>
    <cellStyle name="#_품셈_NEGS_예술의전당사업수행내역_공사 설계서_남부VoIP간이공사 2" xfId="16416"/>
    <cellStyle name="#_품셈_NEGS_예술의전당사업수행내역_공사 설계서_사업시행 계획서분" xfId="16417"/>
    <cellStyle name="#_품셈_NEGS_예술의전당사업수행내역_공사 설계서_사업시행 계획서분 2" xfId="16418"/>
    <cellStyle name="#_품셈_NEGS_예술의전당사업수행내역_공사 설계서_한전 간이공사설계서" xfId="16419"/>
    <cellStyle name="#_품셈_NEGS_예술의전당사업수행내역_공사 설계서_한전 간이공사설계서 2" xfId="16420"/>
    <cellStyle name="#_품셈_NEGS_예술의전당사업수행내역_공사설계서" xfId="16421"/>
    <cellStyle name="#_품셈_NEGS_예술의전당사업수행내역_공사설계서 2" xfId="16422"/>
    <cellStyle name="#_품셈_NEGS_예술의전당사업수행내역_남부VoIP간이공사" xfId="16423"/>
    <cellStyle name="#_품셈_NEGS_예술의전당사업수행내역_남부VoIP간이공사 2" xfId="16424"/>
    <cellStyle name="#_품셈_NEGS_예술의전당사업수행내역_본사 구내교환기 이설공사 설계서" xfId="16425"/>
    <cellStyle name="#_품셈_NEGS_예술의전당사업수행내역_본사 구내교환기 이설공사 설계서 2" xfId="16426"/>
    <cellStyle name="#_품셈_NEGS_예술의전당사업수행내역_본사 구내교환기 이설공사 설계서_공사 설계서" xfId="16427"/>
    <cellStyle name="#_품셈_NEGS_예술의전당사업수행내역_본사 구내교환기 이설공사 설계서_공사 설계서 2" xfId="16428"/>
    <cellStyle name="#_품셈_NEGS_예술의전당사업수행내역_본사 구내교환기 이설공사 설계서_공사설계서" xfId="16429"/>
    <cellStyle name="#_품셈_NEGS_예술의전당사업수행내역_본사 구내교환기 이설공사 설계서_공사설계서 2" xfId="16430"/>
    <cellStyle name="#_품셈_NEGS_예술의전당사업수행내역_본사 구내교환기 이설공사 설계서_남부VoIP간이공사" xfId="16431"/>
    <cellStyle name="#_품셈_NEGS_예술의전당사업수행내역_본사 구내교환기 이설공사 설계서_남부VoIP간이공사 2" xfId="16432"/>
    <cellStyle name="#_품셈_NEGS_예술의전당사업수행내역_본사 구내교환기 이설공사 설계서_사업시행 계획서분" xfId="16433"/>
    <cellStyle name="#_품셈_NEGS_예술의전당사업수행내역_본사 구내교환기 이설공사 설계서_사업시행 계획서분 2" xfId="16434"/>
    <cellStyle name="#_품셈_NEGS_예술의전당사업수행내역_본사 구내교환기 이설공사 설계서_한전 간이공사설계서" xfId="16435"/>
    <cellStyle name="#_품셈_NEGS_예술의전당사업수행내역_본사 구내교환기 이설공사 설계서_한전 간이공사설계서 2" xfId="16436"/>
    <cellStyle name="#_품셈_NEGS_예술의전당사업수행내역_사업시행 계획서분" xfId="16437"/>
    <cellStyle name="#_품셈_NEGS_예술의전당사업수행내역_사업시행 계획서분 2" xfId="16438"/>
    <cellStyle name="#_품셈_NEGS_예술의전당사업수행내역_원터치폰 하도급 설계내역서" xfId="16439"/>
    <cellStyle name="#_품셈_NEGS_예술의전당사업수행내역_원터치폰 하도급 설계내역서 2" xfId="16440"/>
    <cellStyle name="#_품셈_NEGS_예술의전당사업수행내역_하도급 설계내역서" xfId="16441"/>
    <cellStyle name="#_품셈_NEGS_예술의전당사업수행내역_하도급 설계내역서 2" xfId="16442"/>
    <cellStyle name="#_품셈_NEGS_예술의전당사업수행내역_하도급 설계내역서(교환기이설)" xfId="16443"/>
    <cellStyle name="#_품셈_NEGS_예술의전당사업수행내역_하도급 설계내역서(교환기이설) 2" xfId="16444"/>
    <cellStyle name="#_품셈_NEGS_예술의전당사업수행내역_하도급 설계내역서(교환기이설)_공사 설계서" xfId="16445"/>
    <cellStyle name="#_품셈_NEGS_예술의전당사업수행내역_하도급 설계내역서(교환기이설)_공사 설계서 2" xfId="16446"/>
    <cellStyle name="#_품셈_NEGS_예술의전당사업수행내역_하도급 설계내역서(교환기이설)_공사설계서" xfId="16447"/>
    <cellStyle name="#_품셈_NEGS_예술의전당사업수행내역_하도급 설계내역서(교환기이설)_공사설계서 2" xfId="16448"/>
    <cellStyle name="#_품셈_NEGS_예술의전당사업수행내역_하도급 설계내역서(교환기이설)_남부VoIP간이공사" xfId="16449"/>
    <cellStyle name="#_품셈_NEGS_예술의전당사업수행내역_하도급 설계내역서(교환기이설)_남부VoIP간이공사 2" xfId="16450"/>
    <cellStyle name="#_품셈_NEGS_예술의전당사업수행내역_하도급 설계내역서(교환기이설)_사업시행 계획서분" xfId="16451"/>
    <cellStyle name="#_품셈_NEGS_예술의전당사업수행내역_하도급 설계내역서(교환기이설)_사업시행 계획서분 2" xfId="16452"/>
    <cellStyle name="#_품셈_NEGS_예술의전당사업수행내역_하도급 설계내역서(교환기이설)_한전 간이공사설계서" xfId="16453"/>
    <cellStyle name="#_품셈_NEGS_예술의전당사업수행내역_하도급 설계내역서(교환기이설)_한전 간이공사설계서 2" xfId="16454"/>
    <cellStyle name="#_품셈_NEGS_예술의전당사업수행내역_하도급 설계내역서(원터치폰 이설)" xfId="16455"/>
    <cellStyle name="#_품셈_NEGS_예술의전당사업수행내역_하도급 설계내역서(원터치폰 이설) 2" xfId="16456"/>
    <cellStyle name="#_품셈_NEGS_예술의전당사업수행내역_하도급 설계내역서_공사 설계서" xfId="16457"/>
    <cellStyle name="#_품셈_NEGS_예술의전당사업수행내역_하도급 설계내역서_공사 설계서 2" xfId="16458"/>
    <cellStyle name="#_품셈_NEGS_예술의전당사업수행내역_하도급 설계내역서_공사설계서" xfId="16459"/>
    <cellStyle name="#_품셈_NEGS_예술의전당사업수행내역_하도급 설계내역서_공사설계서 2" xfId="16460"/>
    <cellStyle name="#_품셈_NEGS_예술의전당사업수행내역_하도급 설계내역서_남부VoIP간이공사" xfId="16461"/>
    <cellStyle name="#_품셈_NEGS_예술의전당사업수행내역_하도급 설계내역서_남부VoIP간이공사 2" xfId="16462"/>
    <cellStyle name="#_품셈_NEGS_예술의전당사업수행내역_하도급 설계내역서_사업시행 계획서분" xfId="16463"/>
    <cellStyle name="#_품셈_NEGS_예술의전당사업수행내역_하도급 설계내역서_사업시행 계획서분 2" xfId="16464"/>
    <cellStyle name="#_품셈_NEGS_예술의전당사업수행내역_하도급 설계내역서_한전 간이공사설계서" xfId="16465"/>
    <cellStyle name="#_품셈_NEGS_예술의전당사업수행내역_하도급 설계내역서_한전 간이공사설계서 2" xfId="16466"/>
    <cellStyle name="#_품셈_NEGS_예술의전당사업수행내역_한전 간이공사설계서" xfId="16467"/>
    <cellStyle name="#_품셈_NEGS_예술의전당사업수행내역_한전 간이공사설계서 2" xfId="16468"/>
    <cellStyle name="#_품셈_NEGS_예술의전당사업수행내역_한전 설계서" xfId="16469"/>
    <cellStyle name="#_품셈_NEGS_예술의전당사업수행내역_한전 설계서 2" xfId="16470"/>
    <cellStyle name="#_품셈_NEGS_원터치폰 하도급 설계내역서" xfId="16471"/>
    <cellStyle name="#_품셈_NEGS_원터치폰 하도급 설계내역서 2" xfId="16472"/>
    <cellStyle name="#_품셈_NEGS_하도급 설계내역서" xfId="16473"/>
    <cellStyle name="#_품셈_NEGS_하도급 설계내역서 2" xfId="16474"/>
    <cellStyle name="#_품셈_NEGS_하도급 설계내역서(교환기이설)" xfId="16475"/>
    <cellStyle name="#_품셈_NEGS_하도급 설계내역서(교환기이설) 2" xfId="16476"/>
    <cellStyle name="#_품셈_NEGS_하도급 설계내역서(교환기이설)_공사 설계서" xfId="16477"/>
    <cellStyle name="#_품셈_NEGS_하도급 설계내역서(교환기이설)_공사 설계서 2" xfId="16478"/>
    <cellStyle name="#_품셈_NEGS_하도급 설계내역서(교환기이설)_공사설계서" xfId="16479"/>
    <cellStyle name="#_품셈_NEGS_하도급 설계내역서(교환기이설)_공사설계서 2" xfId="16480"/>
    <cellStyle name="#_품셈_NEGS_하도급 설계내역서(교환기이설)_남부VoIP간이공사" xfId="16481"/>
    <cellStyle name="#_품셈_NEGS_하도급 설계내역서(교환기이설)_남부VoIP간이공사 2" xfId="16482"/>
    <cellStyle name="#_품셈_NEGS_하도급 설계내역서(교환기이설)_사업시행 계획서분" xfId="16483"/>
    <cellStyle name="#_품셈_NEGS_하도급 설계내역서(교환기이설)_사업시행 계획서분 2" xfId="16484"/>
    <cellStyle name="#_품셈_NEGS_하도급 설계내역서(교환기이설)_한전 간이공사설계서" xfId="16485"/>
    <cellStyle name="#_품셈_NEGS_하도급 설계내역서(교환기이설)_한전 간이공사설계서 2" xfId="16486"/>
    <cellStyle name="#_품셈_NEGS_하도급 설계내역서(원터치폰 이설)" xfId="16487"/>
    <cellStyle name="#_품셈_NEGS_하도급 설계내역서(원터치폰 이설) 2" xfId="16488"/>
    <cellStyle name="#_품셈_NEGS_하도급 설계내역서_공사 설계서" xfId="16489"/>
    <cellStyle name="#_품셈_NEGS_하도급 설계내역서_공사 설계서 2" xfId="16490"/>
    <cellStyle name="#_품셈_NEGS_하도급 설계내역서_공사설계서" xfId="16491"/>
    <cellStyle name="#_품셈_NEGS_하도급 설계내역서_공사설계서 2" xfId="16492"/>
    <cellStyle name="#_품셈_NEGS_하도급 설계내역서_남부VoIP간이공사" xfId="16493"/>
    <cellStyle name="#_품셈_NEGS_하도급 설계내역서_남부VoIP간이공사 2" xfId="16494"/>
    <cellStyle name="#_품셈_NEGS_하도급 설계내역서_사업시행 계획서분" xfId="16495"/>
    <cellStyle name="#_품셈_NEGS_하도급 설계내역서_사업시행 계획서분 2" xfId="16496"/>
    <cellStyle name="#_품셈_NEGS_하도급 설계내역서_한전 간이공사설계서" xfId="16497"/>
    <cellStyle name="#_품셈_NEGS_하도급 설계내역서_한전 간이공사설계서 2" xfId="16498"/>
    <cellStyle name="#_품셈_NEGS_한전 간이공사설계서" xfId="16499"/>
    <cellStyle name="#_품셈_NEGS_한전 간이공사설계서 2" xfId="16500"/>
    <cellStyle name="#_품셈_NEGS_한전 설계서" xfId="16501"/>
    <cellStyle name="#_품셈_NEGS_한전 설계서 2" xfId="16502"/>
    <cellStyle name="#_품셈_견적서" xfId="16503"/>
    <cellStyle name="#_품셈_견적서 2" xfId="16504"/>
    <cellStyle name="#_품셈_계통도 " xfId="46"/>
    <cellStyle name="#_품셈_계통도  2" xfId="16505"/>
    <cellStyle name="#_품셈_계통도 _Book1" xfId="16506"/>
    <cellStyle name="#_품셈_계통도 _Book1 2" xfId="16507"/>
    <cellStyle name="#_품셈_계통도 _OFD선번장 및 주요설비설치내역" xfId="16508"/>
    <cellStyle name="#_품셈_계통도 _OFD선번장 및 주요설비설치내역 2" xfId="16509"/>
    <cellStyle name="#_품셈_계통도 _PSM_9000계통도(03_1월기준)" xfId="16510"/>
    <cellStyle name="#_품셈_계통도 _PSM_9000계통도(03_1월기준) 2" xfId="16511"/>
    <cellStyle name="#_품셈_계통도 _PSM_9000계통도(03_1월기준)_공사설계서(VHF원격감시)" xfId="16512"/>
    <cellStyle name="#_품셈_계통도 _PSM_9000계통도(03_1월기준)_공사설계서(VHF원격감시) 2" xfId="16513"/>
    <cellStyle name="#_품셈_계통도 _가입자링계통도" xfId="16514"/>
    <cellStyle name="#_품셈_계통도 _가입자링계통도 2" xfId="16515"/>
    <cellStyle name="#_품셈_계통도 _공사설계서(엄광산TRS이동중계국)" xfId="16516"/>
    <cellStyle name="#_품셈_계통도 _공사설계서(엄광산TRS이동중계국) 2" xfId="16517"/>
    <cellStyle name="#_품셈_계통도 _광단국준공" xfId="16518"/>
    <cellStyle name="#_품셈_계통도 _광단국준공 2" xfId="16519"/>
    <cellStyle name="#_품셈_계통도 _광단국준공_PSM_9000계통도(03_1월기준)" xfId="16520"/>
    <cellStyle name="#_품셈_계통도 _광단국준공_PSM_9000계통도(03_1월기준) 2" xfId="16521"/>
    <cellStyle name="#_품셈_계통도 _광단국준공_PSM_9000계통도(03_1월기준)_공사설계서(VHF원격감시)" xfId="16522"/>
    <cellStyle name="#_품셈_계통도 _광단국준공_PSM_9000계통도(03_1월기준)_공사설계서(VHF원격감시) 2" xfId="16523"/>
    <cellStyle name="#_품셈_계통도 _대신증권" xfId="16524"/>
    <cellStyle name="#_품셈_계통도 _대신증권 2" xfId="16525"/>
    <cellStyle name="#_품셈_계통도 _대신증권_PSM_9000계통도(03_1월기준)" xfId="16526"/>
    <cellStyle name="#_품셈_계통도 _대신증권_PSM_9000계통도(03_1월기준) 2" xfId="16527"/>
    <cellStyle name="#_품셈_계통도 _대신증권_PSM_9000계통도(03_1월기준)_공사설계서(VHF원격감시)" xfId="16528"/>
    <cellStyle name="#_품셈_계통도 _대신증권_PSM_9000계통도(03_1월기준)_공사설계서(VHF원격감시) 2" xfId="16529"/>
    <cellStyle name="#_품셈_계통도 _렛츠고" xfId="16530"/>
    <cellStyle name="#_품셈_계통도 _렛츠고 2" xfId="16531"/>
    <cellStyle name="#_품셈_계통도 _렛츠고_PSM_9000계통도(03_1월기준)" xfId="16532"/>
    <cellStyle name="#_품셈_계통도 _렛츠고_PSM_9000계통도(03_1월기준) 2" xfId="16533"/>
    <cellStyle name="#_품셈_계통도 _렛츠고_PSM_9000계통도(03_1월기준)_공사설계서(VHF원격감시)" xfId="16534"/>
    <cellStyle name="#_품셈_계통도 _렛츠고_PSM_9000계통도(03_1월기준)_공사설계서(VHF원격감시) 2" xfId="16535"/>
    <cellStyle name="#_품셈_계통도 _철수계통도" xfId="16536"/>
    <cellStyle name="#_품셈_계통도 _철수계통도 2" xfId="16537"/>
    <cellStyle name="#_품셈_공사 설계서" xfId="16538"/>
    <cellStyle name="#_품셈_공사 설계서 2" xfId="16539"/>
    <cellStyle name="#_품셈_공사설계서" xfId="16540"/>
    <cellStyle name="#_품셈_공사설계서 2" xfId="16541"/>
    <cellStyle name="#_품셈_공사예산산출(kdn양식)" xfId="16542"/>
    <cellStyle name="#_품셈_공사예산산출(kdn양식) 2" xfId="16543"/>
    <cellStyle name="#_품셈_남부VoIP간이공사" xfId="16544"/>
    <cellStyle name="#_품셈_남부VoIP간이공사 2" xfId="16545"/>
    <cellStyle name="#_품셈_본사 구내교환기 이설공사 설계서" xfId="16546"/>
    <cellStyle name="#_품셈_본사 구내교환기 이설공사 설계서 2" xfId="16547"/>
    <cellStyle name="#_품셈_사업시행 계획서분" xfId="16548"/>
    <cellStyle name="#_품셈_사업시행 계획서분 2" xfId="16549"/>
    <cellStyle name="#_품셈_설계서" xfId="16550"/>
    <cellStyle name="#_품셈_설계서 2" xfId="16551"/>
    <cellStyle name="#_품셈_설계서_공사 설계서" xfId="16552"/>
    <cellStyle name="#_품셈_설계서_공사 설계서 2" xfId="16553"/>
    <cellStyle name="#_품셈_설계서_본사 구내교환기 이설공사 설계서" xfId="16554"/>
    <cellStyle name="#_품셈_설계서_본사 구내교환기 이설공사 설계서 2" xfId="16555"/>
    <cellStyle name="#_품셈_설계서_원터치폰 하도급 설계내역서" xfId="16556"/>
    <cellStyle name="#_품셈_설계서_원터치폰 하도급 설계내역서 2" xfId="16557"/>
    <cellStyle name="#_품셈_설계서_하도급 설계내역서" xfId="16558"/>
    <cellStyle name="#_품셈_설계서_하도급 설계내역서 2" xfId="16559"/>
    <cellStyle name="#_품셈_설계서_하도급 설계내역서(교환기이설)" xfId="16560"/>
    <cellStyle name="#_품셈_설계서_하도급 설계내역서(교환기이설) 2" xfId="16561"/>
    <cellStyle name="#_품셈_설계서_하도급 설계내역서(원터치폰 이설)" xfId="16562"/>
    <cellStyle name="#_품셈_설계서_하도급 설계내역서(원터치폰 이설) 2" xfId="16563"/>
    <cellStyle name="#_품셈_예술의 전당(KEPGO)" xfId="16564"/>
    <cellStyle name="#_품셈_예술의 전당(KEPGO) 2" xfId="16565"/>
    <cellStyle name="#_품셈_원터치폰 하도급 설계내역서" xfId="16566"/>
    <cellStyle name="#_품셈_원터치폰 하도급 설계내역서 2" xfId="16567"/>
    <cellStyle name="#_품셈_하도급 설계내역서" xfId="16568"/>
    <cellStyle name="#_품셈_하도급 설계내역서 2" xfId="16569"/>
    <cellStyle name="#_품셈_하도급 설계내역서(교환기이설)" xfId="16570"/>
    <cellStyle name="#_품셈_하도급 설계내역서(교환기이설) 2" xfId="16571"/>
    <cellStyle name="#_품셈_하도급 설계내역서(원터치폰 이설)" xfId="16572"/>
    <cellStyle name="#_품셈_하도급 설계내역서(원터치폰 이설) 2" xfId="16573"/>
    <cellStyle name="#_품셈_한전 간이공사설계서" xfId="16574"/>
    <cellStyle name="#_품셈_한전 간이공사설계서 2" xfId="16575"/>
    <cellStyle name="#_품셈_한전 설계서" xfId="16576"/>
    <cellStyle name="#_품셈_한전 설계서 2" xfId="16577"/>
    <cellStyle name="#_하도계약분" xfId="16578"/>
    <cellStyle name="#_하도계약분 2" xfId="16579"/>
    <cellStyle name="#_하도급 설계내역서" xfId="16580"/>
    <cellStyle name="#_하도급 설계내역서 2" xfId="16581"/>
    <cellStyle name="#_하도급 설계내역서(교환기이설)" xfId="16582"/>
    <cellStyle name="#_하도급 설계내역서(교환기이설) 2" xfId="16583"/>
    <cellStyle name="#_하도급 설계내역서(교환기이설)_공사 설계서" xfId="16584"/>
    <cellStyle name="#_하도급 설계내역서(교환기이설)_공사 설계서 2" xfId="16585"/>
    <cellStyle name="#_하도급 설계내역서(교환기이설)_공사설계서" xfId="16586"/>
    <cellStyle name="#_하도급 설계내역서(교환기이설)_공사설계서 2" xfId="16587"/>
    <cellStyle name="#_하도급 설계내역서(교환기이설)_남부VoIP간이공사" xfId="16588"/>
    <cellStyle name="#_하도급 설계내역서(교환기이설)_남부VoIP간이공사 2" xfId="16589"/>
    <cellStyle name="#_하도급 설계내역서(교환기이설)_사업시행 계획서분" xfId="16590"/>
    <cellStyle name="#_하도급 설계내역서(교환기이설)_사업시행 계획서분 2" xfId="16591"/>
    <cellStyle name="#_하도급 설계내역서(교환기이설)_한전 간이공사설계서" xfId="16592"/>
    <cellStyle name="#_하도급 설계내역서(교환기이설)_한전 간이공사설계서 2" xfId="16593"/>
    <cellStyle name="#_하도급 설계내역서_공사 설계서" xfId="16594"/>
    <cellStyle name="#_하도급 설계내역서_공사 설계서 2" xfId="16595"/>
    <cellStyle name="#_하도급 설계내역서_공사설계서" xfId="16596"/>
    <cellStyle name="#_하도급 설계내역서_공사설계서 2" xfId="16597"/>
    <cellStyle name="#_하도급 설계내역서_남부VoIP간이공사" xfId="16598"/>
    <cellStyle name="#_하도급 설계내역서_남부VoIP간이공사 2" xfId="16599"/>
    <cellStyle name="#_하도급 설계내역서_사업시행 계획서분" xfId="16600"/>
    <cellStyle name="#_하도급 설계내역서_사업시행 계획서분 2" xfId="16601"/>
    <cellStyle name="#_하도급 설계내역서_한전 간이공사설계서" xfId="16602"/>
    <cellStyle name="#_하도급 설계내역서_한전 간이공사설계서 2" xfId="16603"/>
    <cellStyle name="#_효문TL" xfId="16604"/>
    <cellStyle name="#_효문TL 2" xfId="16605"/>
    <cellStyle name="$" xfId="47"/>
    <cellStyle name="_x0004__x0004__x0019__x001b__x0004_$_x0010__x0010__x0008__x0001_" xfId="16606"/>
    <cellStyle name="$ 2" xfId="48"/>
    <cellStyle name="$ 3" xfId="49"/>
    <cellStyle name="$_0008금감원통합감독검사정보시스템" xfId="50"/>
    <cellStyle name="$_0009김포공항LED교체공사(광일)" xfId="51"/>
    <cellStyle name="$_0011KIST소각설비제작설치" xfId="52"/>
    <cellStyle name="$_0011긴급전화기정산(99년형광일)" xfId="53"/>
    <cellStyle name="$_0011부산종합경기장전광판" xfId="54"/>
    <cellStyle name="$_0012문화유적지표석제작설치" xfId="55"/>
    <cellStyle name="$_0102국제조명신공항분수조명" xfId="56"/>
    <cellStyle name="$_0103회전식현수막게시대제작설치" xfId="57"/>
    <cellStyle name="$_0104포항시침출수처리시스템" xfId="58"/>
    <cellStyle name="$_0105담배자판기개조원가" xfId="59"/>
    <cellStyle name="$_0106LG인버터냉난방기제작-1" xfId="60"/>
    <cellStyle name="$_0107광전송장비구매설치" xfId="61"/>
    <cellStyle name="$_0107도공IBS설비SW부문(참조)" xfId="62"/>
    <cellStyle name="$_0107문화재복원용목재-8월6일" xfId="63"/>
    <cellStyle name="$_0107포천영중수배전반(제조,설치)" xfId="64"/>
    <cellStyle name="$_0108농기반미곡건조기제작설치" xfId="65"/>
    <cellStyle name="$_0108담배인삼공사영업춘추복" xfId="66"/>
    <cellStyle name="$_0108한국전기교통-LED교통신호등((원본))" xfId="67"/>
    <cellStyle name="$_0111해양수산부등명기제작" xfId="68"/>
    <cellStyle name="$_0111핸디소프트-전자표준문서시스템" xfId="69"/>
    <cellStyle name="$_0112금감원사무자동화시스템" xfId="70"/>
    <cellStyle name="$_0112수도권매립지SW원가" xfId="71"/>
    <cellStyle name="$_0112중고원-HRD종합정보망구축(完)" xfId="72"/>
    <cellStyle name="$_0201종합예술회관의자제작설치-1" xfId="73"/>
    <cellStyle name="$_0202마사회근무복" xfId="74"/>
    <cellStyle name="$_0202부경교재-승강칠판" xfId="75"/>
    <cellStyle name="$_0204한국석묘납골함-1규격" xfId="76"/>
    <cellStyle name="$_0206금감원금융정보교환망재구축" xfId="77"/>
    <cellStyle name="$_0206정통부수납장표기기제작설치" xfId="78"/>
    <cellStyle name="$_0207담배인삼공사-담요" xfId="79"/>
    <cellStyle name="$_0208레비텍-다층여과기설계변경" xfId="80"/>
    <cellStyle name="$_0209이산화염소발생기-설치(50K)" xfId="81"/>
    <cellStyle name="$_0210현대정보기술-TD이중계" xfId="82"/>
    <cellStyle name="$_0211조달청-#1대북지원사업정산(1월7일)" xfId="83"/>
    <cellStyle name="$_0212금감원-법규정보시스템(完)" xfId="84"/>
    <cellStyle name="$_0301교통방송-CCTV유지보수" xfId="85"/>
    <cellStyle name="$_0302인천경찰청-무인단속기위탁관리" xfId="86"/>
    <cellStyle name="$_0302조달청-대북지원2차(안성연)" xfId="87"/>
    <cellStyle name="$_0302조달청-대북지원2차(최수현)" xfId="88"/>
    <cellStyle name="$_0302표준문서-쌍용정보통신(신)" xfId="89"/>
    <cellStyle name="$_0304소프트파워-정부표준전자문서시스템" xfId="90"/>
    <cellStyle name="$_0304소프트파워-정부표준전자문서시스템(完)" xfId="91"/>
    <cellStyle name="$_0304철도청-주변환장치-1" xfId="92"/>
    <cellStyle name="$_0305금감원-금융통계정보시스템구축(完)" xfId="93"/>
    <cellStyle name="$_0305제낭조합-면범포지" xfId="94"/>
    <cellStyle name="$_0306제낭공업협동조합-면범포지원단(경비까지)" xfId="95"/>
    <cellStyle name="$_0307경찰청-무인교통단속표준SW개발용역(完)" xfId="96"/>
    <cellStyle name="$_0308조달청-#8대북지원사업정산" xfId="97"/>
    <cellStyle name="$_0309두합크린텍-설치원가" xfId="98"/>
    <cellStyle name="$_0309조달청-#9대북지원사업정산" xfId="99"/>
    <cellStyle name="$_0310여주상수도-탈수기(유천ENG)" xfId="100"/>
    <cellStyle name="$_0311대기해양작업시간" xfId="101"/>
    <cellStyle name="$_0311대기해양중형등명기" xfId="102"/>
    <cellStyle name="$_0312국민체육진흥공단-전기부문" xfId="103"/>
    <cellStyle name="$_0312대기해양-중형등명기제작설치" xfId="104"/>
    <cellStyle name="$_0312라이준-칼라아스콘4규격" xfId="105"/>
    <cellStyle name="$_0401집진기프로그램SW개발비산정" xfId="106"/>
    <cellStyle name="$_2001-06조달청신성-한냉지형" xfId="107"/>
    <cellStyle name="$_2002-03경찰대학-졸업식" xfId="108"/>
    <cellStyle name="$_2002-03경찰청-경찰표지장" xfId="109"/>
    <cellStyle name="$_2002-03반디-가로등(열주형)" xfId="110"/>
    <cellStyle name="$_2002-03신화전자-감지기" xfId="111"/>
    <cellStyle name="$_2002-04강원랜드-슬러트머신" xfId="112"/>
    <cellStyle name="$_2002-04메가컴-외주무대" xfId="113"/>
    <cellStyle name="$_2002-04엘지애드-무대" xfId="114"/>
    <cellStyle name="$_2002-05강원랜드-슬러트머신(넥스터)" xfId="115"/>
    <cellStyle name="$_2002-05경기경찰청-냉온수기공사" xfId="116"/>
    <cellStyle name="$_2002-05대통령비서실-카페트" xfId="117"/>
    <cellStyle name="$_2002결과표" xfId="118"/>
    <cellStyle name="$_2002결과표1" xfId="119"/>
    <cellStyle name="$_2003-01정일사-표창5종" xfId="120"/>
    <cellStyle name="$_2004년완성공사원가경비율(변경최종))" xfId="121"/>
    <cellStyle name="$_2004년완성공사원가경비율(조달청미적용)1" xfId="122"/>
    <cellStyle name="$_2008년_노면표시(일위)" xfId="123"/>
    <cellStyle name="$_5월부산마사회발주기제작1" xfId="124"/>
    <cellStyle name="$_db진흥" xfId="125"/>
    <cellStyle name="$_db진흥 2" xfId="126"/>
    <cellStyle name="$_db진흥 3" xfId="127"/>
    <cellStyle name="$_Pilot플랜트-계변경" xfId="128"/>
    <cellStyle name="$_Pilot플랜트이전설치-변경최종" xfId="129"/>
    <cellStyle name="$_SE40" xfId="130"/>
    <cellStyle name="$_SE40 2" xfId="131"/>
    <cellStyle name="$_SE40 3" xfId="132"/>
    <cellStyle name="$_SE40 4" xfId="133"/>
    <cellStyle name="$_SW(케이비)" xfId="134"/>
    <cellStyle name="$_간지,목차,페이지,표지" xfId="135"/>
    <cellStyle name="$_간지,목차,페이지,표지(원가별)" xfId="136"/>
    <cellStyle name="$_견적2" xfId="137"/>
    <cellStyle name="$_견적2 2" xfId="138"/>
    <cellStyle name="$_견적2 3" xfId="139"/>
    <cellStyle name="$_경찰청-근무,기동복" xfId="140"/>
    <cellStyle name="$_공사일반관리비양식" xfId="141"/>
    <cellStyle name="$_기아" xfId="142"/>
    <cellStyle name="$_기아 2" xfId="143"/>
    <cellStyle name="$_기아 3" xfId="144"/>
    <cellStyle name="$_기아 4" xfId="145"/>
    <cellStyle name="$_기초공사" xfId="146"/>
    <cellStyle name="$_네인텍정보기술-회로카드(수현)" xfId="147"/>
    <cellStyle name="$_대기해양노무비" xfId="148"/>
    <cellStyle name="$_대북자재8월분" xfId="149"/>
    <cellStyle name="$_대북자재8월분-1" xfId="150"/>
    <cellStyle name="$_동산용사촌수현(원본)" xfId="151"/>
    <cellStyle name="$_백제군사전시1" xfId="152"/>
    <cellStyle name="$_석축공" xfId="16607"/>
    <cellStyle name="$_수초제거기(대양기계)" xfId="153"/>
    <cellStyle name="$_시설용역" xfId="154"/>
    <cellStyle name="$_신화BS" xfId="155"/>
    <cellStyle name="$_암전정밀실체현미경(수현)" xfId="156"/>
    <cellStyle name="$_영산천 하수처리장 시설공사" xfId="157"/>
    <cellStyle name="$_오리엔탈" xfId="158"/>
    <cellStyle name="$_원본 - 한국전기교통-개선형신호등 4종" xfId="159"/>
    <cellStyle name="$_재료비" xfId="160"/>
    <cellStyle name="$_제경비율모음" xfId="161"/>
    <cellStyle name="$_제조원가" xfId="162"/>
    <cellStyle name="$_조달청-B판사천강교제작(최종본)" xfId="163"/>
    <cellStyle name="$_조달청-대북지원3차(최수현)" xfId="164"/>
    <cellStyle name="$_조달청-대북지원4차(최수현)" xfId="165"/>
    <cellStyle name="$_조달청-대북지원5차(최수현)" xfId="166"/>
    <cellStyle name="$_조달청-대북지원6차(번호)" xfId="167"/>
    <cellStyle name="$_조달청-대북지원6차(최수현)" xfId="168"/>
    <cellStyle name="$_조달청-대북지원7차(최수현)" xfId="169"/>
    <cellStyle name="$_조달청-대북지원8차(최수현)" xfId="170"/>
    <cellStyle name="$_조달청-대북지원9차(최수현)" xfId="171"/>
    <cellStyle name="$_중앙선관위(투표,개표)" xfId="172"/>
    <cellStyle name="$_중앙선관위(투표,개표)-사본" xfId="173"/>
    <cellStyle name="$_철공가공조립" xfId="174"/>
    <cellStyle name="$_철도청-조명기구" xfId="175"/>
    <cellStyle name="$_최종-한국전기교통-개선형신호등 4종(공수조정)" xfId="176"/>
    <cellStyle name="$_코솔라-제조원가" xfId="177"/>
    <cellStyle name="$_테마공사새로03" xfId="178"/>
    <cellStyle name="$_토지공사-간접비" xfId="179"/>
    <cellStyle name="$_평창증설매립장-설치" xfId="180"/>
    <cellStyle name="$_한국가스공사필터제조부문" xfId="181"/>
    <cellStyle name="$_한국도로공사" xfId="182"/>
    <cellStyle name="$_한전내역서-최종" xfId="183"/>
    <cellStyle name="&amp;A" xfId="184"/>
    <cellStyle name="(_x0010_" xfId="16608"/>
    <cellStyle name="(##.00)" xfId="185"/>
    <cellStyle name="(△콤마)" xfId="186"/>
    <cellStyle name="(1)" xfId="187"/>
    <cellStyle name="(1) 2" xfId="16609"/>
    <cellStyle name="(백분율)" xfId="188"/>
    <cellStyle name="(콤마)" xfId="189"/>
    <cellStyle name="(표준)" xfId="16610"/>
    <cellStyle name="(표준) 2" xfId="16611"/>
    <cellStyle name=")" xfId="190"/>
    <cellStyle name=";;;" xfId="191"/>
    <cellStyle name=";;; 2" xfId="16612"/>
    <cellStyle name="?" xfId="16613"/>
    <cellStyle name="??_x000c_둄_x001b_ |?_x0001_?_x0003__x0014__x0007__x0001__x0001_" xfId="16614"/>
    <cellStyle name="??&amp;O?&amp;H?_x0008__x000f__x0007_?_x0007__x0001__x0001_" xfId="192"/>
    <cellStyle name="??&amp;O?&amp;H?_x0008_??_x0007__x0001__x0001_" xfId="193"/>
    <cellStyle name="??&amp;O?&amp;H?_x0008_??_x0007__x0001__x0001_ 2" xfId="16615"/>
    <cellStyle name="??&amp;쏗?뷐9_x0008__x0011__x0007_?_x0007__x0001__x0001_" xfId="194"/>
    <cellStyle name="??&amp;蟻?縊9_x0008_f_x000a_:_x000b__x0007__x0001__x0001_" xfId="16616"/>
    <cellStyle name="???­ [0]_¸ð??¸·" xfId="195"/>
    <cellStyle name="???­_¸ð??¸·" xfId="196"/>
    <cellStyle name="???Ø_??°???(2¿?) " xfId="16617"/>
    <cellStyle name="??A? [0]_laroux_1_¢¬???¢â? " xfId="197"/>
    <cellStyle name="??A?_laroux_1_¢¬???¢â? " xfId="198"/>
    <cellStyle name="?¡±¢¥?_?¨ù??¢´¢¥_¢¬???¢â? " xfId="199"/>
    <cellStyle name="?Þ¸¶ [0]_¸ð??¸·" xfId="200"/>
    <cellStyle name="?Þ¸¶_??º?¼?·???°? " xfId="16618"/>
    <cellStyle name="?W?_laroux" xfId="201"/>
    <cellStyle name="?曹%U?&amp;H?_x0008__x001a__x0004_?_x0007__x0001__x0001_" xfId="202"/>
    <cellStyle name="?曹%U?&amp;H?_x0008_?s _x0007__x0001__x0001_" xfId="16619"/>
    <cellStyle name="?曹%U?&amp;H?_x0008_?s_x000a__x0007__x0001__x0001_" xfId="203"/>
    <cellStyle name="?潮%뾁?둃u_x0008_??_x0007__x0001__x0001_" xfId="16620"/>
    <cellStyle name="?珠??? " xfId="204"/>
    <cellStyle name="@_laroux" xfId="205"/>
    <cellStyle name="@_laroux_제트베인" xfId="206"/>
    <cellStyle name="@_laroux_제트베인_1" xfId="207"/>
    <cellStyle name="@_laroux_제트베인_1_100%-2006신호-" xfId="208"/>
    <cellStyle name="@_laroux_제트베인_1_2007 교통신호기 설치공사 설계내역서(제1지역)" xfId="209"/>
    <cellStyle name="@_laroux_제트베인_1_2007 교통신호기 설치공사 설계내역서(제1지역)_2007 교통신호기 설치공사 설계내역서(제1지역)" xfId="210"/>
    <cellStyle name="@_laroux_제트베인_1_2007 교통신호기 설치공사 설계내역서(제1지역)_2007 교통신호기 설치공사 설계내역서(제1지역)_1" xfId="211"/>
    <cellStyle name="@_laroux_제트베인_1_2007 교통신호기 설치공사 설계내역서(제1지역)_2007 교통신호기 설치공사 설계내역서(제1지역)_1_북부-1지역" xfId="212"/>
    <cellStyle name="@_laroux_제트베인_1_2007 교통신호기 설치공사 설계내역서(제1지역)_2007 교통신호기 설치공사 설계내역서(제1지역)_2" xfId="213"/>
    <cellStyle name="@_laroux_제트베인_1_2007 교통신호기 설치공사 설계내역서(제1지역)_2007 교통신호기 설치공사 설계내역서(제1지역)_2_북부-1지역" xfId="214"/>
    <cellStyle name="@_laroux_제트베인_1_2007 교통신호기 설치공사 설계내역서(제1지역)_2007 교통신호기 설치공사 설계내역서(제1지역)_북부-1지역" xfId="215"/>
    <cellStyle name="@_laroux_제트베인_1_2007 교통신호기 설치공사 설계내역서(제1지역)_북부-1지역" xfId="216"/>
    <cellStyle name="@_laroux_제트베인_1_2007 교통신호기 설치공사 설계내역서(제1지역)_북부-1지역_북부-1지역" xfId="217"/>
    <cellStyle name="@_laroux_제트베인_1_2007 교통신호기 설치공사 설계내역서(제1지역)_설계서" xfId="218"/>
    <cellStyle name="@_laroux_제트베인_1_2007 교통신호기 설치공사 설계내역서(제1지역)_설계서_북부-1지역" xfId="219"/>
    <cellStyle name="@_laroux_제트베인_1_농협퇴비-음성한우리영농(보통,그린)" xfId="220"/>
    <cellStyle name="@_laroux_제트베인_1_농협퇴비-음성한우리영농(보통,그린)_100%-2006신호-" xfId="221"/>
    <cellStyle name="@_laroux_제트베인_1_농협퇴비-음성한우리영농(보통,그린)_2007 교통신호기 설치공사 설계내역서(제1지역)" xfId="222"/>
    <cellStyle name="@_laroux_제트베인_1_농협퇴비-음성한우리영농(보통,그린)_2007 교통신호기 설치공사 설계내역서(제1지역)_2007 교통신호기 설치공사 설계내역서(제1지역)" xfId="223"/>
    <cellStyle name="@_laroux_제트베인_1_농협퇴비-음성한우리영농(보통,그린)_2007 교통신호기 설치공사 설계내역서(제1지역)_2007 교통신호기 설치공사 설계내역서(제1지역)_1" xfId="224"/>
    <cellStyle name="@_laroux_제트베인_1_농협퇴비-음성한우리영농(보통,그린)_2007 교통신호기 설치공사 설계내역서(제1지역)_2007 교통신호기 설치공사 설계내역서(제1지역)_1_북부-1지역" xfId="225"/>
    <cellStyle name="@_laroux_제트베인_1_농협퇴비-음성한우리영농(보통,그린)_2007 교통신호기 설치공사 설계내역서(제1지역)_2007 교통신호기 설치공사 설계내역서(제1지역)_2" xfId="226"/>
    <cellStyle name="@_laroux_제트베인_1_농협퇴비-음성한우리영농(보통,그린)_2007 교통신호기 설치공사 설계내역서(제1지역)_2007 교통신호기 설치공사 설계내역서(제1지역)_2_북부-1지역" xfId="227"/>
    <cellStyle name="@_laroux_제트베인_1_농협퇴비-음성한우리영농(보통,그린)_2007 교통신호기 설치공사 설계내역서(제1지역)_2007 교통신호기 설치공사 설계내역서(제1지역)_북부-1지역" xfId="228"/>
    <cellStyle name="@_laroux_제트베인_1_농협퇴비-음성한우리영농(보통,그린)_2007 교통신호기 설치공사 설계내역서(제1지역)_북부-1지역" xfId="229"/>
    <cellStyle name="@_laroux_제트베인_1_농협퇴비-음성한우리영농(보통,그린)_2007 교통신호기 설치공사 설계내역서(제1지역)_북부-1지역_북부-1지역" xfId="230"/>
    <cellStyle name="@_laroux_제트베인_1_농협퇴비-음성한우리영농(보통,그린)_2007 교통신호기 설치공사 설계내역서(제1지역)_설계서" xfId="231"/>
    <cellStyle name="@_laroux_제트베인_1_농협퇴비-음성한우리영농(보통,그린)_2007 교통신호기 설치공사 설계내역서(제1지역)_설계서_북부-1지역" xfId="232"/>
    <cellStyle name="@_laroux_제트베인_1_농협퇴비-음성한우리영농(보통,그린)_북부-1지역" xfId="233"/>
    <cellStyle name="@_laroux_제트베인_1_농협퇴비-함양(보통)" xfId="234"/>
    <cellStyle name="@_laroux_제트베인_1_농협퇴비-함양(보통)_100%-2006신호-" xfId="235"/>
    <cellStyle name="@_laroux_제트베인_1_농협퇴비-함양(보통)_2007 교통신호기 설치공사 설계내역서(제1지역)" xfId="236"/>
    <cellStyle name="@_laroux_제트베인_1_농협퇴비-함양(보통)_2007 교통신호기 설치공사 설계내역서(제1지역)_2007 교통신호기 설치공사 설계내역서(제1지역)" xfId="237"/>
    <cellStyle name="@_laroux_제트베인_1_농협퇴비-함양(보통)_2007 교통신호기 설치공사 설계내역서(제1지역)_2007 교통신호기 설치공사 설계내역서(제1지역)_1" xfId="238"/>
    <cellStyle name="@_laroux_제트베인_1_농협퇴비-함양(보통)_2007 교통신호기 설치공사 설계내역서(제1지역)_2007 교통신호기 설치공사 설계내역서(제1지역)_1_북부-1지역" xfId="239"/>
    <cellStyle name="@_laroux_제트베인_1_농협퇴비-함양(보통)_2007 교통신호기 설치공사 설계내역서(제1지역)_2007 교통신호기 설치공사 설계내역서(제1지역)_2" xfId="240"/>
    <cellStyle name="@_laroux_제트베인_1_농협퇴비-함양(보통)_2007 교통신호기 설치공사 설계내역서(제1지역)_2007 교통신호기 설치공사 설계내역서(제1지역)_2_북부-1지역" xfId="241"/>
    <cellStyle name="@_laroux_제트베인_1_농협퇴비-함양(보통)_2007 교통신호기 설치공사 설계내역서(제1지역)_2007 교통신호기 설치공사 설계내역서(제1지역)_북부-1지역" xfId="242"/>
    <cellStyle name="@_laroux_제트베인_1_농협퇴비-함양(보통)_2007 교통신호기 설치공사 설계내역서(제1지역)_북부-1지역" xfId="243"/>
    <cellStyle name="@_laroux_제트베인_1_농협퇴비-함양(보통)_2007 교통신호기 설치공사 설계내역서(제1지역)_북부-1지역_북부-1지역" xfId="244"/>
    <cellStyle name="@_laroux_제트베인_1_농협퇴비-함양(보통)_2007 교통신호기 설치공사 설계내역서(제1지역)_설계서" xfId="245"/>
    <cellStyle name="@_laroux_제트베인_1_농협퇴비-함양(보통)_2007 교통신호기 설치공사 설계내역서(제1지역)_설계서_북부-1지역" xfId="246"/>
    <cellStyle name="@_laroux_제트베인_1_농협퇴비-함양(보통)_북부-1지역" xfId="247"/>
    <cellStyle name="@_laroux_제트베인_1_북부-1지역" xfId="248"/>
    <cellStyle name="]_Sheet1_FY96" xfId="16621"/>
    <cellStyle name="]_Sheet1_PRODUCT DETAIL_x0013_Comma [0]_Sheet1_Q1" xfId="16622"/>
    <cellStyle name="_(01-14)광양항인건비" xfId="249"/>
    <cellStyle name="_(01-14)광양항인건비_설계서(갑지)0223" xfId="250"/>
    <cellStyle name="_(01-14)광양항인건비_설계예산서및단가산출서" xfId="251"/>
    <cellStyle name="_(01-14)광양항인건비_진입램프최종" xfId="252"/>
    <cellStyle name="_(01-14)광양항인건비_진입램프최종엑셀" xfId="253"/>
    <cellStyle name="_(10)두루넷 개통관련" xfId="16623"/>
    <cellStyle name="_(10)두루넷 개통관련_PSM_9000계통도(03_1월기준)" xfId="16624"/>
    <cellStyle name="_(8)30KM280.90~30KM815.00(우)" xfId="254"/>
    <cellStyle name="_(변경1회) 관사유지보수공사(배관누수, 기타)" xfId="255"/>
    <cellStyle name="_(변경1회) 시설물보수 및 정비공사" xfId="256"/>
    <cellStyle name="_(변경내역서)" xfId="16625"/>
    <cellStyle name="_(변경최종)2005시설물보수및정비공사" xfId="257"/>
    <cellStyle name="_(설계변경최종)2006년도 606구역외 8개소 유량계교체 및 TM사업" xfId="16626"/>
    <cellStyle name="_@파쇄기(관악구)-rev8" xfId="16627"/>
    <cellStyle name="_0. 자재집계표-홍은동2-2" xfId="258"/>
    <cellStyle name="_0.주요자재집계표" xfId="259"/>
    <cellStyle name="_00 단가산출서 9호선,공항,공용" xfId="260"/>
    <cellStyle name="_00 단가산출서 9호선,공항,공용_설계서(갑지)0223" xfId="261"/>
    <cellStyle name="_00 단가산출서 9호선,공항,공용_설계예산서및단가산출서" xfId="262"/>
    <cellStyle name="_00 단가산출서 9호선,공항,공용_진입램프최종" xfId="263"/>
    <cellStyle name="_00 단가산출서 9호선,공항,공용_진입램프최종엑셀" xfId="264"/>
    <cellStyle name="_000.내역서(발주)-최종" xfId="16628"/>
    <cellStyle name="_001.처리장시설" xfId="16629"/>
    <cellStyle name="_001209" xfId="16630"/>
    <cellStyle name="_003 봉림교(교각수량)" xfId="16631"/>
    <cellStyle name="_003 봉림교(교각수량)_003 봉림교(교각수량)" xfId="16632"/>
    <cellStyle name="_003 봉림교(교각수량)_003 봉림교(교각수량)_003 봉림교(교각수량)" xfId="16633"/>
    <cellStyle name="_003 봉림교(교각수량)_003 봉림교(교각수량)_003 봉림교(교각수량)_3.0관로공" xfId="16634"/>
    <cellStyle name="_003 봉림교(교각수량)_003 봉림교(교각수량)_3.0관로공" xfId="16635"/>
    <cellStyle name="_003 봉림교(교각수량)_3.0관로공" xfId="16636"/>
    <cellStyle name="_004.구조물공" xfId="16637"/>
    <cellStyle name="_005_옹벽깨기" xfId="16638"/>
    <cellStyle name="_007_L형측구깨기" xfId="16639"/>
    <cellStyle name="_00년12월 계획실적" xfId="16640"/>
    <cellStyle name="_00년말 실적(조정연부액계획대비실적)" xfId="16641"/>
    <cellStyle name="_00폐기물내역서수량" xfId="265"/>
    <cellStyle name="_01 내역서(당아래)" xfId="266"/>
    <cellStyle name="_01 내역서(당아래)_설계서(갑지)0223" xfId="267"/>
    <cellStyle name="_01 내역서(당아래)_설계예산서및단가산출서" xfId="268"/>
    <cellStyle name="_01 내역서(당아래)_진입램프최종" xfId="269"/>
    <cellStyle name="_01 내역서(당아래)_진입램프최종엑셀" xfId="270"/>
    <cellStyle name="_01.차도1교자재및수량총괄집계" xfId="16642"/>
    <cellStyle name="_01.차도1교자재및수량총괄집계_00.포장공" xfId="16643"/>
    <cellStyle name="_01.차도1교자재및수량총괄집계_00.포장공_explore" xfId="16644"/>
    <cellStyle name="_01.차도1교자재및수량총괄집계_00.포장공_explore_수량-051223" xfId="16645"/>
    <cellStyle name="_01.차도1교자재및수량총괄집계_00.포장공_explore_수량-051223_포장공 내역서 적용수량 " xfId="16646"/>
    <cellStyle name="_01.차도1교자재및수량총괄집계_00.포장공_explore_진북산업단지수량-051227" xfId="16647"/>
    <cellStyle name="_01.차도1교자재및수량총괄집계_00.포장공_explore_진북산업단지수량-051227_포장공 내역서 적용수량 " xfId="16648"/>
    <cellStyle name="_01.차도1교자재및수량총괄집계_00.포장공_explore_포장공 내역서 적용수량 " xfId="16649"/>
    <cellStyle name="_01.차도1교자재및수량총괄집계_00.포장공_explore_한림수량-051109" xfId="16650"/>
    <cellStyle name="_01.차도1교자재및수량총괄집계_00.포장공_explore_한림수량-051109_포장공 내역서 적용수량 " xfId="16651"/>
    <cellStyle name="_01.차도1교자재및수량총괄집계_00.포장공_explore_한림수량-1" xfId="16652"/>
    <cellStyle name="_01.차도1교자재및수량총괄집계_00.포장공_explore_한림수량-1_포장공 내역서 적용수량 " xfId="16653"/>
    <cellStyle name="_01.차도1교자재및수량총괄집계_00.포장공_포장공 내역서 적용수량 " xfId="16654"/>
    <cellStyle name="_01.차도1교자재및수량총괄집계_00.포장공_포장공사1차(택지조성)" xfId="16655"/>
    <cellStyle name="_01.차도1교자재및수량총괄집계_00.포장공_포장공사1차(택지조성)_explore" xfId="16656"/>
    <cellStyle name="_01.차도1교자재및수량총괄집계_00.포장공_포장공사1차(택지조성)_explore_수량-051223" xfId="16657"/>
    <cellStyle name="_01.차도1교자재및수량총괄집계_00.포장공_포장공사1차(택지조성)_explore_수량-051223_포장공 내역서 적용수량 " xfId="16658"/>
    <cellStyle name="_01.차도1교자재및수량총괄집계_00.포장공_포장공사1차(택지조성)_explore_진북산업단지수량-051227" xfId="16659"/>
    <cellStyle name="_01.차도1교자재및수량총괄집계_00.포장공_포장공사1차(택지조성)_explore_진북산업단지수량-051227_포장공 내역서 적용수량 " xfId="16660"/>
    <cellStyle name="_01.차도1교자재및수량총괄집계_00.포장공_포장공사1차(택지조성)_explore_포장공 내역서 적용수량 " xfId="16661"/>
    <cellStyle name="_01.차도1교자재및수량총괄집계_00.포장공_포장공사1차(택지조성)_explore_한림수량-051109" xfId="16662"/>
    <cellStyle name="_01.차도1교자재및수량총괄집계_00.포장공_포장공사1차(택지조성)_explore_한림수량-051109_포장공 내역서 적용수량 " xfId="16663"/>
    <cellStyle name="_01.차도1교자재및수량총괄집계_00.포장공_포장공사1차(택지조성)_explore_한림수량-1" xfId="16664"/>
    <cellStyle name="_01.차도1교자재및수량총괄집계_00.포장공_포장공사1차(택지조성)_explore_한림수량-1_포장공 내역서 적용수량 " xfId="16665"/>
    <cellStyle name="_01.차도1교자재및수량총괄집계_00.포장공_포장공사1차(택지조성)_포장공 내역서 적용수량 " xfId="16666"/>
    <cellStyle name="_01.차도1교자재및수량총괄집계_00.포장공-차선도색" xfId="16667"/>
    <cellStyle name="_01.차도1교자재및수량총괄집계_00.포장공-차선도색_explore" xfId="16668"/>
    <cellStyle name="_01.차도1교자재및수량총괄집계_00.포장공-차선도색_explore_수량-051223" xfId="16669"/>
    <cellStyle name="_01.차도1교자재및수량총괄집계_00.포장공-차선도색_explore_수량-051223_포장공 내역서 적용수량 " xfId="16670"/>
    <cellStyle name="_01.차도1교자재및수량총괄집계_00.포장공-차선도색_explore_진북산업단지수량-051227" xfId="16671"/>
    <cellStyle name="_01.차도1교자재및수량총괄집계_00.포장공-차선도색_explore_진북산업단지수량-051227_포장공 내역서 적용수량 " xfId="16672"/>
    <cellStyle name="_01.차도1교자재및수량총괄집계_00.포장공-차선도색_explore_포장공 내역서 적용수량 " xfId="16673"/>
    <cellStyle name="_01.차도1교자재및수량총괄집계_00.포장공-차선도색_explore_한림수량-051109" xfId="16674"/>
    <cellStyle name="_01.차도1교자재및수량총괄집계_00.포장공-차선도색_explore_한림수량-051109_포장공 내역서 적용수량 " xfId="16675"/>
    <cellStyle name="_01.차도1교자재및수량총괄집계_00.포장공-차선도색_explore_한림수량-1" xfId="16676"/>
    <cellStyle name="_01.차도1교자재및수량총괄집계_00.포장공-차선도색_explore_한림수량-1_포장공 내역서 적용수량 " xfId="16677"/>
    <cellStyle name="_01.차도1교자재및수량총괄집계_00.포장공-차선도색_포장공 내역서 적용수량 " xfId="16678"/>
    <cellStyle name="_01.차도1교자재및수량총괄집계_00.포장공-차선도색_포장공사1차(택지조성)" xfId="16679"/>
    <cellStyle name="_01.차도1교자재및수량총괄집계_00.포장공-차선도색_포장공사1차(택지조성)_explore" xfId="16680"/>
    <cellStyle name="_01.차도1교자재및수량총괄집계_00.포장공-차선도색_포장공사1차(택지조성)_explore_수량-051223" xfId="16681"/>
    <cellStyle name="_01.차도1교자재및수량총괄집계_00.포장공-차선도색_포장공사1차(택지조성)_explore_수량-051223_포장공 내역서 적용수량 " xfId="16682"/>
    <cellStyle name="_01.차도1교자재및수량총괄집계_00.포장공-차선도색_포장공사1차(택지조성)_explore_진북산업단지수량-051227" xfId="16683"/>
    <cellStyle name="_01.차도1교자재및수량총괄집계_00.포장공-차선도색_포장공사1차(택지조성)_explore_진북산업단지수량-051227_포장공 내역서 적용수량 " xfId="16684"/>
    <cellStyle name="_01.차도1교자재및수량총괄집계_00.포장공-차선도색_포장공사1차(택지조성)_explore_포장공 내역서 적용수량 " xfId="16685"/>
    <cellStyle name="_01.차도1교자재및수량총괄집계_00.포장공-차선도색_포장공사1차(택지조성)_explore_한림수량-051109" xfId="16686"/>
    <cellStyle name="_01.차도1교자재및수량총괄집계_00.포장공-차선도색_포장공사1차(택지조성)_explore_한림수량-051109_포장공 내역서 적용수량 " xfId="16687"/>
    <cellStyle name="_01.차도1교자재및수량총괄집계_00.포장공-차선도색_포장공사1차(택지조성)_explore_한림수량-1" xfId="16688"/>
    <cellStyle name="_01.차도1교자재및수량총괄집계_00.포장공-차선도색_포장공사1차(택지조성)_explore_한림수량-1_포장공 내역서 적용수량 " xfId="16689"/>
    <cellStyle name="_01.차도1교자재및수량총괄집계_00.포장공-차선도색_포장공사1차(택지조성)_포장공 내역서 적용수량 " xfId="16690"/>
    <cellStyle name="_01.차도1교자재및수량총괄집계_4-1.포장공" xfId="16691"/>
    <cellStyle name="_01.차도1교자재및수량총괄집계_4-1.포장공_explore" xfId="16692"/>
    <cellStyle name="_01.차도1교자재및수량총괄집계_4-1.포장공_explore_수량-051223" xfId="16693"/>
    <cellStyle name="_01.차도1교자재및수량총괄집계_4-1.포장공_explore_수량-051223_포장공 내역서 적용수량 " xfId="16694"/>
    <cellStyle name="_01.차도1교자재및수량총괄집계_4-1.포장공_explore_진북산업단지수량-051227" xfId="16695"/>
    <cellStyle name="_01.차도1교자재및수량총괄집계_4-1.포장공_explore_진북산업단지수량-051227_포장공 내역서 적용수량 " xfId="16696"/>
    <cellStyle name="_01.차도1교자재및수량총괄집계_4-1.포장공_explore_포장공 내역서 적용수량 " xfId="16697"/>
    <cellStyle name="_01.차도1교자재및수량총괄집계_4-1.포장공_explore_한림수량-051109" xfId="16698"/>
    <cellStyle name="_01.차도1교자재및수량총괄집계_4-1.포장공_explore_한림수량-051109_포장공 내역서 적용수량 " xfId="16699"/>
    <cellStyle name="_01.차도1교자재및수량총괄집계_4-1.포장공_explore_한림수량-1" xfId="16700"/>
    <cellStyle name="_01.차도1교자재및수량총괄집계_4-1.포장공_explore_한림수량-1_포장공 내역서 적용수량 " xfId="16701"/>
    <cellStyle name="_01.차도1교자재및수량총괄집계_4-1.포장공_포장공 내역서 적용수량 " xfId="16702"/>
    <cellStyle name="_01.차도1교자재및수량총괄집계_4-1.포장공_포장공사1차(택지조성)" xfId="16703"/>
    <cellStyle name="_01.차도1교자재및수량총괄집계_4-1.포장공_포장공사1차(택지조성)_explore" xfId="16704"/>
    <cellStyle name="_01.차도1교자재및수량총괄집계_4-1.포장공_포장공사1차(택지조성)_explore_수량-051223" xfId="16705"/>
    <cellStyle name="_01.차도1교자재및수량총괄집계_4-1.포장공_포장공사1차(택지조성)_explore_수량-051223_포장공 내역서 적용수량 " xfId="16706"/>
    <cellStyle name="_01.차도1교자재및수량총괄집계_4-1.포장공_포장공사1차(택지조성)_explore_진북산업단지수량-051227" xfId="16707"/>
    <cellStyle name="_01.차도1교자재및수량총괄집계_4-1.포장공_포장공사1차(택지조성)_explore_진북산업단지수량-051227_포장공 내역서 적용수량 " xfId="16708"/>
    <cellStyle name="_01.차도1교자재및수량총괄집계_4-1.포장공_포장공사1차(택지조성)_explore_포장공 내역서 적용수량 " xfId="16709"/>
    <cellStyle name="_01.차도1교자재및수량총괄집계_4-1.포장공_포장공사1차(택지조성)_explore_한림수량-051109" xfId="16710"/>
    <cellStyle name="_01.차도1교자재및수량총괄집계_4-1.포장공_포장공사1차(택지조성)_explore_한림수량-051109_포장공 내역서 적용수량 " xfId="16711"/>
    <cellStyle name="_01.차도1교자재및수량총괄집계_4-1.포장공_포장공사1차(택지조성)_explore_한림수량-1" xfId="16712"/>
    <cellStyle name="_01.차도1교자재및수량총괄집계_4-1.포장공_포장공사1차(택지조성)_explore_한림수량-1_포장공 내역서 적용수량 " xfId="16713"/>
    <cellStyle name="_01.차도1교자재및수량총괄집계_4-1.포장공_포장공사1차(택지조성)_포장공 내역서 적용수량 " xfId="16714"/>
    <cellStyle name="_01.차도1교자재및수량총괄집계_4-2.포장공-포장공사" xfId="16715"/>
    <cellStyle name="_01.차도1교자재및수량총괄집계_4-2.포장공-포장공사_explore" xfId="16716"/>
    <cellStyle name="_01.차도1교자재및수량총괄집계_4-2.포장공-포장공사_explore_수량-051223" xfId="16717"/>
    <cellStyle name="_01.차도1교자재및수량총괄집계_4-2.포장공-포장공사_explore_수량-051223_포장공 내역서 적용수량 " xfId="16718"/>
    <cellStyle name="_01.차도1교자재및수량총괄집계_4-2.포장공-포장공사_explore_진북산업단지수량-051227" xfId="16719"/>
    <cellStyle name="_01.차도1교자재및수량총괄집계_4-2.포장공-포장공사_explore_진북산업단지수량-051227_포장공 내역서 적용수량 " xfId="16720"/>
    <cellStyle name="_01.차도1교자재및수량총괄집계_4-2.포장공-포장공사_explore_포장공 내역서 적용수량 " xfId="16721"/>
    <cellStyle name="_01.차도1교자재및수량총괄집계_4-2.포장공-포장공사_explore_한림수량-051109" xfId="16722"/>
    <cellStyle name="_01.차도1교자재및수량총괄집계_4-2.포장공-포장공사_explore_한림수량-051109_포장공 내역서 적용수량 " xfId="16723"/>
    <cellStyle name="_01.차도1교자재및수량총괄집계_4-2.포장공-포장공사_explore_한림수량-1" xfId="16724"/>
    <cellStyle name="_01.차도1교자재및수량총괄집계_4-2.포장공-포장공사_explore_한림수량-1_포장공 내역서 적용수량 " xfId="16725"/>
    <cellStyle name="_01.차도1교자재및수량총괄집계_4-2.포장공-포장공사_포장공 내역서 적용수량 " xfId="16726"/>
    <cellStyle name="_01.차도1교자재및수량총괄집계_4-2.포장공-포장공사_포장공사1차(택지조성)" xfId="16727"/>
    <cellStyle name="_01.차도1교자재및수량총괄집계_4-2.포장공-포장공사_포장공사1차(택지조성)_explore" xfId="16728"/>
    <cellStyle name="_01.차도1교자재및수량총괄집계_4-2.포장공-포장공사_포장공사1차(택지조성)_explore_수량-051223" xfId="16729"/>
    <cellStyle name="_01.차도1교자재및수량총괄집계_4-2.포장공-포장공사_포장공사1차(택지조성)_explore_수량-051223_포장공 내역서 적용수량 " xfId="16730"/>
    <cellStyle name="_01.차도1교자재및수량총괄집계_4-2.포장공-포장공사_포장공사1차(택지조성)_explore_진북산업단지수량-051227" xfId="16731"/>
    <cellStyle name="_01.차도1교자재및수량총괄집계_4-2.포장공-포장공사_포장공사1차(택지조성)_explore_진북산업단지수량-051227_포장공 내역서 적용수량 " xfId="16732"/>
    <cellStyle name="_01.차도1교자재및수량총괄집계_4-2.포장공-포장공사_포장공사1차(택지조성)_explore_포장공 내역서 적용수량 " xfId="16733"/>
    <cellStyle name="_01.차도1교자재및수량총괄집계_4-2.포장공-포장공사_포장공사1차(택지조성)_explore_한림수량-051109" xfId="16734"/>
    <cellStyle name="_01.차도1교자재및수량총괄집계_4-2.포장공-포장공사_포장공사1차(택지조성)_explore_한림수량-051109_포장공 내역서 적용수량 " xfId="16735"/>
    <cellStyle name="_01.차도1교자재및수량총괄집계_4-2.포장공-포장공사_포장공사1차(택지조성)_explore_한림수량-1" xfId="16736"/>
    <cellStyle name="_01.차도1교자재및수량총괄집계_4-2.포장공-포장공사_포장공사1차(택지조성)_explore_한림수량-1_포장공 내역서 적용수량 " xfId="16737"/>
    <cellStyle name="_01.차도1교자재및수량총괄집계_4-2.포장공-포장공사_포장공사1차(택지조성)_포장공 내역서 적용수량 " xfId="16738"/>
    <cellStyle name="_01.차도1교자재및수량총괄집계_4-3.포장공-경계석및측구" xfId="16739"/>
    <cellStyle name="_01.차도1교자재및수량총괄집계_4-3.포장공-경계석및측구_explore" xfId="16740"/>
    <cellStyle name="_01.차도1교자재및수량총괄집계_4-3.포장공-경계석및측구_explore_수량-051223" xfId="16741"/>
    <cellStyle name="_01.차도1교자재및수량총괄집계_4-3.포장공-경계석및측구_explore_수량-051223_포장공 내역서 적용수량 " xfId="16742"/>
    <cellStyle name="_01.차도1교자재및수량총괄집계_4-3.포장공-경계석및측구_explore_진북산업단지수량-051227" xfId="16743"/>
    <cellStyle name="_01.차도1교자재및수량총괄집계_4-3.포장공-경계석및측구_explore_진북산업단지수량-051227_포장공 내역서 적용수량 " xfId="16744"/>
    <cellStyle name="_01.차도1교자재및수량총괄집계_4-3.포장공-경계석및측구_explore_포장공 내역서 적용수량 " xfId="16745"/>
    <cellStyle name="_01.차도1교자재및수량총괄집계_4-3.포장공-경계석및측구_explore_한림수량-051109" xfId="16746"/>
    <cellStyle name="_01.차도1교자재및수량총괄집계_4-3.포장공-경계석및측구_explore_한림수량-051109_포장공 내역서 적용수량 " xfId="16747"/>
    <cellStyle name="_01.차도1교자재및수량총괄집계_4-3.포장공-경계석및측구_explore_한림수량-1" xfId="16748"/>
    <cellStyle name="_01.차도1교자재및수량총괄집계_4-3.포장공-경계석및측구_explore_한림수량-1_포장공 내역서 적용수량 " xfId="16749"/>
    <cellStyle name="_01.차도1교자재및수량총괄집계_4-3.포장공-경계석및측구_포장공 내역서 적용수량 " xfId="16750"/>
    <cellStyle name="_01.차도1교자재및수량총괄집계_4-3.포장공-경계석및측구_포장공사1차(택지조성)" xfId="16751"/>
    <cellStyle name="_01.차도1교자재및수량총괄집계_4-3.포장공-경계석및측구_포장공사1차(택지조성)_explore" xfId="16752"/>
    <cellStyle name="_01.차도1교자재및수량총괄집계_4-3.포장공-경계석및측구_포장공사1차(택지조성)_explore_수량-051223" xfId="16753"/>
    <cellStyle name="_01.차도1교자재및수량총괄집계_4-3.포장공-경계석및측구_포장공사1차(택지조성)_explore_수량-051223_포장공 내역서 적용수량 " xfId="16754"/>
    <cellStyle name="_01.차도1교자재및수량총괄집계_4-3.포장공-경계석및측구_포장공사1차(택지조성)_explore_진북산업단지수량-051227" xfId="16755"/>
    <cellStyle name="_01.차도1교자재및수량총괄집계_4-3.포장공-경계석및측구_포장공사1차(택지조성)_explore_진북산업단지수량-051227_포장공 내역서 적용수량 " xfId="16756"/>
    <cellStyle name="_01.차도1교자재및수량총괄집계_4-3.포장공-경계석및측구_포장공사1차(택지조성)_explore_포장공 내역서 적용수량 " xfId="16757"/>
    <cellStyle name="_01.차도1교자재및수량총괄집계_4-3.포장공-경계석및측구_포장공사1차(택지조성)_explore_한림수량-051109" xfId="16758"/>
    <cellStyle name="_01.차도1교자재및수량총괄집계_4-3.포장공-경계석및측구_포장공사1차(택지조성)_explore_한림수량-051109_포장공 내역서 적용수량 " xfId="16759"/>
    <cellStyle name="_01.차도1교자재및수량총괄집계_4-3.포장공-경계석및측구_포장공사1차(택지조성)_explore_한림수량-1" xfId="16760"/>
    <cellStyle name="_01.차도1교자재및수량총괄집계_4-3.포장공-경계석및측구_포장공사1차(택지조성)_explore_한림수량-1_포장공 내역서 적용수량 " xfId="16761"/>
    <cellStyle name="_01.차도1교자재및수량총괄집계_4-3.포장공-경계석및측구_포장공사1차(택지조성)_포장공 내역서 적용수량 " xfId="16762"/>
    <cellStyle name="_01.차도1교자재및수량총괄집계_4-4.포장공-차선도색" xfId="16763"/>
    <cellStyle name="_01.차도1교자재및수량총괄집계_4-4.포장공-차선도색_explore" xfId="16764"/>
    <cellStyle name="_01.차도1교자재및수량총괄집계_4-4.포장공-차선도색_explore_수량-051223" xfId="16765"/>
    <cellStyle name="_01.차도1교자재및수량총괄집계_4-4.포장공-차선도색_explore_수량-051223_포장공 내역서 적용수량 " xfId="16766"/>
    <cellStyle name="_01.차도1교자재및수량총괄집계_4-4.포장공-차선도색_explore_진북산업단지수량-051227" xfId="16767"/>
    <cellStyle name="_01.차도1교자재및수량총괄집계_4-4.포장공-차선도색_explore_진북산업단지수량-051227_포장공 내역서 적용수량 " xfId="16768"/>
    <cellStyle name="_01.차도1교자재및수량총괄집계_4-4.포장공-차선도색_explore_포장공 내역서 적용수량 " xfId="16769"/>
    <cellStyle name="_01.차도1교자재및수량총괄집계_4-4.포장공-차선도색_explore_한림수량-051109" xfId="16770"/>
    <cellStyle name="_01.차도1교자재및수량총괄집계_4-4.포장공-차선도색_explore_한림수량-051109_포장공 내역서 적용수량 " xfId="16771"/>
    <cellStyle name="_01.차도1교자재및수량총괄집계_4-4.포장공-차선도색_explore_한림수량-1" xfId="16772"/>
    <cellStyle name="_01.차도1교자재및수량총괄집계_4-4.포장공-차선도색_explore_한림수량-1_포장공 내역서 적용수량 " xfId="16773"/>
    <cellStyle name="_01.차도1교자재및수량총괄집계_4-4.포장공-차선도색_포장공 내역서 적용수량 " xfId="16774"/>
    <cellStyle name="_01.차도1교자재및수량총괄집계_4-4.포장공-차선도색_포장공사1차(택지조성)" xfId="16775"/>
    <cellStyle name="_01.차도1교자재및수량총괄집계_4-4.포장공-차선도색_포장공사1차(택지조성)_explore" xfId="16776"/>
    <cellStyle name="_01.차도1교자재및수량총괄집계_4-4.포장공-차선도색_포장공사1차(택지조성)_explore_수량-051223" xfId="16777"/>
    <cellStyle name="_01.차도1교자재및수량총괄집계_4-4.포장공-차선도색_포장공사1차(택지조성)_explore_수량-051223_포장공 내역서 적용수량 " xfId="16778"/>
    <cellStyle name="_01.차도1교자재및수량총괄집계_4-4.포장공-차선도색_포장공사1차(택지조성)_explore_진북산업단지수량-051227" xfId="16779"/>
    <cellStyle name="_01.차도1교자재및수량총괄집계_4-4.포장공-차선도색_포장공사1차(택지조성)_explore_진북산업단지수량-051227_포장공 내역서 적용수량 " xfId="16780"/>
    <cellStyle name="_01.차도1교자재및수량총괄집계_4-4.포장공-차선도색_포장공사1차(택지조성)_explore_포장공 내역서 적용수량 " xfId="16781"/>
    <cellStyle name="_01.차도1교자재및수량총괄집계_4-4.포장공-차선도색_포장공사1차(택지조성)_explore_한림수량-051109" xfId="16782"/>
    <cellStyle name="_01.차도1교자재및수량총괄집계_4-4.포장공-차선도색_포장공사1차(택지조성)_explore_한림수량-051109_포장공 내역서 적용수량 " xfId="16783"/>
    <cellStyle name="_01.차도1교자재및수량총괄집계_4-4.포장공-차선도색_포장공사1차(택지조성)_explore_한림수량-1" xfId="16784"/>
    <cellStyle name="_01.차도1교자재및수량총괄집계_4-4.포장공-차선도색_포장공사1차(택지조성)_explore_한림수량-1_포장공 내역서 적용수량 " xfId="16785"/>
    <cellStyle name="_01.차도1교자재및수량총괄집계_4-4.포장공-차선도색_포장공사1차(택지조성)_포장공 내역서 적용수량 " xfId="16786"/>
    <cellStyle name="_01.차도1교자재및수량총괄집계_explore" xfId="16787"/>
    <cellStyle name="_01.차도1교자재및수량총괄집계_explore_수량-051223" xfId="16788"/>
    <cellStyle name="_01.차도1교자재및수량총괄집계_explore_수량-051223_포장공 내역서 적용수량 " xfId="16789"/>
    <cellStyle name="_01.차도1교자재및수량총괄집계_explore_진북산업단지수량-051227" xfId="16790"/>
    <cellStyle name="_01.차도1교자재및수량총괄집계_explore_진북산업단지수량-051227_포장공 내역서 적용수량 " xfId="16791"/>
    <cellStyle name="_01.차도1교자재및수량총괄집계_explore_포장공 내역서 적용수량 " xfId="16792"/>
    <cellStyle name="_01.차도1교자재및수량총괄집계_explore_한림수량-051109" xfId="16793"/>
    <cellStyle name="_01.차도1교자재및수량총괄집계_explore_한림수량-051109_포장공 내역서 적용수량 " xfId="16794"/>
    <cellStyle name="_01.차도1교자재및수량총괄집계_explore_한림수량-1" xfId="16795"/>
    <cellStyle name="_01.차도1교자재및수량총괄집계_explore_한림수량-1_포장공 내역서 적용수량 " xfId="16796"/>
    <cellStyle name="_01.차도1교자재및수량총괄집계_포장공 내역서 적용수량 " xfId="16797"/>
    <cellStyle name="_01.차도1교자재및수량총괄집계_포장공사1차(택지조성)" xfId="16798"/>
    <cellStyle name="_01.차도1교자재및수량총괄집계_포장공사1차(택지조성)_explore" xfId="16799"/>
    <cellStyle name="_01.차도1교자재및수량총괄집계_포장공사1차(택지조성)_explore_수량-051223" xfId="16800"/>
    <cellStyle name="_01.차도1교자재및수량총괄집계_포장공사1차(택지조성)_explore_수량-051223_포장공 내역서 적용수량 " xfId="16801"/>
    <cellStyle name="_01.차도1교자재및수량총괄집계_포장공사1차(택지조성)_explore_진북산업단지수량-051227" xfId="16802"/>
    <cellStyle name="_01.차도1교자재및수량총괄집계_포장공사1차(택지조성)_explore_진북산업단지수량-051227_포장공 내역서 적용수량 " xfId="16803"/>
    <cellStyle name="_01.차도1교자재및수량총괄집계_포장공사1차(택지조성)_explore_포장공 내역서 적용수량 " xfId="16804"/>
    <cellStyle name="_01.차도1교자재및수량총괄집계_포장공사1차(택지조성)_explore_한림수량-051109" xfId="16805"/>
    <cellStyle name="_01.차도1교자재및수량총괄집계_포장공사1차(택지조성)_explore_한림수량-051109_포장공 내역서 적용수량 " xfId="16806"/>
    <cellStyle name="_01.차도1교자재및수량총괄집계_포장공사1차(택지조성)_explore_한림수량-1" xfId="16807"/>
    <cellStyle name="_01.차도1교자재및수량총괄집계_포장공사1차(택지조성)_explore_한림수량-1_포장공 내역서 적용수량 " xfId="16808"/>
    <cellStyle name="_01.차도1교자재및수량총괄집계_포장공사1차(택지조성)_포장공 내역서 적용수량 " xfId="16809"/>
    <cellStyle name="_01_토공" xfId="271"/>
    <cellStyle name="_01_토공(1공구)" xfId="272"/>
    <cellStyle name="_01_토공(사내리)" xfId="273"/>
    <cellStyle name="_01_토공_2.배수공" xfId="274"/>
    <cellStyle name="_01_토공_2.배수공 (version 1)" xfId="275"/>
    <cellStyle name="_01_토공_2_배수공" xfId="276"/>
    <cellStyle name="_01_토공_4.부대공" xfId="277"/>
    <cellStyle name="_01_토공_깨기공" xfId="278"/>
    <cellStyle name="_01~02 1-1A,1B 구간 공사용 임시전력공사 내역서" xfId="279"/>
    <cellStyle name="_01~02 1-1A,1B 구간 공사용 임시전력공사 내역서_설계서(갑지)0223" xfId="280"/>
    <cellStyle name="_01~02 1-1A,1B 구간 공사용 임시전력공사 내역서_설계예산서및단가산출서" xfId="281"/>
    <cellStyle name="_01~02 1-1A,1B 구간 공사용 임시전력공사 내역서_진입램프최종" xfId="282"/>
    <cellStyle name="_01~02 1-1A,1B 구간 공사용 임시전력공사 내역서_진입램프최종엑셀" xfId="283"/>
    <cellStyle name="_012구~1" xfId="16810"/>
    <cellStyle name="_01-구조물깨기" xfId="16811"/>
    <cellStyle name="_01-구조물깨기_부대공(원본)" xfId="16812"/>
    <cellStyle name="_01-구조물깨기_부대공(원본)_부대공(00산업단지)" xfId="16813"/>
    <cellStyle name="_01-구천면-토공" xfId="284"/>
    <cellStyle name="_01년 하반기표준설계서(장치공사-최종안)" xfId="16814"/>
    <cellStyle name="_01-배수지" xfId="16815"/>
    <cellStyle name="_01-배수지_00.포장공" xfId="16816"/>
    <cellStyle name="_01-배수지_00.포장공_explore" xfId="16817"/>
    <cellStyle name="_01-배수지_00.포장공_explore_수량-051223" xfId="16818"/>
    <cellStyle name="_01-배수지_00.포장공_explore_수량-051223_포장공 내역서 적용수량 " xfId="16819"/>
    <cellStyle name="_01-배수지_00.포장공_explore_진북산업단지수량-051227" xfId="16820"/>
    <cellStyle name="_01-배수지_00.포장공_explore_진북산업단지수량-051227_포장공 내역서 적용수량 " xfId="16821"/>
    <cellStyle name="_01-배수지_00.포장공_explore_포장공 내역서 적용수량 " xfId="16822"/>
    <cellStyle name="_01-배수지_00.포장공_explore_한림수량-051109" xfId="16823"/>
    <cellStyle name="_01-배수지_00.포장공_explore_한림수량-051109_포장공 내역서 적용수량 " xfId="16824"/>
    <cellStyle name="_01-배수지_00.포장공_explore_한림수량-1" xfId="16825"/>
    <cellStyle name="_01-배수지_00.포장공_explore_한림수량-1_포장공 내역서 적용수량 " xfId="16826"/>
    <cellStyle name="_01-배수지_00.포장공_포장공 내역서 적용수량 " xfId="16827"/>
    <cellStyle name="_01-배수지_00.포장공_포장공사1차(택지조성)" xfId="16828"/>
    <cellStyle name="_01-배수지_00.포장공_포장공사1차(택지조성)_explore" xfId="16829"/>
    <cellStyle name="_01-배수지_00.포장공_포장공사1차(택지조성)_explore_수량-051223" xfId="16830"/>
    <cellStyle name="_01-배수지_00.포장공_포장공사1차(택지조성)_explore_수량-051223_포장공 내역서 적용수량 " xfId="16831"/>
    <cellStyle name="_01-배수지_00.포장공_포장공사1차(택지조성)_explore_진북산업단지수량-051227" xfId="16832"/>
    <cellStyle name="_01-배수지_00.포장공_포장공사1차(택지조성)_explore_진북산업단지수량-051227_포장공 내역서 적용수량 " xfId="16833"/>
    <cellStyle name="_01-배수지_00.포장공_포장공사1차(택지조성)_explore_포장공 내역서 적용수량 " xfId="16834"/>
    <cellStyle name="_01-배수지_00.포장공_포장공사1차(택지조성)_explore_한림수량-051109" xfId="16835"/>
    <cellStyle name="_01-배수지_00.포장공_포장공사1차(택지조성)_explore_한림수량-051109_포장공 내역서 적용수량 " xfId="16836"/>
    <cellStyle name="_01-배수지_00.포장공_포장공사1차(택지조성)_explore_한림수량-1" xfId="16837"/>
    <cellStyle name="_01-배수지_00.포장공_포장공사1차(택지조성)_explore_한림수량-1_포장공 내역서 적용수량 " xfId="16838"/>
    <cellStyle name="_01-배수지_00.포장공_포장공사1차(택지조성)_포장공 내역서 적용수량 " xfId="16839"/>
    <cellStyle name="_01-배수지_00.포장공-차선도색" xfId="16840"/>
    <cellStyle name="_01-배수지_00.포장공-차선도색_explore" xfId="16841"/>
    <cellStyle name="_01-배수지_00.포장공-차선도색_explore_수량-051223" xfId="16842"/>
    <cellStyle name="_01-배수지_00.포장공-차선도색_explore_수량-051223_포장공 내역서 적용수량 " xfId="16843"/>
    <cellStyle name="_01-배수지_00.포장공-차선도색_explore_진북산업단지수량-051227" xfId="16844"/>
    <cellStyle name="_01-배수지_00.포장공-차선도색_explore_진북산업단지수량-051227_포장공 내역서 적용수량 " xfId="16845"/>
    <cellStyle name="_01-배수지_00.포장공-차선도색_explore_포장공 내역서 적용수량 " xfId="16846"/>
    <cellStyle name="_01-배수지_00.포장공-차선도색_explore_한림수량-051109" xfId="16847"/>
    <cellStyle name="_01-배수지_00.포장공-차선도색_explore_한림수량-051109_포장공 내역서 적용수량 " xfId="16848"/>
    <cellStyle name="_01-배수지_00.포장공-차선도색_explore_한림수량-1" xfId="16849"/>
    <cellStyle name="_01-배수지_00.포장공-차선도색_explore_한림수량-1_포장공 내역서 적용수량 " xfId="16850"/>
    <cellStyle name="_01-배수지_00.포장공-차선도색_포장공 내역서 적용수량 " xfId="16851"/>
    <cellStyle name="_01-배수지_00.포장공-차선도색_포장공사1차(택지조성)" xfId="16852"/>
    <cellStyle name="_01-배수지_00.포장공-차선도색_포장공사1차(택지조성)_explore" xfId="16853"/>
    <cellStyle name="_01-배수지_00.포장공-차선도색_포장공사1차(택지조성)_explore_수량-051223" xfId="16854"/>
    <cellStyle name="_01-배수지_00.포장공-차선도색_포장공사1차(택지조성)_explore_수량-051223_포장공 내역서 적용수량 " xfId="16855"/>
    <cellStyle name="_01-배수지_00.포장공-차선도색_포장공사1차(택지조성)_explore_진북산업단지수량-051227" xfId="16856"/>
    <cellStyle name="_01-배수지_00.포장공-차선도색_포장공사1차(택지조성)_explore_진북산업단지수량-051227_포장공 내역서 적용수량 " xfId="16857"/>
    <cellStyle name="_01-배수지_00.포장공-차선도색_포장공사1차(택지조성)_explore_포장공 내역서 적용수량 " xfId="16858"/>
    <cellStyle name="_01-배수지_00.포장공-차선도색_포장공사1차(택지조성)_explore_한림수량-051109" xfId="16859"/>
    <cellStyle name="_01-배수지_00.포장공-차선도색_포장공사1차(택지조성)_explore_한림수량-051109_포장공 내역서 적용수량 " xfId="16860"/>
    <cellStyle name="_01-배수지_00.포장공-차선도색_포장공사1차(택지조성)_explore_한림수량-1" xfId="16861"/>
    <cellStyle name="_01-배수지_00.포장공-차선도색_포장공사1차(택지조성)_explore_한림수량-1_포장공 내역서 적용수량 " xfId="16862"/>
    <cellStyle name="_01-배수지_00.포장공-차선도색_포장공사1차(택지조성)_포장공 내역서 적용수량 " xfId="16863"/>
    <cellStyle name="_01-배수지_4-1.포장공" xfId="16864"/>
    <cellStyle name="_01-배수지_4-1.포장공_explore" xfId="16865"/>
    <cellStyle name="_01-배수지_4-1.포장공_explore_수량-051223" xfId="16866"/>
    <cellStyle name="_01-배수지_4-1.포장공_explore_수량-051223_포장공 내역서 적용수량 " xfId="16867"/>
    <cellStyle name="_01-배수지_4-1.포장공_explore_진북산업단지수량-051227" xfId="16868"/>
    <cellStyle name="_01-배수지_4-1.포장공_explore_진북산업단지수량-051227_포장공 내역서 적용수량 " xfId="16869"/>
    <cellStyle name="_01-배수지_4-1.포장공_explore_포장공 내역서 적용수량 " xfId="16870"/>
    <cellStyle name="_01-배수지_4-1.포장공_explore_한림수량-051109" xfId="16871"/>
    <cellStyle name="_01-배수지_4-1.포장공_explore_한림수량-051109_포장공 내역서 적용수량 " xfId="16872"/>
    <cellStyle name="_01-배수지_4-1.포장공_explore_한림수량-1" xfId="16873"/>
    <cellStyle name="_01-배수지_4-1.포장공_explore_한림수량-1_포장공 내역서 적용수량 " xfId="16874"/>
    <cellStyle name="_01-배수지_4-1.포장공_포장공 내역서 적용수량 " xfId="16875"/>
    <cellStyle name="_01-배수지_4-1.포장공_포장공사1차(택지조성)" xfId="16876"/>
    <cellStyle name="_01-배수지_4-1.포장공_포장공사1차(택지조성)_explore" xfId="16877"/>
    <cellStyle name="_01-배수지_4-1.포장공_포장공사1차(택지조성)_explore_수량-051223" xfId="16878"/>
    <cellStyle name="_01-배수지_4-1.포장공_포장공사1차(택지조성)_explore_수량-051223_포장공 내역서 적용수량 " xfId="16879"/>
    <cellStyle name="_01-배수지_4-1.포장공_포장공사1차(택지조성)_explore_진북산업단지수량-051227" xfId="16880"/>
    <cellStyle name="_01-배수지_4-1.포장공_포장공사1차(택지조성)_explore_진북산업단지수량-051227_포장공 내역서 적용수량 " xfId="16881"/>
    <cellStyle name="_01-배수지_4-1.포장공_포장공사1차(택지조성)_explore_포장공 내역서 적용수량 " xfId="16882"/>
    <cellStyle name="_01-배수지_4-1.포장공_포장공사1차(택지조성)_explore_한림수량-051109" xfId="16883"/>
    <cellStyle name="_01-배수지_4-1.포장공_포장공사1차(택지조성)_explore_한림수량-051109_포장공 내역서 적용수량 " xfId="16884"/>
    <cellStyle name="_01-배수지_4-1.포장공_포장공사1차(택지조성)_explore_한림수량-1" xfId="16885"/>
    <cellStyle name="_01-배수지_4-1.포장공_포장공사1차(택지조성)_explore_한림수량-1_포장공 내역서 적용수량 " xfId="16886"/>
    <cellStyle name="_01-배수지_4-1.포장공_포장공사1차(택지조성)_포장공 내역서 적용수량 " xfId="16887"/>
    <cellStyle name="_01-배수지_4-2.포장공-포장공사" xfId="16888"/>
    <cellStyle name="_01-배수지_4-2.포장공-포장공사_explore" xfId="16889"/>
    <cellStyle name="_01-배수지_4-2.포장공-포장공사_explore_수량-051223" xfId="16890"/>
    <cellStyle name="_01-배수지_4-2.포장공-포장공사_explore_수량-051223_포장공 내역서 적용수량 " xfId="16891"/>
    <cellStyle name="_01-배수지_4-2.포장공-포장공사_explore_진북산업단지수량-051227" xfId="16892"/>
    <cellStyle name="_01-배수지_4-2.포장공-포장공사_explore_진북산업단지수량-051227_포장공 내역서 적용수량 " xfId="16893"/>
    <cellStyle name="_01-배수지_4-2.포장공-포장공사_explore_포장공 내역서 적용수량 " xfId="16894"/>
    <cellStyle name="_01-배수지_4-2.포장공-포장공사_explore_한림수량-051109" xfId="16895"/>
    <cellStyle name="_01-배수지_4-2.포장공-포장공사_explore_한림수량-051109_포장공 내역서 적용수량 " xfId="16896"/>
    <cellStyle name="_01-배수지_4-2.포장공-포장공사_explore_한림수량-1" xfId="16897"/>
    <cellStyle name="_01-배수지_4-2.포장공-포장공사_explore_한림수량-1_포장공 내역서 적용수량 " xfId="16898"/>
    <cellStyle name="_01-배수지_4-2.포장공-포장공사_포장공 내역서 적용수량 " xfId="16899"/>
    <cellStyle name="_01-배수지_4-2.포장공-포장공사_포장공사1차(택지조성)" xfId="16900"/>
    <cellStyle name="_01-배수지_4-2.포장공-포장공사_포장공사1차(택지조성)_explore" xfId="16901"/>
    <cellStyle name="_01-배수지_4-2.포장공-포장공사_포장공사1차(택지조성)_explore_수량-051223" xfId="16902"/>
    <cellStyle name="_01-배수지_4-2.포장공-포장공사_포장공사1차(택지조성)_explore_수량-051223_포장공 내역서 적용수량 " xfId="16903"/>
    <cellStyle name="_01-배수지_4-2.포장공-포장공사_포장공사1차(택지조성)_explore_진북산업단지수량-051227" xfId="16904"/>
    <cellStyle name="_01-배수지_4-2.포장공-포장공사_포장공사1차(택지조성)_explore_진북산업단지수량-051227_포장공 내역서 적용수량 " xfId="16905"/>
    <cellStyle name="_01-배수지_4-2.포장공-포장공사_포장공사1차(택지조성)_explore_포장공 내역서 적용수량 " xfId="16906"/>
    <cellStyle name="_01-배수지_4-2.포장공-포장공사_포장공사1차(택지조성)_explore_한림수량-051109" xfId="16907"/>
    <cellStyle name="_01-배수지_4-2.포장공-포장공사_포장공사1차(택지조성)_explore_한림수량-051109_포장공 내역서 적용수량 " xfId="16908"/>
    <cellStyle name="_01-배수지_4-2.포장공-포장공사_포장공사1차(택지조성)_explore_한림수량-1" xfId="16909"/>
    <cellStyle name="_01-배수지_4-2.포장공-포장공사_포장공사1차(택지조성)_explore_한림수량-1_포장공 내역서 적용수량 " xfId="16910"/>
    <cellStyle name="_01-배수지_4-2.포장공-포장공사_포장공사1차(택지조성)_포장공 내역서 적용수량 " xfId="16911"/>
    <cellStyle name="_01-배수지_4-3.포장공-경계석및측구" xfId="16912"/>
    <cellStyle name="_01-배수지_4-3.포장공-경계석및측구_explore" xfId="16913"/>
    <cellStyle name="_01-배수지_4-3.포장공-경계석및측구_explore_수량-051223" xfId="16914"/>
    <cellStyle name="_01-배수지_4-3.포장공-경계석및측구_explore_수량-051223_포장공 내역서 적용수량 " xfId="16915"/>
    <cellStyle name="_01-배수지_4-3.포장공-경계석및측구_explore_진북산업단지수량-051227" xfId="16916"/>
    <cellStyle name="_01-배수지_4-3.포장공-경계석및측구_explore_진북산업단지수량-051227_포장공 내역서 적용수량 " xfId="16917"/>
    <cellStyle name="_01-배수지_4-3.포장공-경계석및측구_explore_포장공 내역서 적용수량 " xfId="16918"/>
    <cellStyle name="_01-배수지_4-3.포장공-경계석및측구_explore_한림수량-051109" xfId="16919"/>
    <cellStyle name="_01-배수지_4-3.포장공-경계석및측구_explore_한림수량-051109_포장공 내역서 적용수량 " xfId="16920"/>
    <cellStyle name="_01-배수지_4-3.포장공-경계석및측구_explore_한림수량-1" xfId="16921"/>
    <cellStyle name="_01-배수지_4-3.포장공-경계석및측구_explore_한림수량-1_포장공 내역서 적용수량 " xfId="16922"/>
    <cellStyle name="_01-배수지_4-3.포장공-경계석및측구_포장공 내역서 적용수량 " xfId="16923"/>
    <cellStyle name="_01-배수지_4-3.포장공-경계석및측구_포장공사1차(택지조성)" xfId="16924"/>
    <cellStyle name="_01-배수지_4-3.포장공-경계석및측구_포장공사1차(택지조성)_explore" xfId="16925"/>
    <cellStyle name="_01-배수지_4-3.포장공-경계석및측구_포장공사1차(택지조성)_explore_수량-051223" xfId="16926"/>
    <cellStyle name="_01-배수지_4-3.포장공-경계석및측구_포장공사1차(택지조성)_explore_수량-051223_포장공 내역서 적용수량 " xfId="16927"/>
    <cellStyle name="_01-배수지_4-3.포장공-경계석및측구_포장공사1차(택지조성)_explore_진북산업단지수량-051227" xfId="16928"/>
    <cellStyle name="_01-배수지_4-3.포장공-경계석및측구_포장공사1차(택지조성)_explore_진북산업단지수량-051227_포장공 내역서 적용수량 " xfId="16929"/>
    <cellStyle name="_01-배수지_4-3.포장공-경계석및측구_포장공사1차(택지조성)_explore_포장공 내역서 적용수량 " xfId="16930"/>
    <cellStyle name="_01-배수지_4-3.포장공-경계석및측구_포장공사1차(택지조성)_explore_한림수량-051109" xfId="16931"/>
    <cellStyle name="_01-배수지_4-3.포장공-경계석및측구_포장공사1차(택지조성)_explore_한림수량-051109_포장공 내역서 적용수량 " xfId="16932"/>
    <cellStyle name="_01-배수지_4-3.포장공-경계석및측구_포장공사1차(택지조성)_explore_한림수량-1" xfId="16933"/>
    <cellStyle name="_01-배수지_4-3.포장공-경계석및측구_포장공사1차(택지조성)_explore_한림수량-1_포장공 내역서 적용수량 " xfId="16934"/>
    <cellStyle name="_01-배수지_4-3.포장공-경계석및측구_포장공사1차(택지조성)_포장공 내역서 적용수량 " xfId="16935"/>
    <cellStyle name="_01-배수지_4-4.포장공-차선도색" xfId="16936"/>
    <cellStyle name="_01-배수지_4-4.포장공-차선도색_explore" xfId="16937"/>
    <cellStyle name="_01-배수지_4-4.포장공-차선도색_explore_수량-051223" xfId="16938"/>
    <cellStyle name="_01-배수지_4-4.포장공-차선도색_explore_수량-051223_포장공 내역서 적용수량 " xfId="16939"/>
    <cellStyle name="_01-배수지_4-4.포장공-차선도색_explore_진북산업단지수량-051227" xfId="16940"/>
    <cellStyle name="_01-배수지_4-4.포장공-차선도색_explore_진북산업단지수량-051227_포장공 내역서 적용수량 " xfId="16941"/>
    <cellStyle name="_01-배수지_4-4.포장공-차선도색_explore_포장공 내역서 적용수량 " xfId="16942"/>
    <cellStyle name="_01-배수지_4-4.포장공-차선도색_explore_한림수량-051109" xfId="16943"/>
    <cellStyle name="_01-배수지_4-4.포장공-차선도색_explore_한림수량-051109_포장공 내역서 적용수량 " xfId="16944"/>
    <cellStyle name="_01-배수지_4-4.포장공-차선도색_explore_한림수량-1" xfId="16945"/>
    <cellStyle name="_01-배수지_4-4.포장공-차선도색_explore_한림수량-1_포장공 내역서 적용수량 " xfId="16946"/>
    <cellStyle name="_01-배수지_4-4.포장공-차선도색_포장공 내역서 적용수량 " xfId="16947"/>
    <cellStyle name="_01-배수지_4-4.포장공-차선도색_포장공사1차(택지조성)" xfId="16948"/>
    <cellStyle name="_01-배수지_4-4.포장공-차선도색_포장공사1차(택지조성)_explore" xfId="16949"/>
    <cellStyle name="_01-배수지_4-4.포장공-차선도색_포장공사1차(택지조성)_explore_수량-051223" xfId="16950"/>
    <cellStyle name="_01-배수지_4-4.포장공-차선도색_포장공사1차(택지조성)_explore_수량-051223_포장공 내역서 적용수량 " xfId="16951"/>
    <cellStyle name="_01-배수지_4-4.포장공-차선도색_포장공사1차(택지조성)_explore_진북산업단지수량-051227" xfId="16952"/>
    <cellStyle name="_01-배수지_4-4.포장공-차선도색_포장공사1차(택지조성)_explore_진북산업단지수량-051227_포장공 내역서 적용수량 " xfId="16953"/>
    <cellStyle name="_01-배수지_4-4.포장공-차선도색_포장공사1차(택지조성)_explore_포장공 내역서 적용수량 " xfId="16954"/>
    <cellStyle name="_01-배수지_4-4.포장공-차선도색_포장공사1차(택지조성)_explore_한림수량-051109" xfId="16955"/>
    <cellStyle name="_01-배수지_4-4.포장공-차선도색_포장공사1차(택지조성)_explore_한림수량-051109_포장공 내역서 적용수량 " xfId="16956"/>
    <cellStyle name="_01-배수지_4-4.포장공-차선도색_포장공사1차(택지조성)_explore_한림수량-1" xfId="16957"/>
    <cellStyle name="_01-배수지_4-4.포장공-차선도색_포장공사1차(택지조성)_explore_한림수량-1_포장공 내역서 적용수량 " xfId="16958"/>
    <cellStyle name="_01-배수지_4-4.포장공-차선도색_포장공사1차(택지조성)_포장공 내역서 적용수량 " xfId="16959"/>
    <cellStyle name="_01-배수지_explore" xfId="16960"/>
    <cellStyle name="_01-배수지_explore_수량-051223" xfId="16961"/>
    <cellStyle name="_01-배수지_explore_수량-051223_포장공 내역서 적용수량 " xfId="16962"/>
    <cellStyle name="_01-배수지_explore_진북산업단지수량-051227" xfId="16963"/>
    <cellStyle name="_01-배수지_explore_진북산업단지수량-051227_포장공 내역서 적용수량 " xfId="16964"/>
    <cellStyle name="_01-배수지_explore_포장공 내역서 적용수량 " xfId="16965"/>
    <cellStyle name="_01-배수지_explore_한림수량-051109" xfId="16966"/>
    <cellStyle name="_01-배수지_explore_한림수량-051109_포장공 내역서 적용수량 " xfId="16967"/>
    <cellStyle name="_01-배수지_explore_한림수량-1" xfId="16968"/>
    <cellStyle name="_01-배수지_explore_한림수량-1_포장공 내역서 적용수량 " xfId="16969"/>
    <cellStyle name="_01-배수지_포장공 내역서 적용수량 " xfId="16970"/>
    <cellStyle name="_01-배수지_포장공사1차(택지조성)" xfId="16971"/>
    <cellStyle name="_01-배수지_포장공사1차(택지조성)_explore" xfId="16972"/>
    <cellStyle name="_01-배수지_포장공사1차(택지조성)_explore_수량-051223" xfId="16973"/>
    <cellStyle name="_01-배수지_포장공사1차(택지조성)_explore_수량-051223_포장공 내역서 적용수량 " xfId="16974"/>
    <cellStyle name="_01-배수지_포장공사1차(택지조성)_explore_진북산업단지수량-051227" xfId="16975"/>
    <cellStyle name="_01-배수지_포장공사1차(택지조성)_explore_진북산업단지수량-051227_포장공 내역서 적용수량 " xfId="16976"/>
    <cellStyle name="_01-배수지_포장공사1차(택지조성)_explore_포장공 내역서 적용수량 " xfId="16977"/>
    <cellStyle name="_01-배수지_포장공사1차(택지조성)_explore_한림수량-051109" xfId="16978"/>
    <cellStyle name="_01-배수지_포장공사1차(택지조성)_explore_한림수량-051109_포장공 내역서 적용수량 " xfId="16979"/>
    <cellStyle name="_01-배수지_포장공사1차(택지조성)_explore_한림수량-1" xfId="16980"/>
    <cellStyle name="_01-배수지_포장공사1차(택지조성)_explore_한림수량-1_포장공 내역서 적용수량 " xfId="16981"/>
    <cellStyle name="_01-배수지_포장공사1차(택지조성)_포장공 내역서 적용수량 " xfId="16982"/>
    <cellStyle name="_01-소탄교-총괄수량집계표" xfId="285"/>
    <cellStyle name="_01토공" xfId="286"/>
    <cellStyle name="_01토공_내역서-숭인2동 2.28(최종)" xfId="287"/>
    <cellStyle name="_01토공_라멘교 토공" xfId="288"/>
    <cellStyle name="_01토공_라멘교 토공_내역서-숭인2동 2.28(최종)" xfId="289"/>
    <cellStyle name="_01토공_라멘교 토공_복사본 한강걷고싶은강변길내역서-3.21" xfId="290"/>
    <cellStyle name="_01토공_라멘교 토공_봉산설계내역서(일상감사)" xfId="291"/>
    <cellStyle name="_01토공_라멘교 토공_응암3동 마을마당 내역서" xfId="292"/>
    <cellStyle name="_01토공_복사본 한강걷고싶은강변길내역서-3.21" xfId="293"/>
    <cellStyle name="_01토공_봉산설계내역서(일상감사)" xfId="294"/>
    <cellStyle name="_01토공_응암3동 마을마당 내역서" xfId="295"/>
    <cellStyle name="_01토공_철거" xfId="296"/>
    <cellStyle name="_01토공_철거_내역서-숭인2동 2.28(최종)" xfId="297"/>
    <cellStyle name="_01토공_철거_라멘교 토공" xfId="298"/>
    <cellStyle name="_01토공_철거_라멘교 토공_내역서-숭인2동 2.28(최종)" xfId="299"/>
    <cellStyle name="_01토공_철거_라멘교 토공_복사본 한강걷고싶은강변길내역서-3.21" xfId="300"/>
    <cellStyle name="_01토공_철거_라멘교 토공_봉산설계내역서(일상감사)" xfId="301"/>
    <cellStyle name="_01토공_철거_라멘교 토공_응암3동 마을마당 내역서" xfId="302"/>
    <cellStyle name="_01토공_철거_복사본 한강걷고싶은강변길내역서-3.21" xfId="303"/>
    <cellStyle name="_01토공_철거_봉산설계내역서(일상감사)" xfId="304"/>
    <cellStyle name="_01토공_철거_응암3동 마을마당 내역서" xfId="305"/>
    <cellStyle name="_02. 설흥지구 수량산출" xfId="16983"/>
    <cellStyle name="_02. 수량산출서(만리배수지1,2지)" xfId="16984"/>
    <cellStyle name="_02. 수량산출서(만리배수지1,2지)-보관만" xfId="16985"/>
    <cellStyle name="_02.창룡문주변 공원 및 주차장 조성공사" xfId="306"/>
    <cellStyle name="_02.창룡문주변 공원 및 주차장 조성공사_02.창룡문주변 공원 및 주차장 조성공사" xfId="307"/>
    <cellStyle name="_02.토 공" xfId="308"/>
    <cellStyle name="_02_배수공" xfId="309"/>
    <cellStyle name="_02-15작업(건총)" xfId="16986"/>
    <cellStyle name="_02-가압장" xfId="16987"/>
    <cellStyle name="_02-가압장_00.포장공" xfId="16988"/>
    <cellStyle name="_02-가압장_00.포장공_explore" xfId="16989"/>
    <cellStyle name="_02-가압장_00.포장공_explore_수량-051223" xfId="16990"/>
    <cellStyle name="_02-가압장_00.포장공_explore_수량-051223_포장공 내역서 적용수량 " xfId="16991"/>
    <cellStyle name="_02-가압장_00.포장공_explore_진북산업단지수량-051227" xfId="16992"/>
    <cellStyle name="_02-가압장_00.포장공_explore_진북산업단지수량-051227_포장공 내역서 적용수량 " xfId="16993"/>
    <cellStyle name="_02-가압장_00.포장공_explore_포장공 내역서 적용수량 " xfId="16994"/>
    <cellStyle name="_02-가압장_00.포장공_explore_한림수량-051109" xfId="16995"/>
    <cellStyle name="_02-가압장_00.포장공_explore_한림수량-051109_포장공 내역서 적용수량 " xfId="16996"/>
    <cellStyle name="_02-가압장_00.포장공_explore_한림수량-1" xfId="16997"/>
    <cellStyle name="_02-가압장_00.포장공_explore_한림수량-1_포장공 내역서 적용수량 " xfId="16998"/>
    <cellStyle name="_02-가압장_00.포장공_포장공 내역서 적용수량 " xfId="16999"/>
    <cellStyle name="_02-가압장_00.포장공_포장공사1차(택지조성)" xfId="17000"/>
    <cellStyle name="_02-가압장_00.포장공_포장공사1차(택지조성)_explore" xfId="17001"/>
    <cellStyle name="_02-가압장_00.포장공_포장공사1차(택지조성)_explore_수량-051223" xfId="17002"/>
    <cellStyle name="_02-가압장_00.포장공_포장공사1차(택지조성)_explore_수량-051223_포장공 내역서 적용수량 " xfId="17003"/>
    <cellStyle name="_02-가압장_00.포장공_포장공사1차(택지조성)_explore_진북산업단지수량-051227" xfId="17004"/>
    <cellStyle name="_02-가압장_00.포장공_포장공사1차(택지조성)_explore_진북산업단지수량-051227_포장공 내역서 적용수량 " xfId="17005"/>
    <cellStyle name="_02-가압장_00.포장공_포장공사1차(택지조성)_explore_포장공 내역서 적용수량 " xfId="17006"/>
    <cellStyle name="_02-가압장_00.포장공_포장공사1차(택지조성)_explore_한림수량-051109" xfId="17007"/>
    <cellStyle name="_02-가압장_00.포장공_포장공사1차(택지조성)_explore_한림수량-051109_포장공 내역서 적용수량 " xfId="17008"/>
    <cellStyle name="_02-가압장_00.포장공_포장공사1차(택지조성)_explore_한림수량-1" xfId="17009"/>
    <cellStyle name="_02-가압장_00.포장공_포장공사1차(택지조성)_explore_한림수량-1_포장공 내역서 적용수량 " xfId="17010"/>
    <cellStyle name="_02-가압장_00.포장공_포장공사1차(택지조성)_포장공 내역서 적용수량 " xfId="17011"/>
    <cellStyle name="_02-가압장_00.포장공-차선도색" xfId="17012"/>
    <cellStyle name="_02-가압장_00.포장공-차선도색_explore" xfId="17013"/>
    <cellStyle name="_02-가압장_00.포장공-차선도색_explore_수량-051223" xfId="17014"/>
    <cellStyle name="_02-가압장_00.포장공-차선도색_explore_수량-051223_포장공 내역서 적용수량 " xfId="17015"/>
    <cellStyle name="_02-가압장_00.포장공-차선도색_explore_진북산업단지수량-051227" xfId="17016"/>
    <cellStyle name="_02-가압장_00.포장공-차선도색_explore_진북산업단지수량-051227_포장공 내역서 적용수량 " xfId="17017"/>
    <cellStyle name="_02-가압장_00.포장공-차선도색_explore_포장공 내역서 적용수량 " xfId="17018"/>
    <cellStyle name="_02-가압장_00.포장공-차선도색_explore_한림수량-051109" xfId="17019"/>
    <cellStyle name="_02-가압장_00.포장공-차선도색_explore_한림수량-051109_포장공 내역서 적용수량 " xfId="17020"/>
    <cellStyle name="_02-가압장_00.포장공-차선도색_explore_한림수량-1" xfId="17021"/>
    <cellStyle name="_02-가압장_00.포장공-차선도색_explore_한림수량-1_포장공 내역서 적용수량 " xfId="17022"/>
    <cellStyle name="_02-가압장_00.포장공-차선도색_포장공 내역서 적용수량 " xfId="17023"/>
    <cellStyle name="_02-가압장_00.포장공-차선도색_포장공사1차(택지조성)" xfId="17024"/>
    <cellStyle name="_02-가압장_00.포장공-차선도색_포장공사1차(택지조성)_explore" xfId="17025"/>
    <cellStyle name="_02-가압장_00.포장공-차선도색_포장공사1차(택지조성)_explore_수량-051223" xfId="17026"/>
    <cellStyle name="_02-가압장_00.포장공-차선도색_포장공사1차(택지조성)_explore_수량-051223_포장공 내역서 적용수량 " xfId="17027"/>
    <cellStyle name="_02-가압장_00.포장공-차선도색_포장공사1차(택지조성)_explore_진북산업단지수량-051227" xfId="17028"/>
    <cellStyle name="_02-가압장_00.포장공-차선도색_포장공사1차(택지조성)_explore_진북산업단지수량-051227_포장공 내역서 적용수량 " xfId="17029"/>
    <cellStyle name="_02-가압장_00.포장공-차선도색_포장공사1차(택지조성)_explore_포장공 내역서 적용수량 " xfId="17030"/>
    <cellStyle name="_02-가압장_00.포장공-차선도색_포장공사1차(택지조성)_explore_한림수량-051109" xfId="17031"/>
    <cellStyle name="_02-가압장_00.포장공-차선도색_포장공사1차(택지조성)_explore_한림수량-051109_포장공 내역서 적용수량 " xfId="17032"/>
    <cellStyle name="_02-가압장_00.포장공-차선도색_포장공사1차(택지조성)_explore_한림수량-1" xfId="17033"/>
    <cellStyle name="_02-가압장_00.포장공-차선도색_포장공사1차(택지조성)_explore_한림수량-1_포장공 내역서 적용수량 " xfId="17034"/>
    <cellStyle name="_02-가압장_00.포장공-차선도색_포장공사1차(택지조성)_포장공 내역서 적용수량 " xfId="17035"/>
    <cellStyle name="_02-가압장_4-1.포장공" xfId="17036"/>
    <cellStyle name="_02-가압장_4-1.포장공_explore" xfId="17037"/>
    <cellStyle name="_02-가압장_4-1.포장공_explore_수량-051223" xfId="17038"/>
    <cellStyle name="_02-가압장_4-1.포장공_explore_수량-051223_포장공 내역서 적용수량 " xfId="17039"/>
    <cellStyle name="_02-가압장_4-1.포장공_explore_진북산업단지수량-051227" xfId="17040"/>
    <cellStyle name="_02-가압장_4-1.포장공_explore_진북산업단지수량-051227_포장공 내역서 적용수량 " xfId="17041"/>
    <cellStyle name="_02-가압장_4-1.포장공_explore_포장공 내역서 적용수량 " xfId="17042"/>
    <cellStyle name="_02-가압장_4-1.포장공_explore_한림수량-051109" xfId="17043"/>
    <cellStyle name="_02-가압장_4-1.포장공_explore_한림수량-051109_포장공 내역서 적용수량 " xfId="17044"/>
    <cellStyle name="_02-가압장_4-1.포장공_explore_한림수량-1" xfId="17045"/>
    <cellStyle name="_02-가압장_4-1.포장공_explore_한림수량-1_포장공 내역서 적용수량 " xfId="17046"/>
    <cellStyle name="_02-가압장_4-1.포장공_포장공 내역서 적용수량 " xfId="17047"/>
    <cellStyle name="_02-가압장_4-1.포장공_포장공사1차(택지조성)" xfId="17048"/>
    <cellStyle name="_02-가압장_4-1.포장공_포장공사1차(택지조성)_explore" xfId="17049"/>
    <cellStyle name="_02-가압장_4-1.포장공_포장공사1차(택지조성)_explore_수량-051223" xfId="17050"/>
    <cellStyle name="_02-가압장_4-1.포장공_포장공사1차(택지조성)_explore_수량-051223_포장공 내역서 적용수량 " xfId="17051"/>
    <cellStyle name="_02-가압장_4-1.포장공_포장공사1차(택지조성)_explore_진북산업단지수량-051227" xfId="17052"/>
    <cellStyle name="_02-가압장_4-1.포장공_포장공사1차(택지조성)_explore_진북산업단지수량-051227_포장공 내역서 적용수량 " xfId="17053"/>
    <cellStyle name="_02-가압장_4-1.포장공_포장공사1차(택지조성)_explore_포장공 내역서 적용수량 " xfId="17054"/>
    <cellStyle name="_02-가압장_4-1.포장공_포장공사1차(택지조성)_explore_한림수량-051109" xfId="17055"/>
    <cellStyle name="_02-가압장_4-1.포장공_포장공사1차(택지조성)_explore_한림수량-051109_포장공 내역서 적용수량 " xfId="17056"/>
    <cellStyle name="_02-가압장_4-1.포장공_포장공사1차(택지조성)_explore_한림수량-1" xfId="17057"/>
    <cellStyle name="_02-가압장_4-1.포장공_포장공사1차(택지조성)_explore_한림수량-1_포장공 내역서 적용수량 " xfId="17058"/>
    <cellStyle name="_02-가압장_4-1.포장공_포장공사1차(택지조성)_포장공 내역서 적용수량 " xfId="17059"/>
    <cellStyle name="_02-가압장_4-2.포장공-포장공사" xfId="17060"/>
    <cellStyle name="_02-가압장_4-2.포장공-포장공사_explore" xfId="17061"/>
    <cellStyle name="_02-가압장_4-2.포장공-포장공사_explore_수량-051223" xfId="17062"/>
    <cellStyle name="_02-가압장_4-2.포장공-포장공사_explore_수량-051223_포장공 내역서 적용수량 " xfId="17063"/>
    <cellStyle name="_02-가압장_4-2.포장공-포장공사_explore_진북산업단지수량-051227" xfId="17064"/>
    <cellStyle name="_02-가압장_4-2.포장공-포장공사_explore_진북산업단지수량-051227_포장공 내역서 적용수량 " xfId="17065"/>
    <cellStyle name="_02-가압장_4-2.포장공-포장공사_explore_포장공 내역서 적용수량 " xfId="17066"/>
    <cellStyle name="_02-가압장_4-2.포장공-포장공사_explore_한림수량-051109" xfId="17067"/>
    <cellStyle name="_02-가압장_4-2.포장공-포장공사_explore_한림수량-051109_포장공 내역서 적용수량 " xfId="17068"/>
    <cellStyle name="_02-가압장_4-2.포장공-포장공사_explore_한림수량-1" xfId="17069"/>
    <cellStyle name="_02-가압장_4-2.포장공-포장공사_explore_한림수량-1_포장공 내역서 적용수량 " xfId="17070"/>
    <cellStyle name="_02-가압장_4-2.포장공-포장공사_포장공 내역서 적용수량 " xfId="17071"/>
    <cellStyle name="_02-가압장_4-2.포장공-포장공사_포장공사1차(택지조성)" xfId="17072"/>
    <cellStyle name="_02-가압장_4-2.포장공-포장공사_포장공사1차(택지조성)_explore" xfId="17073"/>
    <cellStyle name="_02-가압장_4-2.포장공-포장공사_포장공사1차(택지조성)_explore_수량-051223" xfId="17074"/>
    <cellStyle name="_02-가압장_4-2.포장공-포장공사_포장공사1차(택지조성)_explore_수량-051223_포장공 내역서 적용수량 " xfId="17075"/>
    <cellStyle name="_02-가압장_4-2.포장공-포장공사_포장공사1차(택지조성)_explore_진북산업단지수량-051227" xfId="17076"/>
    <cellStyle name="_02-가압장_4-2.포장공-포장공사_포장공사1차(택지조성)_explore_진북산업단지수량-051227_포장공 내역서 적용수량 " xfId="17077"/>
    <cellStyle name="_02-가압장_4-2.포장공-포장공사_포장공사1차(택지조성)_explore_포장공 내역서 적용수량 " xfId="17078"/>
    <cellStyle name="_02-가압장_4-2.포장공-포장공사_포장공사1차(택지조성)_explore_한림수량-051109" xfId="17079"/>
    <cellStyle name="_02-가압장_4-2.포장공-포장공사_포장공사1차(택지조성)_explore_한림수량-051109_포장공 내역서 적용수량 " xfId="17080"/>
    <cellStyle name="_02-가압장_4-2.포장공-포장공사_포장공사1차(택지조성)_explore_한림수량-1" xfId="17081"/>
    <cellStyle name="_02-가압장_4-2.포장공-포장공사_포장공사1차(택지조성)_explore_한림수량-1_포장공 내역서 적용수량 " xfId="17082"/>
    <cellStyle name="_02-가압장_4-2.포장공-포장공사_포장공사1차(택지조성)_포장공 내역서 적용수량 " xfId="17083"/>
    <cellStyle name="_02-가압장_4-3.포장공-경계석및측구" xfId="17084"/>
    <cellStyle name="_02-가압장_4-3.포장공-경계석및측구_explore" xfId="17085"/>
    <cellStyle name="_02-가압장_4-3.포장공-경계석및측구_explore_수량-051223" xfId="17086"/>
    <cellStyle name="_02-가압장_4-3.포장공-경계석및측구_explore_수량-051223_포장공 내역서 적용수량 " xfId="17087"/>
    <cellStyle name="_02-가압장_4-3.포장공-경계석및측구_explore_진북산업단지수량-051227" xfId="17088"/>
    <cellStyle name="_02-가압장_4-3.포장공-경계석및측구_explore_진북산업단지수량-051227_포장공 내역서 적용수량 " xfId="17089"/>
    <cellStyle name="_02-가압장_4-3.포장공-경계석및측구_explore_포장공 내역서 적용수량 " xfId="17090"/>
    <cellStyle name="_02-가압장_4-3.포장공-경계석및측구_explore_한림수량-051109" xfId="17091"/>
    <cellStyle name="_02-가압장_4-3.포장공-경계석및측구_explore_한림수량-051109_포장공 내역서 적용수량 " xfId="17092"/>
    <cellStyle name="_02-가압장_4-3.포장공-경계석및측구_explore_한림수량-1" xfId="17093"/>
    <cellStyle name="_02-가압장_4-3.포장공-경계석및측구_explore_한림수량-1_포장공 내역서 적용수량 " xfId="17094"/>
    <cellStyle name="_02-가압장_4-3.포장공-경계석및측구_포장공 내역서 적용수량 " xfId="17095"/>
    <cellStyle name="_02-가압장_4-3.포장공-경계석및측구_포장공사1차(택지조성)" xfId="17096"/>
    <cellStyle name="_02-가압장_4-3.포장공-경계석및측구_포장공사1차(택지조성)_explore" xfId="17097"/>
    <cellStyle name="_02-가압장_4-3.포장공-경계석및측구_포장공사1차(택지조성)_explore_수량-051223" xfId="17098"/>
    <cellStyle name="_02-가압장_4-3.포장공-경계석및측구_포장공사1차(택지조성)_explore_수량-051223_포장공 내역서 적용수량 " xfId="17099"/>
    <cellStyle name="_02-가압장_4-3.포장공-경계석및측구_포장공사1차(택지조성)_explore_진북산업단지수량-051227" xfId="17100"/>
    <cellStyle name="_02-가압장_4-3.포장공-경계석및측구_포장공사1차(택지조성)_explore_진북산업단지수량-051227_포장공 내역서 적용수량 " xfId="17101"/>
    <cellStyle name="_02-가압장_4-3.포장공-경계석및측구_포장공사1차(택지조성)_explore_포장공 내역서 적용수량 " xfId="17102"/>
    <cellStyle name="_02-가압장_4-3.포장공-경계석및측구_포장공사1차(택지조성)_explore_한림수량-051109" xfId="17103"/>
    <cellStyle name="_02-가압장_4-3.포장공-경계석및측구_포장공사1차(택지조성)_explore_한림수량-051109_포장공 내역서 적용수량 " xfId="17104"/>
    <cellStyle name="_02-가압장_4-3.포장공-경계석및측구_포장공사1차(택지조성)_explore_한림수량-1" xfId="17105"/>
    <cellStyle name="_02-가압장_4-3.포장공-경계석및측구_포장공사1차(택지조성)_explore_한림수량-1_포장공 내역서 적용수량 " xfId="17106"/>
    <cellStyle name="_02-가압장_4-3.포장공-경계석및측구_포장공사1차(택지조성)_포장공 내역서 적용수량 " xfId="17107"/>
    <cellStyle name="_02-가압장_4-4.포장공-차선도색" xfId="17108"/>
    <cellStyle name="_02-가압장_4-4.포장공-차선도색_explore" xfId="17109"/>
    <cellStyle name="_02-가압장_4-4.포장공-차선도색_explore_수량-051223" xfId="17110"/>
    <cellStyle name="_02-가압장_4-4.포장공-차선도색_explore_수량-051223_포장공 내역서 적용수량 " xfId="17111"/>
    <cellStyle name="_02-가압장_4-4.포장공-차선도색_explore_진북산업단지수량-051227" xfId="17112"/>
    <cellStyle name="_02-가압장_4-4.포장공-차선도색_explore_진북산업단지수량-051227_포장공 내역서 적용수량 " xfId="17113"/>
    <cellStyle name="_02-가압장_4-4.포장공-차선도색_explore_포장공 내역서 적용수량 " xfId="17114"/>
    <cellStyle name="_02-가압장_4-4.포장공-차선도색_explore_한림수량-051109" xfId="17115"/>
    <cellStyle name="_02-가압장_4-4.포장공-차선도색_explore_한림수량-051109_포장공 내역서 적용수량 " xfId="17116"/>
    <cellStyle name="_02-가압장_4-4.포장공-차선도색_explore_한림수량-1" xfId="17117"/>
    <cellStyle name="_02-가압장_4-4.포장공-차선도색_explore_한림수량-1_포장공 내역서 적용수량 " xfId="17118"/>
    <cellStyle name="_02-가압장_4-4.포장공-차선도색_포장공 내역서 적용수량 " xfId="17119"/>
    <cellStyle name="_02-가압장_4-4.포장공-차선도색_포장공사1차(택지조성)" xfId="17120"/>
    <cellStyle name="_02-가압장_4-4.포장공-차선도색_포장공사1차(택지조성)_explore" xfId="17121"/>
    <cellStyle name="_02-가압장_4-4.포장공-차선도색_포장공사1차(택지조성)_explore_수량-051223" xfId="17122"/>
    <cellStyle name="_02-가압장_4-4.포장공-차선도색_포장공사1차(택지조성)_explore_수량-051223_포장공 내역서 적용수량 " xfId="17123"/>
    <cellStyle name="_02-가압장_4-4.포장공-차선도색_포장공사1차(택지조성)_explore_진북산업단지수량-051227" xfId="17124"/>
    <cellStyle name="_02-가압장_4-4.포장공-차선도색_포장공사1차(택지조성)_explore_진북산업단지수량-051227_포장공 내역서 적용수량 " xfId="17125"/>
    <cellStyle name="_02-가압장_4-4.포장공-차선도색_포장공사1차(택지조성)_explore_포장공 내역서 적용수량 " xfId="17126"/>
    <cellStyle name="_02-가압장_4-4.포장공-차선도색_포장공사1차(택지조성)_explore_한림수량-051109" xfId="17127"/>
    <cellStyle name="_02-가압장_4-4.포장공-차선도색_포장공사1차(택지조성)_explore_한림수량-051109_포장공 내역서 적용수량 " xfId="17128"/>
    <cellStyle name="_02-가압장_4-4.포장공-차선도색_포장공사1차(택지조성)_explore_한림수량-1" xfId="17129"/>
    <cellStyle name="_02-가압장_4-4.포장공-차선도색_포장공사1차(택지조성)_explore_한림수량-1_포장공 내역서 적용수량 " xfId="17130"/>
    <cellStyle name="_02-가압장_4-4.포장공-차선도색_포장공사1차(택지조성)_포장공 내역서 적용수량 " xfId="17131"/>
    <cellStyle name="_02-가압장_explore" xfId="17132"/>
    <cellStyle name="_02-가압장_explore_수량-051223" xfId="17133"/>
    <cellStyle name="_02-가압장_explore_수량-051223_포장공 내역서 적용수량 " xfId="17134"/>
    <cellStyle name="_02-가압장_explore_진북산업단지수량-051227" xfId="17135"/>
    <cellStyle name="_02-가압장_explore_진북산업단지수량-051227_포장공 내역서 적용수량 " xfId="17136"/>
    <cellStyle name="_02-가압장_explore_포장공 내역서 적용수량 " xfId="17137"/>
    <cellStyle name="_02-가압장_explore_한림수량-051109" xfId="17138"/>
    <cellStyle name="_02-가압장_explore_한림수량-051109_포장공 내역서 적용수량 " xfId="17139"/>
    <cellStyle name="_02-가압장_explore_한림수량-1" xfId="17140"/>
    <cellStyle name="_02-가압장_explore_한림수량-1_포장공 내역서 적용수량 " xfId="17141"/>
    <cellStyle name="_02-가압장_포장공 내역서 적용수량 " xfId="17142"/>
    <cellStyle name="_02-가압장_포장공사1차(택지조성)" xfId="17143"/>
    <cellStyle name="_02-가압장_포장공사1차(택지조성)_explore" xfId="17144"/>
    <cellStyle name="_02-가압장_포장공사1차(택지조성)_explore_수량-051223" xfId="17145"/>
    <cellStyle name="_02-가압장_포장공사1차(택지조성)_explore_수량-051223_포장공 내역서 적용수량 " xfId="17146"/>
    <cellStyle name="_02-가압장_포장공사1차(택지조성)_explore_진북산업단지수량-051227" xfId="17147"/>
    <cellStyle name="_02-가압장_포장공사1차(택지조성)_explore_진북산업단지수량-051227_포장공 내역서 적용수량 " xfId="17148"/>
    <cellStyle name="_02-가압장_포장공사1차(택지조성)_explore_포장공 내역서 적용수량 " xfId="17149"/>
    <cellStyle name="_02-가압장_포장공사1차(택지조성)_explore_한림수량-051109" xfId="17150"/>
    <cellStyle name="_02-가압장_포장공사1차(택지조성)_explore_한림수량-051109_포장공 내역서 적용수량 " xfId="17151"/>
    <cellStyle name="_02-가압장_포장공사1차(택지조성)_explore_한림수량-1" xfId="17152"/>
    <cellStyle name="_02-가압장_포장공사1차(택지조성)_explore_한림수량-1_포장공 내역서 적용수량 " xfId="17153"/>
    <cellStyle name="_02-가압장_포장공사1차(택지조성)_포장공 내역서 적용수량 " xfId="17154"/>
    <cellStyle name="_03 내역서(갈산)" xfId="310"/>
    <cellStyle name="_03 내역서(갈산)_설계서(갑지)0223" xfId="311"/>
    <cellStyle name="_03 내역서(갈산)_설계예산서및단가산출서" xfId="312"/>
    <cellStyle name="_03 내역서(갈산)_진입램프최종" xfId="313"/>
    <cellStyle name="_03 내역서(갈산)_진입램프최종엑셀" xfId="314"/>
    <cellStyle name="_03자동화전송망선정" xfId="17155"/>
    <cellStyle name="_04_부대공" xfId="315"/>
    <cellStyle name="_04_부대공_05_부대공(09_15)" xfId="316"/>
    <cellStyle name="_04_포장공" xfId="317"/>
    <cellStyle name="_04_포장공수량(1구간)-0503" xfId="318"/>
    <cellStyle name="_0402우포식생호안블럭(일부)" xfId="319"/>
    <cellStyle name="_0402진흥콘크리트-호안블럭3종(일부)" xfId="320"/>
    <cellStyle name="_0402피아산업-학생용책걸상10종" xfId="321"/>
    <cellStyle name="_04구조물공" xfId="17156"/>
    <cellStyle name="_04구조물공_3.0관로공" xfId="17157"/>
    <cellStyle name="_05-안적교-BEST" xfId="322"/>
    <cellStyle name="_06.내역서(경관설비공사)-설계비 변경(9월14일)" xfId="17158"/>
    <cellStyle name="_060517대신체육공원실시설계용역_낙찰가조정" xfId="17159"/>
    <cellStyle name="_07년 후속공사 물량 산출(토공, 관접합, 자재)" xfId="17160"/>
    <cellStyle name="_08 공사현황(신무림제지)(1)" xfId="17161"/>
    <cellStyle name="_08부대공" xfId="17162"/>
    <cellStyle name="_1) 교대토공수량" xfId="323"/>
    <cellStyle name="_1) 교대토공수량_1) 교대토공수량" xfId="324"/>
    <cellStyle name="_1) 교대토공수량_1) 교대토공수량_1.여주JCT6교" xfId="17163"/>
    <cellStyle name="_1) 교대토공수량_1) 교대토공수량_1.여주JCT6교_서여주IC R-EV형측구선형" xfId="17164"/>
    <cellStyle name="_1) 교대토공수량_1) 교대토공수량_2.여주jc7교" xfId="17165"/>
    <cellStyle name="_1) 교대토공수량_1) 교대토공수량_2.여주jc7교_서여주IC R-EV형측구선형" xfId="17166"/>
    <cellStyle name="_1) 교대토공수량_1) 교대토공수량_MP00_수량산출서" xfId="325"/>
    <cellStyle name="_1) 교대토공수량_1) 교대토공수량_MP00_수량산출서_1.주교량_집계표" xfId="326"/>
    <cellStyle name="_1) 교대토공수량_1) 교대토공수량_MP00_수량산출서_2.MP04_수량산출서" xfId="327"/>
    <cellStyle name="_1) 교대토공수량_1) 교대토공수량_MP00_수량산출서_부창대교_ATYPE" xfId="328"/>
    <cellStyle name="_1) 교대토공수량_1) 교대토공수량_MP00_수량산출서_주교량_집계표" xfId="329"/>
    <cellStyle name="_1) 교대토공수량_1) 교대토공수량_MP00_수량산출서_총괄집계표" xfId="330"/>
    <cellStyle name="_1) 교대토공수량_1) 교대토공수량_MP00_수량산출서_총괄집계표(교량별)" xfId="331"/>
    <cellStyle name="_1) 교대토공수량_1) 교대토공수량_서여주IC R-EV형측구선형" xfId="17167"/>
    <cellStyle name="_1) 교대토공수량_1) 교대토공수량_서여주IC1교ok" xfId="17168"/>
    <cellStyle name="_1) 교대토공수량_1) 교대토공수량_서여주IC1교ok_서여주IC R-EV형측구선형" xfId="17169"/>
    <cellStyle name="_1) 교대토공수량_1) 교대토공수량_수량산출서" xfId="332"/>
    <cellStyle name="_1) 교대토공수량_1) 교대토공수량_수량산출서(제작분)" xfId="333"/>
    <cellStyle name="_1) 교대토공수량_1) 교대토공수량_수량산출서(제작분)_1.주교량_집계표" xfId="334"/>
    <cellStyle name="_1) 교대토공수량_1) 교대토공수량_수량산출서(제작분)_2.MP04_수량산출서" xfId="335"/>
    <cellStyle name="_1) 교대토공수량_1) 교대토공수량_수량산출서(제작분)_부창대교_ATYPE" xfId="336"/>
    <cellStyle name="_1) 교대토공수량_1) 교대토공수량_수량산출서(제작분)_주교량_집계표" xfId="337"/>
    <cellStyle name="_1) 교대토공수량_1) 교대토공수량_수량산출서(제작분)_총괄집계표" xfId="338"/>
    <cellStyle name="_1) 교대토공수량_1) 교대토공수량_수량산출서(제작분)_총괄집계표(교량별)" xfId="339"/>
    <cellStyle name="_1) 교대토공수량_1) 교대토공수량_수량산출서_1.주교량_집계표" xfId="340"/>
    <cellStyle name="_1) 교대토공수량_1) 교대토공수량_수량산출서_2.MP04_수량산출서" xfId="341"/>
    <cellStyle name="_1) 교대토공수량_1) 교대토공수량_수량산출서_부창대교_ATYPE" xfId="342"/>
    <cellStyle name="_1) 교대토공수량_1) 교대토공수량_수량산출서_주교량_집계표" xfId="343"/>
    <cellStyle name="_1) 교대토공수량_1) 교대토공수량_수량산출서_총괄집계표" xfId="344"/>
    <cellStyle name="_1) 교대토공수량_1) 교대토공수량_수량산출서_총괄집계표(교량별)" xfId="345"/>
    <cellStyle name="_1) 교대토공수량_1) 교대토공수량_주교량_집계표" xfId="346"/>
    <cellStyle name="_1) 교대토공수량_1) 교대토공수량_총괄집계표" xfId="347"/>
    <cellStyle name="_1) 교대토공수량_1) 교대토공수량_총괄집계표(교량별)" xfId="348"/>
    <cellStyle name="_1) 교대토공수량_1) 대토공수량" xfId="349"/>
    <cellStyle name="_1) 교대토공수량_1) 대토공수량_1.여주JCT6교" xfId="17170"/>
    <cellStyle name="_1) 교대토공수량_1) 대토공수량_1.여주JCT6교_서여주IC R-EV형측구선형" xfId="17171"/>
    <cellStyle name="_1) 교대토공수량_1) 대토공수량_2.여주jc7교" xfId="17172"/>
    <cellStyle name="_1) 교대토공수량_1) 대토공수량_2.여주jc7교_서여주IC R-EV형측구선형" xfId="17173"/>
    <cellStyle name="_1) 교대토공수량_1) 대토공수량_MP00_수량산출서" xfId="350"/>
    <cellStyle name="_1) 교대토공수량_1) 대토공수량_MP00_수량산출서_1.주교량_집계표" xfId="351"/>
    <cellStyle name="_1) 교대토공수량_1) 대토공수량_MP00_수량산출서_2.MP04_수량산출서" xfId="352"/>
    <cellStyle name="_1) 교대토공수량_1) 대토공수량_MP00_수량산출서_부창대교_ATYPE" xfId="353"/>
    <cellStyle name="_1) 교대토공수량_1) 대토공수량_MP00_수량산출서_주교량_집계표" xfId="354"/>
    <cellStyle name="_1) 교대토공수량_1) 대토공수량_MP00_수량산출서_총괄집계표" xfId="355"/>
    <cellStyle name="_1) 교대토공수량_1) 대토공수량_MP00_수량산출서_총괄집계표(교량별)" xfId="356"/>
    <cellStyle name="_1) 교대토공수량_1) 대토공수량_서여주IC R-EV형측구선형" xfId="17174"/>
    <cellStyle name="_1) 교대토공수량_1) 대토공수량_서여주IC1교ok" xfId="17175"/>
    <cellStyle name="_1) 교대토공수량_1) 대토공수량_서여주IC1교ok_서여주IC R-EV형측구선형" xfId="17176"/>
    <cellStyle name="_1) 교대토공수량_1) 대토공수량_수량산출서" xfId="357"/>
    <cellStyle name="_1) 교대토공수량_1) 대토공수량_수량산출서(제작분)" xfId="358"/>
    <cellStyle name="_1) 교대토공수량_1) 대토공수량_수량산출서(제작분)_1.주교량_집계표" xfId="359"/>
    <cellStyle name="_1) 교대토공수량_1) 대토공수량_수량산출서(제작분)_2.MP04_수량산출서" xfId="360"/>
    <cellStyle name="_1) 교대토공수량_1) 대토공수량_수량산출서(제작분)_부창대교_ATYPE" xfId="361"/>
    <cellStyle name="_1) 교대토공수량_1) 대토공수량_수량산출서(제작분)_주교량_집계표" xfId="362"/>
    <cellStyle name="_1) 교대토공수량_1) 대토공수량_수량산출서(제작분)_총괄집계표" xfId="363"/>
    <cellStyle name="_1) 교대토공수량_1) 대토공수량_수량산출서(제작분)_총괄집계표(교량별)" xfId="364"/>
    <cellStyle name="_1) 교대토공수량_1) 대토공수량_수량산출서_1.주교량_집계표" xfId="365"/>
    <cellStyle name="_1) 교대토공수량_1) 대토공수량_수량산출서_2.MP04_수량산출서" xfId="366"/>
    <cellStyle name="_1) 교대토공수량_1) 대토공수량_수량산출서_부창대교_ATYPE" xfId="367"/>
    <cellStyle name="_1) 교대토공수량_1) 대토공수량_수량산출서_주교량_집계표" xfId="368"/>
    <cellStyle name="_1) 교대토공수량_1) 대토공수량_수량산출서_총괄집계표" xfId="369"/>
    <cellStyle name="_1) 교대토공수량_1) 대토공수량_수량산출서_총괄집계표(교량별)" xfId="370"/>
    <cellStyle name="_1) 교대토공수량_1) 대토공수량_주교량_집계표" xfId="371"/>
    <cellStyle name="_1) 교대토공수량_1) 대토공수량_총괄집계표" xfId="372"/>
    <cellStyle name="_1) 교대토공수량_1) 대토공수량_총괄집계표(교량별)" xfId="373"/>
    <cellStyle name="_1) 교대토공수량_1.여주JCT6교" xfId="17177"/>
    <cellStyle name="_1) 교대토공수량_1.여주JCT6교_서여주IC R-EV형측구선형" xfId="17178"/>
    <cellStyle name="_1) 교대토공수량_2.여주jc7교" xfId="17179"/>
    <cellStyle name="_1) 교대토공수량_2.여주jc7교_서여주IC R-EV형측구선형" xfId="17180"/>
    <cellStyle name="_1) 교대토공수량_MP00_수량산출서" xfId="374"/>
    <cellStyle name="_1) 교대토공수량_MP00_수량산출서_1.주교량_집계표" xfId="375"/>
    <cellStyle name="_1) 교대토공수량_MP00_수량산출서_2.MP04_수량산출서" xfId="376"/>
    <cellStyle name="_1) 교대토공수량_MP00_수량산출서_부창대교_ATYPE" xfId="377"/>
    <cellStyle name="_1) 교대토공수량_MP00_수량산출서_주교량_집계표" xfId="378"/>
    <cellStyle name="_1) 교대토공수량_MP00_수량산출서_총괄집계표" xfId="379"/>
    <cellStyle name="_1) 교대토공수량_MP00_수량산출서_총괄집계표(교량별)" xfId="380"/>
    <cellStyle name="_1) 교대토공수량_서여주IC R-EV형측구선형" xfId="17181"/>
    <cellStyle name="_1) 교대토공수량_서여주IC1교ok" xfId="17182"/>
    <cellStyle name="_1) 교대토공수량_서여주IC1교ok_서여주IC R-EV형측구선형" xfId="17183"/>
    <cellStyle name="_1) 교대토공수량_수량산출서" xfId="381"/>
    <cellStyle name="_1) 교대토공수량_수량산출서(제작분)" xfId="382"/>
    <cellStyle name="_1) 교대토공수량_수량산출서(제작분)_1.주교량_집계표" xfId="383"/>
    <cellStyle name="_1) 교대토공수량_수량산출서(제작분)_2.MP04_수량산출서" xfId="384"/>
    <cellStyle name="_1) 교대토공수량_수량산출서(제작분)_부창대교_ATYPE" xfId="385"/>
    <cellStyle name="_1) 교대토공수량_수량산출서(제작분)_주교량_집계표" xfId="386"/>
    <cellStyle name="_1) 교대토공수량_수량산출서(제작분)_총괄집계표" xfId="387"/>
    <cellStyle name="_1) 교대토공수량_수량산출서(제작분)_총괄집계표(교량별)" xfId="388"/>
    <cellStyle name="_1) 교대토공수량_수량산출서_1.주교량_집계표" xfId="389"/>
    <cellStyle name="_1) 교대토공수량_수량산출서_2.MP04_수량산출서" xfId="390"/>
    <cellStyle name="_1) 교대토공수량_수량산출서_부창대교_ATYPE" xfId="391"/>
    <cellStyle name="_1) 교대토공수량_수량산출서_주교량_집계표" xfId="392"/>
    <cellStyle name="_1) 교대토공수량_수량산출서_총괄집계표" xfId="393"/>
    <cellStyle name="_1) 교대토공수량_수량산출서_총괄집계표(교량별)" xfId="394"/>
    <cellStyle name="_1) 교대토공수량_주교량_집계표" xfId="395"/>
    <cellStyle name="_1) 교대토공수량_총괄집계표" xfId="396"/>
    <cellStyle name="_1) 교대토공수량_총괄집계표(교량별)" xfId="397"/>
    <cellStyle name="_1. (2-1) 토공-홍은동" xfId="398"/>
    <cellStyle name="_1. 토공 - 깨기수량" xfId="399"/>
    <cellStyle name="_1.여주JCT6교" xfId="17184"/>
    <cellStyle name="_1.여주JCT6교_서여주IC R-EV형측구선형" xfId="17185"/>
    <cellStyle name="_1.집계표" xfId="17186"/>
    <cellStyle name="_1.토공" xfId="400"/>
    <cellStyle name="_1.토공(사내리1)" xfId="401"/>
    <cellStyle name="_1.토공_02_배수공" xfId="402"/>
    <cellStyle name="_1.토공_04_포장공" xfId="403"/>
    <cellStyle name="_1.토공_1.토공-구수동(1)" xfId="404"/>
    <cellStyle name="_1.토공_2.배수공" xfId="405"/>
    <cellStyle name="_1.토공_2.배수공 (version 1)" xfId="406"/>
    <cellStyle name="_1.토공_4.부대공" xfId="407"/>
    <cellStyle name="_1.토공-구수동(1)" xfId="408"/>
    <cellStyle name="_1220-원가조사-전자지불" xfId="409"/>
    <cellStyle name="_1차_착수서류-내역서" xfId="17187"/>
    <cellStyle name="_2) 교대일반수량" xfId="410"/>
    <cellStyle name="_2) 교대일반수량_MP00_수량산출서" xfId="411"/>
    <cellStyle name="_2) 교대일반수량_MP00_수량산출서_1.주교량_집계표" xfId="412"/>
    <cellStyle name="_2) 교대일반수량_MP00_수량산출서_2.MP04_수량산출서" xfId="413"/>
    <cellStyle name="_2) 교대일반수량_MP00_수량산출서_부창대교_ATYPE" xfId="414"/>
    <cellStyle name="_2) 교대일반수량_MP00_수량산출서_주교량_집계표" xfId="415"/>
    <cellStyle name="_2) 교대일반수량_MP00_수량산출서_총괄집계표" xfId="416"/>
    <cellStyle name="_2) 교대일반수량_MP00_수량산출서_총괄집계표(교량별)" xfId="417"/>
    <cellStyle name="_2) 교대일반수량_수량산출서" xfId="418"/>
    <cellStyle name="_2) 교대일반수량_수량산출서(제작분)" xfId="419"/>
    <cellStyle name="_2) 교대일반수량_수량산출서(제작분)_1.주교량_집계표" xfId="420"/>
    <cellStyle name="_2) 교대일반수량_수량산출서(제작분)_2.MP04_수량산출서" xfId="421"/>
    <cellStyle name="_2) 교대일반수량_수량산출서(제작분)_부창대교_ATYPE" xfId="422"/>
    <cellStyle name="_2) 교대일반수량_수량산출서(제작분)_주교량_집계표" xfId="423"/>
    <cellStyle name="_2) 교대일반수량_수량산출서(제작분)_총괄집계표" xfId="424"/>
    <cellStyle name="_2) 교대일반수량_수량산출서(제작분)_총괄집계표(교량별)" xfId="425"/>
    <cellStyle name="_2) 교대일반수량_수량산출서_1.주교량_집계표" xfId="426"/>
    <cellStyle name="_2) 교대일반수량_수량산출서_2.MP04_수량산출서" xfId="427"/>
    <cellStyle name="_2) 교대일반수량_수량산출서_부창대교_ATYPE" xfId="428"/>
    <cellStyle name="_2) 교대일반수량_수량산출서_주교량_집계표" xfId="429"/>
    <cellStyle name="_2) 교대일반수량_수량산출서_총괄집계표" xfId="430"/>
    <cellStyle name="_2) 교대일반수량_수량산출서_총괄집계표(교량별)" xfId="431"/>
    <cellStyle name="_2) 교대일반수량_주교량_집계표" xfId="432"/>
    <cellStyle name="_2) 교대일반수량_총괄집계표" xfId="433"/>
    <cellStyle name="_2) 교대일반수량_총괄집계표(교량별)" xfId="434"/>
    <cellStyle name="_2) 교대일반수량2" xfId="435"/>
    <cellStyle name="_2) 교대일반수량2_1) 교대토공수량" xfId="436"/>
    <cellStyle name="_2) 교대일반수량2_1) 교대토공수량_1.여주JCT6교" xfId="17188"/>
    <cellStyle name="_2) 교대일반수량2_1) 교대토공수량_1.여주JCT6교_서여주IC R-EV형측구선형" xfId="17189"/>
    <cellStyle name="_2) 교대일반수량2_1) 교대토공수량_2.여주jc7교" xfId="17190"/>
    <cellStyle name="_2) 교대일반수량2_1) 교대토공수량_2.여주jc7교_서여주IC R-EV형측구선형" xfId="17191"/>
    <cellStyle name="_2) 교대일반수량2_1) 교대토공수량_MP00_수량산출서" xfId="437"/>
    <cellStyle name="_2) 교대일반수량2_1) 교대토공수량_MP00_수량산출서_1.주교량_집계표" xfId="438"/>
    <cellStyle name="_2) 교대일반수량2_1) 교대토공수량_MP00_수량산출서_2.MP04_수량산출서" xfId="439"/>
    <cellStyle name="_2) 교대일반수량2_1) 교대토공수량_MP00_수량산출서_부창대교_ATYPE" xfId="440"/>
    <cellStyle name="_2) 교대일반수량2_1) 교대토공수량_MP00_수량산출서_주교량_집계표" xfId="441"/>
    <cellStyle name="_2) 교대일반수량2_1) 교대토공수량_MP00_수량산출서_총괄집계표" xfId="442"/>
    <cellStyle name="_2) 교대일반수량2_1) 교대토공수량_MP00_수량산출서_총괄집계표(교량별)" xfId="443"/>
    <cellStyle name="_2) 교대일반수량2_1) 교대토공수량_서여주IC R-EV형측구선형" xfId="17192"/>
    <cellStyle name="_2) 교대일반수량2_1) 교대토공수량_서여주IC1교ok" xfId="17193"/>
    <cellStyle name="_2) 교대일반수량2_1) 교대토공수량_서여주IC1교ok_서여주IC R-EV형측구선형" xfId="17194"/>
    <cellStyle name="_2) 교대일반수량2_1) 교대토공수량_수량산출서" xfId="444"/>
    <cellStyle name="_2) 교대일반수량2_1) 교대토공수량_수량산출서(제작분)" xfId="445"/>
    <cellStyle name="_2) 교대일반수량2_1) 교대토공수량_수량산출서(제작분)_1.주교량_집계표" xfId="446"/>
    <cellStyle name="_2) 교대일반수량2_1) 교대토공수량_수량산출서(제작분)_2.MP04_수량산출서" xfId="447"/>
    <cellStyle name="_2) 교대일반수량2_1) 교대토공수량_수량산출서(제작분)_부창대교_ATYPE" xfId="448"/>
    <cellStyle name="_2) 교대일반수량2_1) 교대토공수량_수량산출서(제작분)_주교량_집계표" xfId="449"/>
    <cellStyle name="_2) 교대일반수량2_1) 교대토공수량_수량산출서(제작분)_총괄집계표" xfId="450"/>
    <cellStyle name="_2) 교대일반수량2_1) 교대토공수량_수량산출서(제작분)_총괄집계표(교량별)" xfId="451"/>
    <cellStyle name="_2) 교대일반수량2_1) 교대토공수량_수량산출서_1.주교량_집계표" xfId="452"/>
    <cellStyle name="_2) 교대일반수량2_1) 교대토공수량_수량산출서_2.MP04_수량산출서" xfId="453"/>
    <cellStyle name="_2) 교대일반수량2_1) 교대토공수량_수량산출서_부창대교_ATYPE" xfId="454"/>
    <cellStyle name="_2) 교대일반수량2_1) 교대토공수량_수량산출서_주교량_집계표" xfId="455"/>
    <cellStyle name="_2) 교대일반수량2_1) 교대토공수량_수량산출서_총괄집계표" xfId="456"/>
    <cellStyle name="_2) 교대일반수량2_1) 교대토공수량_수량산출서_총괄집계표(교량별)" xfId="457"/>
    <cellStyle name="_2) 교대일반수량2_1) 교대토공수량_주교량_집계표" xfId="458"/>
    <cellStyle name="_2) 교대일반수량2_1) 교대토공수량_총괄집계표" xfId="459"/>
    <cellStyle name="_2) 교대일반수량2_1) 교대토공수량_총괄집계표(교량별)" xfId="460"/>
    <cellStyle name="_2) 교대일반수량2_1) 대토공수량" xfId="461"/>
    <cellStyle name="_2) 교대일반수량2_1) 대토공수량_1.여주JCT6교" xfId="17195"/>
    <cellStyle name="_2) 교대일반수량2_1) 대토공수량_1.여주JCT6교_서여주IC R-EV형측구선형" xfId="17196"/>
    <cellStyle name="_2) 교대일반수량2_1) 대토공수량_2.여주jc7교" xfId="17197"/>
    <cellStyle name="_2) 교대일반수량2_1) 대토공수량_2.여주jc7교_서여주IC R-EV형측구선형" xfId="17198"/>
    <cellStyle name="_2) 교대일반수량2_1) 대토공수량_MP00_수량산출서" xfId="462"/>
    <cellStyle name="_2) 교대일반수량2_1) 대토공수량_MP00_수량산출서_1.주교량_집계표" xfId="463"/>
    <cellStyle name="_2) 교대일반수량2_1) 대토공수량_MP00_수량산출서_2.MP04_수량산출서" xfId="464"/>
    <cellStyle name="_2) 교대일반수량2_1) 대토공수량_MP00_수량산출서_부창대교_ATYPE" xfId="465"/>
    <cellStyle name="_2) 교대일반수량2_1) 대토공수량_MP00_수량산출서_주교량_집계표" xfId="466"/>
    <cellStyle name="_2) 교대일반수량2_1) 대토공수량_MP00_수량산출서_총괄집계표" xfId="467"/>
    <cellStyle name="_2) 교대일반수량2_1) 대토공수량_MP00_수량산출서_총괄집계표(교량별)" xfId="468"/>
    <cellStyle name="_2) 교대일반수량2_1) 대토공수량_서여주IC R-EV형측구선형" xfId="17199"/>
    <cellStyle name="_2) 교대일반수량2_1) 대토공수량_서여주IC1교ok" xfId="17200"/>
    <cellStyle name="_2) 교대일반수량2_1) 대토공수량_서여주IC1교ok_서여주IC R-EV형측구선형" xfId="17201"/>
    <cellStyle name="_2) 교대일반수량2_1) 대토공수량_수량산출서" xfId="469"/>
    <cellStyle name="_2) 교대일반수량2_1) 대토공수량_수량산출서(제작분)" xfId="470"/>
    <cellStyle name="_2) 교대일반수량2_1) 대토공수량_수량산출서(제작분)_1.주교량_집계표" xfId="471"/>
    <cellStyle name="_2) 교대일반수량2_1) 대토공수량_수량산출서(제작분)_2.MP04_수량산출서" xfId="472"/>
    <cellStyle name="_2) 교대일반수량2_1) 대토공수량_수량산출서(제작분)_부창대교_ATYPE" xfId="473"/>
    <cellStyle name="_2) 교대일반수량2_1) 대토공수량_수량산출서(제작분)_주교량_집계표" xfId="474"/>
    <cellStyle name="_2) 교대일반수량2_1) 대토공수량_수량산출서(제작분)_총괄집계표" xfId="475"/>
    <cellStyle name="_2) 교대일반수량2_1) 대토공수량_수량산출서(제작분)_총괄집계표(교량별)" xfId="476"/>
    <cellStyle name="_2) 교대일반수량2_1) 대토공수량_수량산출서_1.주교량_집계표" xfId="477"/>
    <cellStyle name="_2) 교대일반수량2_1) 대토공수량_수량산출서_2.MP04_수량산출서" xfId="478"/>
    <cellStyle name="_2) 교대일반수량2_1) 대토공수량_수량산출서_부창대교_ATYPE" xfId="479"/>
    <cellStyle name="_2) 교대일반수량2_1) 대토공수량_수량산출서_주교량_집계표" xfId="480"/>
    <cellStyle name="_2) 교대일반수량2_1) 대토공수량_수량산출서_총괄집계표" xfId="481"/>
    <cellStyle name="_2) 교대일반수량2_1) 대토공수량_수량산출서_총괄집계표(교량별)" xfId="482"/>
    <cellStyle name="_2) 교대일반수량2_1) 대토공수량_주교량_집계표" xfId="483"/>
    <cellStyle name="_2) 교대일반수량2_1) 대토공수량_총괄집계표" xfId="484"/>
    <cellStyle name="_2) 교대일반수량2_1) 대토공수량_총괄집계표(교량별)" xfId="485"/>
    <cellStyle name="_2) 교대일반수량2_1.여주JCT6교" xfId="17202"/>
    <cellStyle name="_2) 교대일반수량2_1.여주JCT6교_서여주IC R-EV형측구선형" xfId="17203"/>
    <cellStyle name="_2) 교대일반수량2_2.여주jc7교" xfId="17204"/>
    <cellStyle name="_2) 교대일반수량2_2.여주jc7교_서여주IC R-EV형측구선형" xfId="17205"/>
    <cellStyle name="_2) 교대일반수량2_MP00_수량산출서" xfId="486"/>
    <cellStyle name="_2) 교대일반수량2_MP00_수량산출서_1.주교량_집계표" xfId="487"/>
    <cellStyle name="_2) 교대일반수량2_MP00_수량산출서_2.MP04_수량산출서" xfId="488"/>
    <cellStyle name="_2) 교대일반수량2_MP00_수량산출서_부창대교_ATYPE" xfId="489"/>
    <cellStyle name="_2) 교대일반수량2_MP00_수량산출서_주교량_집계표" xfId="490"/>
    <cellStyle name="_2) 교대일반수량2_MP00_수량산출서_총괄집계표" xfId="491"/>
    <cellStyle name="_2) 교대일반수량2_MP00_수량산출서_총괄집계표(교량별)" xfId="492"/>
    <cellStyle name="_2) 교대일반수량2_서여주IC R-EV형측구선형" xfId="17206"/>
    <cellStyle name="_2) 교대일반수량2_서여주IC1교ok" xfId="17207"/>
    <cellStyle name="_2) 교대일반수량2_서여주IC1교ok_서여주IC R-EV형측구선형" xfId="17208"/>
    <cellStyle name="_2) 교대일반수량2_수량산출서" xfId="493"/>
    <cellStyle name="_2) 교대일반수량2_수량산출서(제작분)" xfId="494"/>
    <cellStyle name="_2) 교대일반수량2_수량산출서(제작분)_1.주교량_집계표" xfId="495"/>
    <cellStyle name="_2) 교대일반수량2_수량산출서(제작분)_2.MP04_수량산출서" xfId="496"/>
    <cellStyle name="_2) 교대일반수량2_수량산출서(제작분)_부창대교_ATYPE" xfId="497"/>
    <cellStyle name="_2) 교대일반수량2_수량산출서(제작분)_주교량_집계표" xfId="498"/>
    <cellStyle name="_2) 교대일반수량2_수량산출서(제작분)_총괄집계표" xfId="499"/>
    <cellStyle name="_2) 교대일반수량2_수량산출서(제작분)_총괄집계표(교량별)" xfId="500"/>
    <cellStyle name="_2) 교대일반수량2_수량산출서_1.주교량_집계표" xfId="501"/>
    <cellStyle name="_2) 교대일반수량2_수량산출서_2.MP04_수량산출서" xfId="502"/>
    <cellStyle name="_2) 교대일반수량2_수량산출서_부창대교_ATYPE" xfId="503"/>
    <cellStyle name="_2) 교대일반수량2_수량산출서_주교량_집계표" xfId="504"/>
    <cellStyle name="_2) 교대일반수량2_수량산출서_총괄집계표" xfId="505"/>
    <cellStyle name="_2) 교대일반수량2_수량산출서_총괄집계표(교량별)" xfId="506"/>
    <cellStyle name="_2) 교대일반수량2_주교량_집계표" xfId="507"/>
    <cellStyle name="_2) 교대일반수량2_총괄집계표" xfId="508"/>
    <cellStyle name="_2) 교대일반수량2_총괄집계표(교량별)" xfId="509"/>
    <cellStyle name="_2) 교대토공수량" xfId="510"/>
    <cellStyle name="_2) 교대토공수량_1) 교대토공수량" xfId="511"/>
    <cellStyle name="_2) 교대토공수량_1) 교대토공수량_1.여주JCT6교" xfId="17209"/>
    <cellStyle name="_2) 교대토공수량_1) 교대토공수량_1.여주JCT6교_서여주IC R-EV형측구선형" xfId="17210"/>
    <cellStyle name="_2) 교대토공수량_1) 교대토공수량_2.여주jc7교" xfId="17211"/>
    <cellStyle name="_2) 교대토공수량_1) 교대토공수량_2.여주jc7교_서여주IC R-EV형측구선형" xfId="17212"/>
    <cellStyle name="_2) 교대토공수량_1) 교대토공수량_MP00_수량산출서" xfId="512"/>
    <cellStyle name="_2) 교대토공수량_1) 교대토공수량_MP00_수량산출서_1.주교량_집계표" xfId="513"/>
    <cellStyle name="_2) 교대토공수량_1) 교대토공수량_MP00_수량산출서_2.MP04_수량산출서" xfId="514"/>
    <cellStyle name="_2) 교대토공수량_1) 교대토공수량_MP00_수량산출서_부창대교_ATYPE" xfId="515"/>
    <cellStyle name="_2) 교대토공수량_1) 교대토공수량_MP00_수량산출서_주교량_집계표" xfId="516"/>
    <cellStyle name="_2) 교대토공수량_1) 교대토공수량_MP00_수량산출서_총괄집계표" xfId="517"/>
    <cellStyle name="_2) 교대토공수량_1) 교대토공수량_MP00_수량산출서_총괄집계표(교량별)" xfId="518"/>
    <cellStyle name="_2) 교대토공수량_1) 교대토공수량_서여주IC R-EV형측구선형" xfId="17213"/>
    <cellStyle name="_2) 교대토공수량_1) 교대토공수량_서여주IC1교ok" xfId="17214"/>
    <cellStyle name="_2) 교대토공수량_1) 교대토공수량_서여주IC1교ok_서여주IC R-EV형측구선형" xfId="17215"/>
    <cellStyle name="_2) 교대토공수량_1) 교대토공수량_수량산출서" xfId="519"/>
    <cellStyle name="_2) 교대토공수량_1) 교대토공수량_수량산출서(제작분)" xfId="520"/>
    <cellStyle name="_2) 교대토공수량_1) 교대토공수량_수량산출서(제작분)_1.주교량_집계표" xfId="521"/>
    <cellStyle name="_2) 교대토공수량_1) 교대토공수량_수량산출서(제작분)_2.MP04_수량산출서" xfId="522"/>
    <cellStyle name="_2) 교대토공수량_1) 교대토공수량_수량산출서(제작분)_부창대교_ATYPE" xfId="523"/>
    <cellStyle name="_2) 교대토공수량_1) 교대토공수량_수량산출서(제작분)_주교량_집계표" xfId="524"/>
    <cellStyle name="_2) 교대토공수량_1) 교대토공수량_수량산출서(제작분)_총괄집계표" xfId="525"/>
    <cellStyle name="_2) 교대토공수량_1) 교대토공수량_수량산출서(제작분)_총괄집계표(교량별)" xfId="526"/>
    <cellStyle name="_2) 교대토공수량_1) 교대토공수량_수량산출서_1.주교량_집계표" xfId="527"/>
    <cellStyle name="_2) 교대토공수량_1) 교대토공수량_수량산출서_2.MP04_수량산출서" xfId="528"/>
    <cellStyle name="_2) 교대토공수량_1) 교대토공수량_수량산출서_부창대교_ATYPE" xfId="529"/>
    <cellStyle name="_2) 교대토공수량_1) 교대토공수량_수량산출서_주교량_집계표" xfId="530"/>
    <cellStyle name="_2) 교대토공수량_1) 교대토공수량_수량산출서_총괄집계표" xfId="531"/>
    <cellStyle name="_2) 교대토공수량_1) 교대토공수량_수량산출서_총괄집계표(교량별)" xfId="532"/>
    <cellStyle name="_2) 교대토공수량_1) 교대토공수량_주교량_집계표" xfId="533"/>
    <cellStyle name="_2) 교대토공수량_1) 교대토공수량_총괄집계표" xfId="534"/>
    <cellStyle name="_2) 교대토공수량_1) 교대토공수량_총괄집계표(교량별)" xfId="535"/>
    <cellStyle name="_2) 교대토공수량_1) 대토공수량" xfId="536"/>
    <cellStyle name="_2) 교대토공수량_1) 대토공수량_1.여주JCT6교" xfId="17216"/>
    <cellStyle name="_2) 교대토공수량_1) 대토공수량_1.여주JCT6교_서여주IC R-EV형측구선형" xfId="17217"/>
    <cellStyle name="_2) 교대토공수량_1) 대토공수량_2.여주jc7교" xfId="17218"/>
    <cellStyle name="_2) 교대토공수량_1) 대토공수량_2.여주jc7교_서여주IC R-EV형측구선형" xfId="17219"/>
    <cellStyle name="_2) 교대토공수량_1) 대토공수량_MP00_수량산출서" xfId="537"/>
    <cellStyle name="_2) 교대토공수량_1) 대토공수량_MP00_수량산출서_1.주교량_집계표" xfId="538"/>
    <cellStyle name="_2) 교대토공수량_1) 대토공수량_MP00_수량산출서_2.MP04_수량산출서" xfId="539"/>
    <cellStyle name="_2) 교대토공수량_1) 대토공수량_MP00_수량산출서_부창대교_ATYPE" xfId="540"/>
    <cellStyle name="_2) 교대토공수량_1) 대토공수량_MP00_수량산출서_주교량_집계표" xfId="541"/>
    <cellStyle name="_2) 교대토공수량_1) 대토공수량_MP00_수량산출서_총괄집계표" xfId="542"/>
    <cellStyle name="_2) 교대토공수량_1) 대토공수량_MP00_수량산출서_총괄집계표(교량별)" xfId="543"/>
    <cellStyle name="_2) 교대토공수량_1) 대토공수량_서여주IC R-EV형측구선형" xfId="17220"/>
    <cellStyle name="_2) 교대토공수량_1) 대토공수량_서여주IC1교ok" xfId="17221"/>
    <cellStyle name="_2) 교대토공수량_1) 대토공수량_서여주IC1교ok_서여주IC R-EV형측구선형" xfId="17222"/>
    <cellStyle name="_2) 교대토공수량_1) 대토공수량_수량산출서" xfId="544"/>
    <cellStyle name="_2) 교대토공수량_1) 대토공수량_수량산출서(제작분)" xfId="545"/>
    <cellStyle name="_2) 교대토공수량_1) 대토공수량_수량산출서(제작분)_1.주교량_집계표" xfId="546"/>
    <cellStyle name="_2) 교대토공수량_1) 대토공수량_수량산출서(제작분)_2.MP04_수량산출서" xfId="547"/>
    <cellStyle name="_2) 교대토공수량_1) 대토공수량_수량산출서(제작분)_부창대교_ATYPE" xfId="548"/>
    <cellStyle name="_2) 교대토공수량_1) 대토공수량_수량산출서(제작분)_주교량_집계표" xfId="549"/>
    <cellStyle name="_2) 교대토공수량_1) 대토공수량_수량산출서(제작분)_총괄집계표" xfId="550"/>
    <cellStyle name="_2) 교대토공수량_1) 대토공수량_수량산출서(제작분)_총괄집계표(교량별)" xfId="551"/>
    <cellStyle name="_2) 교대토공수량_1) 대토공수량_수량산출서_1.주교량_집계표" xfId="552"/>
    <cellStyle name="_2) 교대토공수량_1) 대토공수량_수량산출서_2.MP04_수량산출서" xfId="553"/>
    <cellStyle name="_2) 교대토공수량_1) 대토공수량_수량산출서_부창대교_ATYPE" xfId="554"/>
    <cellStyle name="_2) 교대토공수량_1) 대토공수량_수량산출서_주교량_집계표" xfId="555"/>
    <cellStyle name="_2) 교대토공수량_1) 대토공수량_수량산출서_총괄집계표" xfId="556"/>
    <cellStyle name="_2) 교대토공수량_1) 대토공수량_수량산출서_총괄집계표(교량별)" xfId="557"/>
    <cellStyle name="_2) 교대토공수량_1) 대토공수량_주교량_집계표" xfId="558"/>
    <cellStyle name="_2) 교대토공수량_1) 대토공수량_총괄집계표" xfId="559"/>
    <cellStyle name="_2) 교대토공수량_1) 대토공수량_총괄집계표(교량별)" xfId="560"/>
    <cellStyle name="_2) 교대토공수량_1.여주JCT6교" xfId="17223"/>
    <cellStyle name="_2) 교대토공수량_1.여주JCT6교_서여주IC R-EV형측구선형" xfId="17224"/>
    <cellStyle name="_2) 교대토공수량_2.여주jc7교" xfId="17225"/>
    <cellStyle name="_2) 교대토공수량_2.여주jc7교_서여주IC R-EV형측구선형" xfId="17226"/>
    <cellStyle name="_2) 교대토공수량_MP00_수량산출서" xfId="561"/>
    <cellStyle name="_2) 교대토공수량_MP00_수량산출서_1.주교량_집계표" xfId="562"/>
    <cellStyle name="_2) 교대토공수량_MP00_수량산출서_2.MP04_수량산출서" xfId="563"/>
    <cellStyle name="_2) 교대토공수량_MP00_수량산출서_부창대교_ATYPE" xfId="564"/>
    <cellStyle name="_2) 교대토공수량_MP00_수량산출서_주교량_집계표" xfId="565"/>
    <cellStyle name="_2) 교대토공수량_MP00_수량산출서_총괄집계표" xfId="566"/>
    <cellStyle name="_2) 교대토공수량_MP00_수량산출서_총괄집계표(교량별)" xfId="567"/>
    <cellStyle name="_2) 교대토공수량_서여주IC R-EV형측구선형" xfId="17227"/>
    <cellStyle name="_2) 교대토공수량_서여주IC1교ok" xfId="17228"/>
    <cellStyle name="_2) 교대토공수량_서여주IC1교ok_서여주IC R-EV형측구선형" xfId="17229"/>
    <cellStyle name="_2) 교대토공수량_수량산출서" xfId="568"/>
    <cellStyle name="_2) 교대토공수량_수량산출서(제작분)" xfId="569"/>
    <cellStyle name="_2) 교대토공수량_수량산출서(제작분)_1.주교량_집계표" xfId="570"/>
    <cellStyle name="_2) 교대토공수량_수량산출서(제작분)_2.MP04_수량산출서" xfId="571"/>
    <cellStyle name="_2) 교대토공수량_수량산출서(제작분)_부창대교_ATYPE" xfId="572"/>
    <cellStyle name="_2) 교대토공수량_수량산출서(제작분)_주교량_집계표" xfId="573"/>
    <cellStyle name="_2) 교대토공수량_수량산출서(제작분)_총괄집계표" xfId="574"/>
    <cellStyle name="_2) 교대토공수량_수량산출서(제작분)_총괄집계표(교량별)" xfId="575"/>
    <cellStyle name="_2) 교대토공수량_수량산출서_1.주교량_집계표" xfId="576"/>
    <cellStyle name="_2) 교대토공수량_수량산출서_2.MP04_수량산출서" xfId="577"/>
    <cellStyle name="_2) 교대토공수량_수량산출서_부창대교_ATYPE" xfId="578"/>
    <cellStyle name="_2) 교대토공수량_수량산출서_주교량_집계표" xfId="579"/>
    <cellStyle name="_2) 교대토공수량_수량산출서_총괄집계표" xfId="580"/>
    <cellStyle name="_2) 교대토공수량_수량산출서_총괄집계표(교량별)" xfId="581"/>
    <cellStyle name="_2) 교대토공수량_주교량_집계표" xfId="582"/>
    <cellStyle name="_2) 교대토공수량_총괄집계표" xfId="583"/>
    <cellStyle name="_2) 교대토공수량_총괄집계표(교량별)" xfId="584"/>
    <cellStyle name="_2,3단계밸브교체설계서" xfId="17230"/>
    <cellStyle name="_2,3단계밸브교체설계서_내역서" xfId="17231"/>
    <cellStyle name="_2,3단계밸브교체설계서_내역서(0501인테리어) (version 1)" xfId="17232"/>
    <cellStyle name="_2,3단계밸브교체설계서_내역서(1차수정)1" xfId="17233"/>
    <cellStyle name="_2,3단계밸브교체설계서_시흥정수장문주교체공사" xfId="17234"/>
    <cellStyle name="_2,3단계밸브교체설계서_시흥정수장휀스교체공사" xfId="17235"/>
    <cellStyle name="_2. 구로구-배수공" xfId="585"/>
    <cellStyle name="_2.1_송수관로(수정)" xfId="17236"/>
    <cellStyle name="_2.3 관로부설공" xfId="586"/>
    <cellStyle name="_2.3 관로부설공_사본 - 총괄설계내역서" xfId="587"/>
    <cellStyle name="_2.4_구내배관" xfId="17237"/>
    <cellStyle name="_2.5_포장복구" xfId="17238"/>
    <cellStyle name="_2.배수공" xfId="588"/>
    <cellStyle name="_2.배수공 (version 1)" xfId="589"/>
    <cellStyle name="_2.배수공_1" xfId="590"/>
    <cellStyle name="_2.배수공2" xfId="591"/>
    <cellStyle name="_2.배수지토공" xfId="17239"/>
    <cellStyle name="_2.비탈면안정공(수라리재)" xfId="17240"/>
    <cellStyle name="_2.여주jc7교" xfId="17241"/>
    <cellStyle name="_2.여주jc7교_서여주IC R-EV형측구선형" xfId="17242"/>
    <cellStyle name="_2.토공" xfId="17243"/>
    <cellStyle name="_2_배수공" xfId="592"/>
    <cellStyle name="_2001 장애조치" xfId="593"/>
    <cellStyle name="_2001trs설계최종" xfId="17244"/>
    <cellStyle name="_2002결과표1" xfId="594"/>
    <cellStyle name="_2002년도자동화대상(작성)" xfId="17245"/>
    <cellStyle name="_2002도로상 밸브실 증고공사" xfId="17246"/>
    <cellStyle name="_2002도로상 밸브실 증고공사_2003년 사업장 배수로 보수 및 휀스교체공사설계서" xfId="17247"/>
    <cellStyle name="_2002도로상 밸브실 증고공사_2003년 수도권(과천)밸브교체1" xfId="17248"/>
    <cellStyle name="_2002도로상 밸브실 증고공사_내역서" xfId="17249"/>
    <cellStyle name="_2002도로상 밸브실 증고공사_내역서(0501인테리어) (version 1)" xfId="17250"/>
    <cellStyle name="_2002도로상 밸브실 증고공사_내역서(1차수정)1" xfId="17251"/>
    <cellStyle name="_2002도로상 밸브실 증고공사_시흥정수장문주교체공사" xfId="17252"/>
    <cellStyle name="_2002도로상 밸브실 증고공사_시흥정수장휀스교체공사" xfId="17253"/>
    <cellStyle name="_2002도로상 밸브실 증고공사_실적내역서-2003배수로보수공사(검토수정최종)-철거자료" xfId="17254"/>
    <cellStyle name="_2002배자전송방식(강릉)" xfId="17255"/>
    <cellStyle name="_2002배전자동화설계서" xfId="17256"/>
    <cellStyle name="_2002배전자동화설계서(추가사업)" xfId="17257"/>
    <cellStyle name="_2002배전자동화설계서최종(추가사업)" xfId="17258"/>
    <cellStyle name="_2002설계서" xfId="17259"/>
    <cellStyle name="_2003 상반기 적용 노임" xfId="17260"/>
    <cellStyle name="_2003년 수도권#2,4단계밸브교체공사 설계도서" xfId="17261"/>
    <cellStyle name="_2003년 수도권#2,4단계밸브교체공사 설계도서_2003년 사업장 배수로 보수 및 휀스교체공사설계서" xfId="17262"/>
    <cellStyle name="_2003년 수도권#2,4단계밸브교체공사 설계도서_2003년 수도권(과천)밸브교체1" xfId="17263"/>
    <cellStyle name="_2003년 수도권#2,4단계밸브교체공사 설계도서_내역서" xfId="17264"/>
    <cellStyle name="_2003년 수도권#2,4단계밸브교체공사 설계도서_내역서(0501인테리어) (version 1)" xfId="17265"/>
    <cellStyle name="_2003년 수도권#2,4단계밸브교체공사 설계도서_내역서(1차수정)1" xfId="17266"/>
    <cellStyle name="_2003년 수도권#2,4단계밸브교체공사 설계도서_시흥정수장문주교체공사" xfId="17267"/>
    <cellStyle name="_2003년 수도권#2,4단계밸브교체공사 설계도서_시흥정수장휀스교체공사" xfId="17268"/>
    <cellStyle name="_2003년 수도권#2,4단계밸브교체공사 설계도서_실적내역서-2003배수로보수공사(검토수정최종)-철거자료" xfId="17269"/>
    <cellStyle name="_2003년 수도권#2,4단계제수밸브교체공사 설계도서" xfId="17270"/>
    <cellStyle name="_2003년 수도권#2,4단계제수밸브교체공사 설계도서_2003년 사업장 배수로 보수 및 휀스교체공사설계서" xfId="17271"/>
    <cellStyle name="_2003년 수도권#2,4단계제수밸브교체공사 설계도서_2003년 수도권(과천)밸브교체1" xfId="17272"/>
    <cellStyle name="_2003년 수도권#2,4단계제수밸브교체공사 설계도서_내역서" xfId="17273"/>
    <cellStyle name="_2003년 수도권#2,4단계제수밸브교체공사 설계도서_내역서(0501인테리어) (version 1)" xfId="17274"/>
    <cellStyle name="_2003년 수도권#2,4단계제수밸브교체공사 설계도서_내역서(1차수정)1" xfId="17275"/>
    <cellStyle name="_2003년 수도권#2,4단계제수밸브교체공사 설계도서_시흥정수장문주교체공사" xfId="17276"/>
    <cellStyle name="_2003년 수도권#2,4단계제수밸브교체공사 설계도서_시흥정수장휀스교체공사" xfId="17277"/>
    <cellStyle name="_2003년 수도권#2,4단계제수밸브교체공사 설계도서_실적내역서-2003배수로보수공사(검토수정최종)-철거자료" xfId="17278"/>
    <cellStyle name="_2003년 수도권(과천)밸브교체" xfId="17279"/>
    <cellStyle name="_2003년 수도권(과천)밸브교체_2003년 사업장 배수로 보수 및 휀스교체공사설계서" xfId="17280"/>
    <cellStyle name="_2003년 수도권(과천)밸브교체_2003년 수도권(과천)밸브교체1" xfId="17281"/>
    <cellStyle name="_2003년 수도권(과천)밸브교체_내역서" xfId="17282"/>
    <cellStyle name="_2003년 수도권(과천)밸브교체_내역서(0501인테리어) (version 1)" xfId="17283"/>
    <cellStyle name="_2003년 수도권(과천)밸브교체_내역서(1차수정)1" xfId="17284"/>
    <cellStyle name="_2003년 수도권(과천)밸브교체_시흥정수장문주교체공사" xfId="17285"/>
    <cellStyle name="_2003년 수도권(과천)밸브교체_시흥정수장휀스교체공사" xfId="17286"/>
    <cellStyle name="_2003년 수도권(과천)밸브교체_실적내역서-2003배수로보수공사(검토수정최종)-철거자료" xfId="17287"/>
    <cellStyle name="_2003년 수도권(과천)밸브교체1" xfId="17288"/>
    <cellStyle name="_2003년 수도권(과천)밸브교체1_2003년 사업장 배수로 보수 및 휀스교체공사설계서" xfId="17289"/>
    <cellStyle name="_2003년 수도권(과천)밸브교체1_2003년 수도권(과천)밸브교체1" xfId="17290"/>
    <cellStyle name="_2003년 수도권(과천)밸브교체1_내역서" xfId="17291"/>
    <cellStyle name="_2003년 수도권(과천)밸브교체1_내역서(0501인테리어) (version 1)" xfId="17292"/>
    <cellStyle name="_2003년 수도권(과천)밸브교체1_내역서(1차수정)1" xfId="17293"/>
    <cellStyle name="_2003년 수도권(과천)밸브교체1_시흥정수장문주교체공사" xfId="17294"/>
    <cellStyle name="_2003년 수도권(과천)밸브교체1_시흥정수장휀스교체공사" xfId="17295"/>
    <cellStyle name="_2003년 수도권(과천)밸브교체1_실적내역서-2003배수로보수공사(검토수정최종)-철거자료" xfId="17296"/>
    <cellStyle name="_2003년LAN성능개선" xfId="17297"/>
    <cellStyle name="_2003년도자동화대상(설계최종)" xfId="17298"/>
    <cellStyle name="_2003배전자동화설계서(2월24일)" xfId="17299"/>
    <cellStyle name="_2003자동화가설계서(4월7일)" xfId="17300"/>
    <cellStyle name="_2003자동화전송망구축설계서최종(4월14일)" xfId="17301"/>
    <cellStyle name="_2003추가(평창,속초)" xfId="17302"/>
    <cellStyle name="_2004  배전자동화설계" xfId="17303"/>
    <cellStyle name="_2004년 배급수관정비공사설계서(발주설계서)" xfId="17304"/>
    <cellStyle name="_2004년발주설계단가" xfId="17305"/>
    <cellStyle name="_2004배전자동화 설계서" xfId="17306"/>
    <cellStyle name="_2004통신방식실사계획(신규분)" xfId="17307"/>
    <cellStyle name="_2005.09 방어진(전기)" xfId="17308"/>
    <cellStyle name="_2005년도 시설물계약의뢰(최종)" xfId="17309"/>
    <cellStyle name="_2005설계내역서(흡입준설)xls" xfId="595"/>
    <cellStyle name="_2006 시설물보수 및 정비공사" xfId="596"/>
    <cellStyle name="_2006.02.102.설계보고.공사시방" xfId="17310"/>
    <cellStyle name="_2006.02-105.설계내역" xfId="17311"/>
    <cellStyle name="_2006년 상반기 노무임" xfId="17312"/>
    <cellStyle name="_2007 시설물보수 및 정비공사" xfId="597"/>
    <cellStyle name="_2007.06.04.설계내역" xfId="17313"/>
    <cellStyle name="_2007년_M(1).S공법__일위대가표및특별시방서" xfId="598"/>
    <cellStyle name="_2007년_SS-ET___일위대가" xfId="599"/>
    <cellStyle name="_2008년_노면표시(일위)" xfId="600"/>
    <cellStyle name="_21 봉림교-교대수량" xfId="17314"/>
    <cellStyle name="_21 봉림교-교대수량_3.0관로공" xfId="17315"/>
    <cellStyle name="_2-4.상반기실적부문별요약" xfId="601"/>
    <cellStyle name="_2-4.상반기실적부문별요약(표지및목차포함)" xfId="602"/>
    <cellStyle name="_2-4.상반기실적부문별요약(표지및목차포함)_1" xfId="603"/>
    <cellStyle name="_2-4.상반기실적부문별요약_1" xfId="604"/>
    <cellStyle name="_251Q-339(지오투정보기술_토지적성평가용)" xfId="605"/>
    <cellStyle name="_2-설계내역서-0316" xfId="17316"/>
    <cellStyle name="_2-우수공(남양주)" xfId="17317"/>
    <cellStyle name="_2-우수공(하갈리)" xfId="17318"/>
    <cellStyle name="_2-제출 - 기흥구갈3지구근린공원_바닥분수_설계내역폼(설비)-2004년12월_end" xfId="17319"/>
    <cellStyle name="_2차3회(검사원)" xfId="17320"/>
    <cellStyle name="_2차설계변경내역서" xfId="17321"/>
    <cellStyle name="_2차설계변경내역서(수정분)" xfId="17322"/>
    <cellStyle name="_2합류지점수량_0306" xfId="606"/>
    <cellStyle name="_2합류지점수량_0306_소학1지구수량산출서" xfId="17323"/>
    <cellStyle name="_2합류지점수량_0306_소학1지구수량산출서_소학1지구수량산출서" xfId="17324"/>
    <cellStyle name="_2합류지점수량_0306_소학1지구수량산출서_소학1지구수량산출서_소학1지구수량산출서" xfId="17325"/>
    <cellStyle name="_2합류지점수량_0306_소학1지구수량산출서_소학1지구수량산출서_소학1지구수량산출서_소학1지구수량산출서" xfId="17326"/>
    <cellStyle name="_2합류지점수량_0306_소학1지구수량산출서_신복3지구수량산출서" xfId="17327"/>
    <cellStyle name="_2합류지점수량_0306_신복3지구수량산출서" xfId="17328"/>
    <cellStyle name="_2합류지점수량_0306_신복3지구수량산출서_신복3지구수량산출서" xfId="17329"/>
    <cellStyle name="_3. 구조물공-홍은동2-2" xfId="607"/>
    <cellStyle name="_3. 상도문1리" xfId="17330"/>
    <cellStyle name="_3. 탄천1교보수공사" xfId="17331"/>
    <cellStyle name="_3.1운동기념탑-수량산출서" xfId="17332"/>
    <cellStyle name="_3.관부설공" xfId="17333"/>
    <cellStyle name="_3.구조물공" xfId="17334"/>
    <cellStyle name="_3.오수처리시설공" xfId="17335"/>
    <cellStyle name="_3.측구공(고현초등)" xfId="17336"/>
    <cellStyle name="_3.포장공" xfId="608"/>
    <cellStyle name="_3-우수공(공항세탁시설)" xfId="17337"/>
    <cellStyle name="_3-우수공(구평동)" xfId="17338"/>
    <cellStyle name="_3-우수공(북포항)" xfId="17339"/>
    <cellStyle name="_3차 발주내역" xfId="609"/>
    <cellStyle name="_3차 발주내역_02.창룡문주변 공원 및 주차장 조성공사" xfId="610"/>
    <cellStyle name="_3차 발주내역_02.창룡문주변 공원 및 주차장 조성공사_02.창룡문주변 공원 및 주차장 조성공사" xfId="611"/>
    <cellStyle name="_3차 발주내역_조경(본공사)" xfId="612"/>
    <cellStyle name="_3차 발주내역_조경(본공사)_02.창룡문주변 공원 및 주차장 조성공사" xfId="613"/>
    <cellStyle name="_3차 발주내역_조경(본공사)_02.창룡문주변 공원 및 주차장 조성공사_02.창룡문주변 공원 및 주차장 조성공사" xfId="614"/>
    <cellStyle name="_3차 발주내역_조경(본공사)수정" xfId="615"/>
    <cellStyle name="_3차 발주내역_조경(본공사)수정_02.창룡문주변 공원 및 주차장 조성공사" xfId="616"/>
    <cellStyle name="_3차 발주내역_조경(본공사)수정_02.창룡문주변 공원 및 주차장 조성공사_02.창룡문주변 공원 및 주차장 조성공사" xfId="617"/>
    <cellStyle name="_3-토공(서귀포)" xfId="17340"/>
    <cellStyle name="_3-토공(영덕)" xfId="17341"/>
    <cellStyle name="_3-토공(해남)" xfId="17342"/>
    <cellStyle name="_4.부대공" xfId="618"/>
    <cellStyle name="_4.부대공(북초교)" xfId="17343"/>
    <cellStyle name="_4.소탄교-상부(PSC)수량" xfId="619"/>
    <cellStyle name="_4.소탄교-상부(PSC)수량_01-소탄교-총괄수량집계표1" xfId="620"/>
    <cellStyle name="_4.소탄교-상부(PSC)수량_01-소탄교-총괄수량집계표1_총괄수량집계표" xfId="621"/>
    <cellStyle name="_4.운동시설공(남양주)" xfId="17344"/>
    <cellStyle name="_4.일위대가표" xfId="17345"/>
    <cellStyle name="_4.일위대가표사본" xfId="17346"/>
    <cellStyle name="_4.포장공" xfId="622"/>
    <cellStyle name="_4.포장공_0.주요자재집계표" xfId="623"/>
    <cellStyle name="_4.포장공_00폐기물내역서수량" xfId="624"/>
    <cellStyle name="_4.포장공_1.토공" xfId="625"/>
    <cellStyle name="_4.포장공_폐기물총괄수량집계표" xfId="626"/>
    <cellStyle name="_4-오수공(구평동)" xfId="17347"/>
    <cellStyle name="_4-오수공(컬리수)" xfId="17348"/>
    <cellStyle name="_4-우수공(일산)" xfId="17349"/>
    <cellStyle name="_4-우수공-1우수공집계(당진)" xfId="17350"/>
    <cellStyle name="_5.포장공" xfId="17351"/>
    <cellStyle name="_5_부대공" xfId="627"/>
    <cellStyle name="_5_부대공_Book1" xfId="628"/>
    <cellStyle name="_5_부대공_Book1_04_부대공" xfId="629"/>
    <cellStyle name="_5_세륜세차시설" xfId="17352"/>
    <cellStyle name="_5-오수공(영덕)" xfId="17353"/>
    <cellStyle name="_5-오수공(태안)" xfId="17354"/>
    <cellStyle name="_5옹벽공" xfId="630"/>
    <cellStyle name="_5옹벽공 2" xfId="631"/>
    <cellStyle name="_5옹벽공_2합류지점수량_0306" xfId="632"/>
    <cellStyle name="_5옹벽공_2합류지점수량_0306_소학1지구수량산출서" xfId="17355"/>
    <cellStyle name="_5옹벽공_2합류지점수량_0306_소학1지구수량산출서_소학1지구수량산출서" xfId="17356"/>
    <cellStyle name="_5옹벽공_2합류지점수량_0306_소학1지구수량산출서_소학1지구수량산출서_소학1지구수량산출서" xfId="17357"/>
    <cellStyle name="_5옹벽공_2합류지점수량_0306_소학1지구수량산출서_소학1지구수량산출서_소학1지구수량산출서_소학1지구수량산출서" xfId="17358"/>
    <cellStyle name="_5옹벽공_2합류지점수량_0306_소학1지구수량산출서_신복3지구수량산출서" xfId="17359"/>
    <cellStyle name="_5옹벽공_2합류지점수량_0306_신복3지구수량산출서" xfId="17360"/>
    <cellStyle name="_5옹벽공_2합류지점수량_0306_신복3지구수량산출서_신복3지구수량산출서" xfId="17361"/>
    <cellStyle name="_5옹벽공_맨홀구조물공" xfId="633"/>
    <cellStyle name="_5옹벽공_맨홀구조물공_사본 - 총괄설계내역서" xfId="634"/>
    <cellStyle name="_5옹벽공_사본 - 총괄설계내역서" xfId="635"/>
    <cellStyle name="_5옹벽공_삼막천합류" xfId="636"/>
    <cellStyle name="_5옹벽공_삼막천합류_소학1지구수량산출서" xfId="17362"/>
    <cellStyle name="_5옹벽공_삼막천합류_소학1지구수량산출서_소학1지구수량산출서" xfId="17363"/>
    <cellStyle name="_5옹벽공_삼막천합류_소학1지구수량산출서_소학1지구수량산출서_소학1지구수량산출서" xfId="17364"/>
    <cellStyle name="_5옹벽공_삼막천합류_소학1지구수량산출서_소학1지구수량산출서_소학1지구수량산출서_소학1지구수량산출서" xfId="17365"/>
    <cellStyle name="_5옹벽공_삼막천합류_소학1지구수량산출서_신복3지구수량산출서" xfId="17366"/>
    <cellStyle name="_5옹벽공_삼막천합류_신복3지구수량산출서" xfId="17367"/>
    <cellStyle name="_5옹벽공_삼막천합류_신복3지구수량산출서_신복3지구수량산출서" xfId="17368"/>
    <cellStyle name="_5옹벽공_삼성천합류" xfId="637"/>
    <cellStyle name="_5옹벽공_삼성천합류_소학1지구수량산출서" xfId="17369"/>
    <cellStyle name="_5옹벽공_삼성천합류_소학1지구수량산출서_소학1지구수량산출서" xfId="17370"/>
    <cellStyle name="_5옹벽공_삼성천합류_소학1지구수량산출서_소학1지구수량산출서_소학1지구수량산출서" xfId="17371"/>
    <cellStyle name="_5옹벽공_삼성천합류_소학1지구수량산출서_소학1지구수량산출서_소학1지구수량산출서_소학1지구수량산출서" xfId="17372"/>
    <cellStyle name="_5옹벽공_삼성천합류_소학1지구수량산출서_신복3지구수량산출서" xfId="17373"/>
    <cellStyle name="_5옹벽공_삼성천합류_신복3지구수량산출서" xfId="17374"/>
    <cellStyle name="_5옹벽공_삼성천합류_신복3지구수량산출서_신복3지구수량산출서" xfId="17375"/>
    <cellStyle name="_5옹벽공_소학1지구수량산출서" xfId="17376"/>
    <cellStyle name="_5옹벽공_소학1지구수량산출서_소학1지구수량산출서" xfId="17377"/>
    <cellStyle name="_5옹벽공_소학1지구수량산출서_소학1지구수량산출서_소학1지구수량산출서" xfId="17378"/>
    <cellStyle name="_5옹벽공_소학1지구수량산출서_소학1지구수량산출서_소학1지구수량산출서_소학1지구수량산출서" xfId="17379"/>
    <cellStyle name="_5옹벽공_소학1지구수량산출서_소학1지구수량산출서_소학1지구수량산출서_소학1지구수량산출서_소학1지구수량산출서" xfId="17380"/>
    <cellStyle name="_5옹벽공_소학1지구수량산출서_소학1지구수량산출서_신복3지구수량산출서" xfId="17381"/>
    <cellStyle name="_5옹벽공_소학1지구수량산출서_신복3지구수량산출서" xfId="17382"/>
    <cellStyle name="_5옹벽공_소학1지구수량산출서_신복3지구수량산출서_신복3지구수량산출서" xfId="17383"/>
    <cellStyle name="_5옹벽공_수량산출서" xfId="638"/>
    <cellStyle name="_5옹벽공_수량산출서 2" xfId="639"/>
    <cellStyle name="_5옹벽공_수량산출서(삼막천합류)" xfId="640"/>
    <cellStyle name="_5옹벽공_수량산출서(삼막천합류)_소학1지구수량산출서" xfId="17384"/>
    <cellStyle name="_5옹벽공_수량산출서(삼막천합류)_소학1지구수량산출서_소학1지구수량산출서" xfId="17385"/>
    <cellStyle name="_5옹벽공_수량산출서(삼막천합류)_소학1지구수량산출서_소학1지구수량산출서_소학1지구수량산출서" xfId="17386"/>
    <cellStyle name="_5옹벽공_수량산출서(삼막천합류)_소학1지구수량산출서_소학1지구수량산출서_소학1지구수량산출서_소학1지구수량산출서" xfId="17387"/>
    <cellStyle name="_5옹벽공_수량산출서(삼막천합류)_소학1지구수량산출서_신복3지구수량산출서" xfId="17388"/>
    <cellStyle name="_5옹벽공_수량산출서(삼막천합류)_신복3지구수량산출서" xfId="17389"/>
    <cellStyle name="_5옹벽공_수량산출서(삼막천합류)_신복3지구수량산출서_신복3지구수량산출서" xfId="17390"/>
    <cellStyle name="_5옹벽공_수량산출서(삼성천합류)" xfId="641"/>
    <cellStyle name="_5옹벽공_수량산출서(삼성천합류)_소학1지구수량산출서" xfId="17391"/>
    <cellStyle name="_5옹벽공_수량산출서(삼성천합류)_소학1지구수량산출서_소학1지구수량산출서" xfId="17392"/>
    <cellStyle name="_5옹벽공_수량산출서(삼성천합류)_소학1지구수량산출서_소학1지구수량산출서_소학1지구수량산출서" xfId="17393"/>
    <cellStyle name="_5옹벽공_수량산출서(삼성천합류)_소학1지구수량산출서_소학1지구수량산출서_소학1지구수량산출서_소학1지구수량산출서" xfId="17394"/>
    <cellStyle name="_5옹벽공_수량산출서(삼성천합류)_소학1지구수량산출서_신복3지구수량산출서" xfId="17395"/>
    <cellStyle name="_5옹벽공_수량산출서(삼성천합류)_신복3지구수량산출서" xfId="17396"/>
    <cellStyle name="_5옹벽공_수량산출서(삼성천합류)_신복3지구수량산출서_신복3지구수량산출서" xfId="17397"/>
    <cellStyle name="_5옹벽공_수량산출서(안양5동계단)" xfId="642"/>
    <cellStyle name="_5옹벽공_수량산출서(안양5동계단)_소학1지구수량산출서" xfId="17398"/>
    <cellStyle name="_5옹벽공_수량산출서(안양5동계단)_소학1지구수량산출서_소학1지구수량산출서" xfId="17399"/>
    <cellStyle name="_5옹벽공_수량산출서(안양5동계단)_소학1지구수량산출서_소학1지구수량산출서_소학1지구수량산출서" xfId="17400"/>
    <cellStyle name="_5옹벽공_수량산출서(안양5동계단)_소학1지구수량산출서_소학1지구수량산출서_소학1지구수량산출서_소학1지구수량산출서" xfId="17401"/>
    <cellStyle name="_5옹벽공_수량산출서(안양5동계단)_소학1지구수량산출서_신복3지구수량산출서" xfId="17402"/>
    <cellStyle name="_5옹벽공_수량산출서(안양5동계단)_신복3지구수량산출서" xfId="17403"/>
    <cellStyle name="_5옹벽공_수량산출서(안양5동계단)_신복3지구수량산출서_신복3지구수량산출서" xfId="17404"/>
    <cellStyle name="_5옹벽공_수량산출서_사본 - 총괄설계내역서" xfId="643"/>
    <cellStyle name="_5옹벽공_수량산출서_소학1지구수량산출서" xfId="17405"/>
    <cellStyle name="_5옹벽공_수량산출서_소학1지구수량산출서_소학1지구수량산출서" xfId="17406"/>
    <cellStyle name="_5옹벽공_수량산출서_소학1지구수량산출서_소학1지구수량산출서_소학1지구수량산출서" xfId="17407"/>
    <cellStyle name="_5옹벽공_수량산출서_소학1지구수량산출서_소학1지구수량산출서_소학1지구수량산출서_소학1지구수량산출서" xfId="17408"/>
    <cellStyle name="_5옹벽공_수량산출서_소학1지구수량산출서_신복3지구수량산출서" xfId="17409"/>
    <cellStyle name="_5옹벽공_수량산출서_신복3지구수량산출서" xfId="17410"/>
    <cellStyle name="_5옹벽공_수량산출서_신복3지구수량산출서_신복3지구수량산출서" xfId="17411"/>
    <cellStyle name="_5옹벽공_신복3지구수량산출서" xfId="17412"/>
    <cellStyle name="_5옹벽공_환토(최종)" xfId="17413"/>
    <cellStyle name="_5-포장공(공항세탁시설)" xfId="17414"/>
    <cellStyle name="_5-포장공(컬리수)" xfId="17415"/>
    <cellStyle name="_6.03-1산출내역-1)본선부" xfId="17416"/>
    <cellStyle name="_6.구로구 부대공" xfId="644"/>
    <cellStyle name="_6.부대공" xfId="17417"/>
    <cellStyle name="_6-포장공(태안)" xfId="17418"/>
    <cellStyle name="_7-포장공(골프연습장)" xfId="17419"/>
    <cellStyle name="_7-포장공(양촌)" xfId="17420"/>
    <cellStyle name="_7-포장공(호남)" xfId="17421"/>
    <cellStyle name="_8.부대공사(양촌)" xfId="17422"/>
    <cellStyle name="_8-구조물공(동해)" xfId="17423"/>
    <cellStyle name="_8-토목분-포장공(청송)" xfId="17424"/>
    <cellStyle name="_'99상반기경영개선활동결과(게시용)" xfId="645"/>
    <cellStyle name="_9월" xfId="646"/>
    <cellStyle name="_9-조경공(동해)" xfId="17425"/>
    <cellStyle name="_A,C부지 예산서" xfId="17426"/>
    <cellStyle name="_beam재료표" xfId="647"/>
    <cellStyle name="_Book1" xfId="648"/>
    <cellStyle name="_Book1 2" xfId="17427"/>
    <cellStyle name="_Book1_0.주요자재집계표" xfId="649"/>
    <cellStyle name="_Book1_01_깨기" xfId="650"/>
    <cellStyle name="_Book1_01_깨기공(재은)" xfId="651"/>
    <cellStyle name="_Book1_01_토공(1공구)" xfId="652"/>
    <cellStyle name="_Book1_01_토공(용암동)" xfId="653"/>
    <cellStyle name="_Book1_01_토공(진천)" xfId="654"/>
    <cellStyle name="_Book1_04_부대공" xfId="655"/>
    <cellStyle name="_Book1_1.토공" xfId="656"/>
    <cellStyle name="_Book1_2.배수공" xfId="657"/>
    <cellStyle name="_Book1_2.배수공 (version 1)" xfId="658"/>
    <cellStyle name="_Book1_2_배수공" xfId="659"/>
    <cellStyle name="_Book1_4.부대공" xfId="660"/>
    <cellStyle name="_Book1_Book2" xfId="661"/>
    <cellStyle name="_Book1_깨기공" xfId="662"/>
    <cellStyle name="_Book3" xfId="17428"/>
    <cellStyle name="_BOX수량" xfId="663"/>
    <cellStyle name="_B부대공" xfId="17429"/>
    <cellStyle name="_b접합정공기이토" xfId="17430"/>
    <cellStyle name="_cover" xfId="664"/>
    <cellStyle name="_CPQRC_Storage_Dec05" xfId="665"/>
    <cellStyle name="_C앤C" xfId="666"/>
    <cellStyle name="_C앤C(네트웍)" xfId="667"/>
    <cellStyle name="_C앤C원가계산" xfId="668"/>
    <cellStyle name="_L형측구 실정" xfId="669"/>
    <cellStyle name="_MP00_수량산출서" xfId="670"/>
    <cellStyle name="_MP00_수량산출서_1.주교량_집계표" xfId="671"/>
    <cellStyle name="_MP00_수량산출서_2.MP04_수량산출서" xfId="672"/>
    <cellStyle name="_MP00_수량산출서_부창대교_ATYPE" xfId="673"/>
    <cellStyle name="_MP00_수량산출서_주교량_집계표" xfId="674"/>
    <cellStyle name="_MP00_수량산출서_총괄집계표" xfId="675"/>
    <cellStyle name="_MP00_수량산출서_총괄집계표(교량별)" xfId="676"/>
    <cellStyle name="_MS일위대가표(9-2)" xfId="677"/>
    <cellStyle name="_NEGS_1화 [0]_nh_x0010_통화 [0]_OCT-Price" xfId="678"/>
    <cellStyle name="_PQ평가양식_001" xfId="679"/>
    <cellStyle name="_PQ평가양식_003" xfId="680"/>
    <cellStyle name="_PRICE" xfId="681"/>
    <cellStyle name="_ProCurve Quick Reference Card - December 2005" xfId="682"/>
    <cellStyle name="_ProCurve Quick Reference Card - January 2006" xfId="683"/>
    <cellStyle name="_ProCurve Quick Reference Card - July 1 2005" xfId="684"/>
    <cellStyle name="_ProCurve Quick Reference Card - July 1 2005_Book1" xfId="685"/>
    <cellStyle name="_ProCurve Quick Reference Card - July 1 2005_HP_Care_Pack_Aug05" xfId="686"/>
    <cellStyle name="_ProCurve Quick Reference Card - July 1 2005_HP_Care_Pack_July05" xfId="687"/>
    <cellStyle name="_ProCurve Quick Reference Card - October 1  2005" xfId="688"/>
    <cellStyle name="_ProCurve Quick Reference Card - October 2005 v2" xfId="689"/>
    <cellStyle name="_PSC상부(내맘)" xfId="690"/>
    <cellStyle name="_PSC상부(내맘)_공안교수량" xfId="691"/>
    <cellStyle name="_PSC상부(내맘)_공안교수량_곤양1교수량" xfId="692"/>
    <cellStyle name="_PSC상부(내맘)_공안교수량_곤양1교수량(최종본)" xfId="693"/>
    <cellStyle name="_PSC상부(내맘)_공안교수량_금포교수량" xfId="694"/>
    <cellStyle name="_PSC상부(내맘)_공안교수량_금포교수량(최종본)" xfId="695"/>
    <cellStyle name="_PSC상부(내맘)_교대수량" xfId="696"/>
    <cellStyle name="_PSC상부(내맘)_교대수량_곤양1교수량" xfId="697"/>
    <cellStyle name="_PSC상부(내맘)_교대수량_곤양1교수량(최종본)" xfId="698"/>
    <cellStyle name="_PSC상부(내맘)_교대수량_금포교수량" xfId="699"/>
    <cellStyle name="_PSC상부(내맘)_교대수량_금포교수량(최종본)" xfId="700"/>
    <cellStyle name="_PSC상부(내맘)_금포교수량" xfId="701"/>
    <cellStyle name="_PSC상부(내맘)_금포교수량_곤양1교수량" xfId="702"/>
    <cellStyle name="_PSC상부(내맘)_금포교수량_곤양1교수량(최종본)" xfId="703"/>
    <cellStyle name="_PSC상부(내맘)_금포교수량_금포교수량" xfId="704"/>
    <cellStyle name="_PSC상부(내맘)_금포교수량_금포교수량(최종본)" xfId="705"/>
    <cellStyle name="_PSC상부(내맘)_사본 - 주요자재집계표-창리" xfId="706"/>
    <cellStyle name="_PSC상부(내맘)_사본 - 주요자재집계표-창리_수량(누청리농로포장공사)" xfId="707"/>
    <cellStyle name="_PSC상부(내맘)_사본 - 주요자재집계표-창리_수량(묘서리)" xfId="708"/>
    <cellStyle name="_PSC상부(내맘)_수량(누청리농로포장공사)" xfId="709"/>
    <cellStyle name="_PSC상부(내맘)_수량(묘서리)" xfId="710"/>
    <cellStyle name="_PSC상부(내맘)_주요자재집계표-화전리" xfId="711"/>
    <cellStyle name="_PSC상부(내맘)_주요자재집계표-화전리_수량(누청리농로포장공사)" xfId="712"/>
    <cellStyle name="_PSC상부(내맘)_주요자재집계표-화전리_수량(묘서리)" xfId="713"/>
    <cellStyle name="_R8_CPQRC Storage 7-29-05" xfId="714"/>
    <cellStyle name="_RE" xfId="715"/>
    <cellStyle name="_RESULTS" xfId="716"/>
    <cellStyle name="_Sheet1" xfId="717"/>
    <cellStyle name="_Sheet2" xfId="718"/>
    <cellStyle name="_Sheet3" xfId="719"/>
    <cellStyle name="_Sheet4" xfId="720"/>
    <cellStyle name="_Sheet5" xfId="721"/>
    <cellStyle name="_SS-ET   일위대가(9-1)" xfId="722"/>
    <cellStyle name="_SS-ET일위대가" xfId="723"/>
    <cellStyle name="_V4_upis_서버및엔지_070529" xfId="724"/>
    <cellStyle name="_가로등기초" xfId="725"/>
    <cellStyle name="_가변고정링일위대가(9-5)" xfId="726"/>
    <cellStyle name="_가양-화곡내역(일위대가)" xfId="727"/>
    <cellStyle name="_가양-화곡내역(일위대가) 2" xfId="728"/>
    <cellStyle name="_가양-화곡내역(일위대가)_2합류지점수량_0306" xfId="729"/>
    <cellStyle name="_가양-화곡내역(일위대가)_5옹벽공" xfId="730"/>
    <cellStyle name="_가양-화곡내역(일위대가)_5옹벽공 2" xfId="731"/>
    <cellStyle name="_가양-화곡내역(일위대가)_5옹벽공_2합류지점수량_0306" xfId="732"/>
    <cellStyle name="_가양-화곡내역(일위대가)_5옹벽공_맨홀구조물공" xfId="733"/>
    <cellStyle name="_가양-화곡내역(일위대가)_5옹벽공_맨홀구조물공_사본 - 총괄설계내역서" xfId="734"/>
    <cellStyle name="_가양-화곡내역(일위대가)_5옹벽공_사본 - 총괄설계내역서" xfId="735"/>
    <cellStyle name="_가양-화곡내역(일위대가)_5옹벽공_삼막천합류" xfId="736"/>
    <cellStyle name="_가양-화곡내역(일위대가)_5옹벽공_삼성천합류" xfId="737"/>
    <cellStyle name="_가양-화곡내역(일위대가)_5옹벽공_수량산출서" xfId="738"/>
    <cellStyle name="_가양-화곡내역(일위대가)_5옹벽공_수량산출서 2" xfId="739"/>
    <cellStyle name="_가양-화곡내역(일위대가)_5옹벽공_수량산출서(삼막천합류)" xfId="740"/>
    <cellStyle name="_가양-화곡내역(일위대가)_5옹벽공_수량산출서(삼성천합류)" xfId="741"/>
    <cellStyle name="_가양-화곡내역(일위대가)_5옹벽공_수량산출서(안양5동계단)" xfId="742"/>
    <cellStyle name="_가양-화곡내역(일위대가)_5옹벽공_수량산출서_사본 - 총괄설계내역서" xfId="743"/>
    <cellStyle name="_가양-화곡내역(일위대가)_가양-화곡내역(토형100M)" xfId="744"/>
    <cellStyle name="_가양-화곡내역(일위대가)_가양-화곡내역(토형100M) 2" xfId="745"/>
    <cellStyle name="_가양-화곡내역(일위대가)_가양-화곡내역(토형100M)_2합류지점수량_0306" xfId="746"/>
    <cellStyle name="_가양-화곡내역(일위대가)_가양-화곡내역(토형100M)_5옹벽공" xfId="747"/>
    <cellStyle name="_가양-화곡내역(일위대가)_가양-화곡내역(토형100M)_5옹벽공 2" xfId="748"/>
    <cellStyle name="_가양-화곡내역(일위대가)_가양-화곡내역(토형100M)_5옹벽공_2합류지점수량_0306" xfId="749"/>
    <cellStyle name="_가양-화곡내역(일위대가)_가양-화곡내역(토형100M)_5옹벽공_맨홀구조물공" xfId="750"/>
    <cellStyle name="_가양-화곡내역(일위대가)_가양-화곡내역(토형100M)_5옹벽공_맨홀구조물공_사본 - 총괄설계내역서" xfId="751"/>
    <cellStyle name="_가양-화곡내역(일위대가)_가양-화곡내역(토형100M)_5옹벽공_사본 - 총괄설계내역서" xfId="752"/>
    <cellStyle name="_가양-화곡내역(일위대가)_가양-화곡내역(토형100M)_5옹벽공_삼막천합류" xfId="753"/>
    <cellStyle name="_가양-화곡내역(일위대가)_가양-화곡내역(토형100M)_5옹벽공_삼성천합류" xfId="754"/>
    <cellStyle name="_가양-화곡내역(일위대가)_가양-화곡내역(토형100M)_5옹벽공_수량산출서" xfId="755"/>
    <cellStyle name="_가양-화곡내역(일위대가)_가양-화곡내역(토형100M)_5옹벽공_수량산출서 2" xfId="756"/>
    <cellStyle name="_가양-화곡내역(일위대가)_가양-화곡내역(토형100M)_5옹벽공_수량산출서(삼막천합류)" xfId="757"/>
    <cellStyle name="_가양-화곡내역(일위대가)_가양-화곡내역(토형100M)_5옹벽공_수량산출서(삼성천합류)" xfId="758"/>
    <cellStyle name="_가양-화곡내역(일위대가)_가양-화곡내역(토형100M)_5옹벽공_수량산출서(안양5동계단)" xfId="759"/>
    <cellStyle name="_가양-화곡내역(일위대가)_가양-화곡내역(토형100M)_5옹벽공_수량산출서_사본 - 총괄설계내역서" xfId="760"/>
    <cellStyle name="_가양-화곡내역(일위대가)_가양-화곡내역(토형100M)_맨홀구조물공" xfId="761"/>
    <cellStyle name="_가양-화곡내역(일위대가)_가양-화곡내역(토형100M)_맨홀구조물공_사본 - 총괄설계내역서" xfId="762"/>
    <cellStyle name="_가양-화곡내역(일위대가)_가양-화곡내역(토형100M)_사본 - 총괄설계내역서" xfId="763"/>
    <cellStyle name="_가양-화곡내역(일위대가)_가양-화곡내역(토형100M)_삼막천합류" xfId="764"/>
    <cellStyle name="_가양-화곡내역(일위대가)_가양-화곡내역(토형100M)_삼성천합류" xfId="765"/>
    <cellStyle name="_가양-화곡내역(일위대가)_가양-화곡내역(토형100M)_수량산출" xfId="766"/>
    <cellStyle name="_가양-화곡내역(일위대가)_가양-화곡내역(토형100M)_수량산출 2" xfId="767"/>
    <cellStyle name="_가양-화곡내역(일위대가)_가양-화곡내역(토형100M)_수량산출_2합류지점수량_0306" xfId="768"/>
    <cellStyle name="_가양-화곡내역(일위대가)_가양-화곡내역(토형100M)_수량산출_5옹벽공" xfId="769"/>
    <cellStyle name="_가양-화곡내역(일위대가)_가양-화곡내역(토형100M)_수량산출_5옹벽공 2" xfId="770"/>
    <cellStyle name="_가양-화곡내역(일위대가)_가양-화곡내역(토형100M)_수량산출_5옹벽공_2합류지점수량_0306" xfId="771"/>
    <cellStyle name="_가양-화곡내역(일위대가)_가양-화곡내역(토형100M)_수량산출_5옹벽공_맨홀구조물공" xfId="772"/>
    <cellStyle name="_가양-화곡내역(일위대가)_가양-화곡내역(토형100M)_수량산출_5옹벽공_맨홀구조물공_사본 - 총괄설계내역서" xfId="773"/>
    <cellStyle name="_가양-화곡내역(일위대가)_가양-화곡내역(토형100M)_수량산출_5옹벽공_사본 - 총괄설계내역서" xfId="774"/>
    <cellStyle name="_가양-화곡내역(일위대가)_가양-화곡내역(토형100M)_수량산출_5옹벽공_삼막천합류" xfId="775"/>
    <cellStyle name="_가양-화곡내역(일위대가)_가양-화곡내역(토형100M)_수량산출_5옹벽공_삼성천합류" xfId="776"/>
    <cellStyle name="_가양-화곡내역(일위대가)_가양-화곡내역(토형100M)_수량산출_5옹벽공_수량산출서" xfId="777"/>
    <cellStyle name="_가양-화곡내역(일위대가)_가양-화곡내역(토형100M)_수량산출_5옹벽공_수량산출서 2" xfId="778"/>
    <cellStyle name="_가양-화곡내역(일위대가)_가양-화곡내역(토형100M)_수량산출_5옹벽공_수량산출서(삼막천합류)" xfId="779"/>
    <cellStyle name="_가양-화곡내역(일위대가)_가양-화곡내역(토형100M)_수량산출_5옹벽공_수량산출서(삼성천합류)" xfId="780"/>
    <cellStyle name="_가양-화곡내역(일위대가)_가양-화곡내역(토형100M)_수량산출_5옹벽공_수량산출서(안양5동계단)" xfId="781"/>
    <cellStyle name="_가양-화곡내역(일위대가)_가양-화곡내역(토형100M)_수량산출_5옹벽공_수량산출서_사본 - 총괄설계내역서" xfId="782"/>
    <cellStyle name="_가양-화곡내역(일위대가)_가양-화곡내역(토형100M)_수량산출_맨홀구조물공" xfId="783"/>
    <cellStyle name="_가양-화곡내역(일위대가)_가양-화곡내역(토형100M)_수량산출_맨홀구조물공_사본 - 총괄설계내역서" xfId="784"/>
    <cellStyle name="_가양-화곡내역(일위대가)_가양-화곡내역(토형100M)_수량산출_사본 - 총괄설계내역서" xfId="785"/>
    <cellStyle name="_가양-화곡내역(일위대가)_가양-화곡내역(토형100M)_수량산출_삼막천합류" xfId="786"/>
    <cellStyle name="_가양-화곡내역(일위대가)_가양-화곡내역(토형100M)_수량산출_삼성천합류" xfId="787"/>
    <cellStyle name="_가양-화곡내역(일위대가)_가양-화곡내역(토형100M)_수량산출_수량산출서" xfId="788"/>
    <cellStyle name="_가양-화곡내역(일위대가)_가양-화곡내역(토형100M)_수량산출_수량산출서 2" xfId="789"/>
    <cellStyle name="_가양-화곡내역(일위대가)_가양-화곡내역(토형100M)_수량산출_수량산출서(삼막천합류)" xfId="790"/>
    <cellStyle name="_가양-화곡내역(일위대가)_가양-화곡내역(토형100M)_수량산출_수량산출서(삼성천합류)" xfId="791"/>
    <cellStyle name="_가양-화곡내역(일위대가)_가양-화곡내역(토형100M)_수량산출_수량산출서(안양5동계단)" xfId="792"/>
    <cellStyle name="_가양-화곡내역(일위대가)_가양-화곡내역(토형100M)_수량산출_수량산출서_사본 - 총괄설계내역서" xfId="793"/>
    <cellStyle name="_가양-화곡내역(일위대가)_가양-화곡내역(토형100M)_수량산출_옹벽공" xfId="794"/>
    <cellStyle name="_가양-화곡내역(일위대가)_가양-화곡내역(토형100M)_수량산출_옹벽공 2" xfId="795"/>
    <cellStyle name="_가양-화곡내역(일위대가)_가양-화곡내역(토형100M)_수량산출_옹벽공_2합류지점수량_0306" xfId="796"/>
    <cellStyle name="_가양-화곡내역(일위대가)_가양-화곡내역(토형100M)_수량산출_옹벽공_맨홀구조물공" xfId="797"/>
    <cellStyle name="_가양-화곡내역(일위대가)_가양-화곡내역(토형100M)_수량산출_옹벽공_맨홀구조물공_사본 - 총괄설계내역서" xfId="798"/>
    <cellStyle name="_가양-화곡내역(일위대가)_가양-화곡내역(토형100M)_수량산출_옹벽공_사본 - 총괄설계내역서" xfId="799"/>
    <cellStyle name="_가양-화곡내역(일위대가)_가양-화곡내역(토형100M)_수량산출_옹벽공_삼막천합류" xfId="800"/>
    <cellStyle name="_가양-화곡내역(일위대가)_가양-화곡내역(토형100M)_수량산출_옹벽공_삼성천합류" xfId="801"/>
    <cellStyle name="_가양-화곡내역(일위대가)_가양-화곡내역(토형100M)_수량산출_옹벽공_수량산출서" xfId="802"/>
    <cellStyle name="_가양-화곡내역(일위대가)_가양-화곡내역(토형100M)_수량산출_옹벽공_수량산출서 2" xfId="803"/>
    <cellStyle name="_가양-화곡내역(일위대가)_가양-화곡내역(토형100M)_수량산출_옹벽공_수량산출서(삼막천합류)" xfId="804"/>
    <cellStyle name="_가양-화곡내역(일위대가)_가양-화곡내역(토형100M)_수량산출_옹벽공_수량산출서(삼성천합류)" xfId="805"/>
    <cellStyle name="_가양-화곡내역(일위대가)_가양-화곡내역(토형100M)_수량산출_옹벽공_수량산출서(안양5동계단)" xfId="806"/>
    <cellStyle name="_가양-화곡내역(일위대가)_가양-화곡내역(토형100M)_수량산출_옹벽공_수량산출서_사본 - 총괄설계내역서" xfId="807"/>
    <cellStyle name="_가양-화곡내역(일위대가)_가양-화곡내역(토형100M)_수량산출_옹벽수량" xfId="808"/>
    <cellStyle name="_가양-화곡내역(일위대가)_가양-화곡내역(토형100M)_수량산출_옹벽수량 2" xfId="809"/>
    <cellStyle name="_가양-화곡내역(일위대가)_가양-화곡내역(토형100M)_수량산출_옹벽수량_2합류지점수량_0306" xfId="810"/>
    <cellStyle name="_가양-화곡내역(일위대가)_가양-화곡내역(토형100M)_수량산출_옹벽수량_맨홀구조물공" xfId="811"/>
    <cellStyle name="_가양-화곡내역(일위대가)_가양-화곡내역(토형100M)_수량산출_옹벽수량_맨홀구조물공_사본 - 총괄설계내역서" xfId="812"/>
    <cellStyle name="_가양-화곡내역(일위대가)_가양-화곡내역(토형100M)_수량산출_옹벽수량_사본 - 총괄설계내역서" xfId="813"/>
    <cellStyle name="_가양-화곡내역(일위대가)_가양-화곡내역(토형100M)_수량산출_옹벽수량_삼막천합류" xfId="814"/>
    <cellStyle name="_가양-화곡내역(일위대가)_가양-화곡내역(토형100M)_수량산출_옹벽수량_삼성천합류" xfId="815"/>
    <cellStyle name="_가양-화곡내역(일위대가)_가양-화곡내역(토형100M)_수량산출_옹벽수량_수량산출서" xfId="816"/>
    <cellStyle name="_가양-화곡내역(일위대가)_가양-화곡내역(토형100M)_수량산출_옹벽수량_수량산출서 2" xfId="817"/>
    <cellStyle name="_가양-화곡내역(일위대가)_가양-화곡내역(토형100M)_수량산출_옹벽수량_수량산출서(삼막천합류)" xfId="818"/>
    <cellStyle name="_가양-화곡내역(일위대가)_가양-화곡내역(토형100M)_수량산출_옹벽수량_수량산출서(삼성천합류)" xfId="819"/>
    <cellStyle name="_가양-화곡내역(일위대가)_가양-화곡내역(토형100M)_수량산출_옹벽수량_수량산출서(안양5동계단)" xfId="820"/>
    <cellStyle name="_가양-화곡내역(일위대가)_가양-화곡내역(토형100M)_수량산출_옹벽수량_수량산출서_사본 - 총괄설계내역서" xfId="821"/>
    <cellStyle name="_가양-화곡내역(일위대가)_가양-화곡내역(토형100M)_수량산출서" xfId="822"/>
    <cellStyle name="_가양-화곡내역(일위대가)_가양-화곡내역(토형100M)_수량산출서 2" xfId="823"/>
    <cellStyle name="_가양-화곡내역(일위대가)_가양-화곡내역(토형100M)_수량산출서(삼막천합류)" xfId="824"/>
    <cellStyle name="_가양-화곡내역(일위대가)_가양-화곡내역(토형100M)_수량산출서(삼성천합류)" xfId="825"/>
    <cellStyle name="_가양-화곡내역(일위대가)_가양-화곡내역(토형100M)_수량산출서(안양5동계단)" xfId="826"/>
    <cellStyle name="_가양-화곡내역(일위대가)_가양-화곡내역(토형100M)_수량산출서_사본 - 총괄설계내역서" xfId="827"/>
    <cellStyle name="_가양-화곡내역(일위대가)_가양-화곡내역(토형100M)_옹벽공" xfId="828"/>
    <cellStyle name="_가양-화곡내역(일위대가)_가양-화곡내역(토형100M)_옹벽공 2" xfId="829"/>
    <cellStyle name="_가양-화곡내역(일위대가)_가양-화곡내역(토형100M)_옹벽공_2합류지점수량_0306" xfId="830"/>
    <cellStyle name="_가양-화곡내역(일위대가)_가양-화곡내역(토형100M)_옹벽공_맨홀구조물공" xfId="831"/>
    <cellStyle name="_가양-화곡내역(일위대가)_가양-화곡내역(토형100M)_옹벽공_맨홀구조물공_사본 - 총괄설계내역서" xfId="832"/>
    <cellStyle name="_가양-화곡내역(일위대가)_가양-화곡내역(토형100M)_옹벽공_사본 - 총괄설계내역서" xfId="833"/>
    <cellStyle name="_가양-화곡내역(일위대가)_가양-화곡내역(토형100M)_옹벽공_삼막천합류" xfId="834"/>
    <cellStyle name="_가양-화곡내역(일위대가)_가양-화곡내역(토형100M)_옹벽공_삼성천합류" xfId="835"/>
    <cellStyle name="_가양-화곡내역(일위대가)_가양-화곡내역(토형100M)_옹벽공_수량산출서" xfId="836"/>
    <cellStyle name="_가양-화곡내역(일위대가)_가양-화곡내역(토형100M)_옹벽공_수량산출서 2" xfId="837"/>
    <cellStyle name="_가양-화곡내역(일위대가)_가양-화곡내역(토형100M)_옹벽공_수량산출서(삼막천합류)" xfId="838"/>
    <cellStyle name="_가양-화곡내역(일위대가)_가양-화곡내역(토형100M)_옹벽공_수량산출서(삼성천합류)" xfId="839"/>
    <cellStyle name="_가양-화곡내역(일위대가)_가양-화곡내역(토형100M)_옹벽공_수량산출서(안양5동계단)" xfId="840"/>
    <cellStyle name="_가양-화곡내역(일위대가)_가양-화곡내역(토형100M)_옹벽공_수량산출서_사본 - 총괄설계내역서" xfId="841"/>
    <cellStyle name="_가양-화곡내역(일위대가)_가양-화곡내역(토형100M)_옹벽수량" xfId="842"/>
    <cellStyle name="_가양-화곡내역(일위대가)_가양-화곡내역(토형100M)_옹벽수량 2" xfId="843"/>
    <cellStyle name="_가양-화곡내역(일위대가)_가양-화곡내역(토형100M)_옹벽수량_2합류지점수량_0306" xfId="844"/>
    <cellStyle name="_가양-화곡내역(일위대가)_가양-화곡내역(토형100M)_옹벽수량_맨홀구조물공" xfId="845"/>
    <cellStyle name="_가양-화곡내역(일위대가)_가양-화곡내역(토형100M)_옹벽수량_맨홀구조물공_사본 - 총괄설계내역서" xfId="846"/>
    <cellStyle name="_가양-화곡내역(일위대가)_가양-화곡내역(토형100M)_옹벽수량_사본 - 총괄설계내역서" xfId="847"/>
    <cellStyle name="_가양-화곡내역(일위대가)_가양-화곡내역(토형100M)_옹벽수량_삼막천합류" xfId="848"/>
    <cellStyle name="_가양-화곡내역(일위대가)_가양-화곡내역(토형100M)_옹벽수량_삼성천합류" xfId="849"/>
    <cellStyle name="_가양-화곡내역(일위대가)_가양-화곡내역(토형100M)_옹벽수량_수량산출서" xfId="850"/>
    <cellStyle name="_가양-화곡내역(일위대가)_가양-화곡내역(토형100M)_옹벽수량_수량산출서 2" xfId="851"/>
    <cellStyle name="_가양-화곡내역(일위대가)_가양-화곡내역(토형100M)_옹벽수량_수량산출서(삼막천합류)" xfId="852"/>
    <cellStyle name="_가양-화곡내역(일위대가)_가양-화곡내역(토형100M)_옹벽수량_수량산출서(삼성천합류)" xfId="853"/>
    <cellStyle name="_가양-화곡내역(일위대가)_가양-화곡내역(토형100M)_옹벽수량_수량산출서(안양5동계단)" xfId="854"/>
    <cellStyle name="_가양-화곡내역(일위대가)_가양-화곡내역(토형100M)_옹벽수량_수량산출서_사본 - 총괄설계내역서" xfId="855"/>
    <cellStyle name="_가양-화곡내역(일위대가)_맨홀구조물공" xfId="856"/>
    <cellStyle name="_가양-화곡내역(일위대가)_맨홀구조물공_사본 - 총괄설계내역서" xfId="857"/>
    <cellStyle name="_가양-화곡내역(일위대가)_사본 - 총괄설계내역서" xfId="858"/>
    <cellStyle name="_가양-화곡내역(일위대가)_삼막천합류" xfId="859"/>
    <cellStyle name="_가양-화곡내역(일위대가)_삼성천합류" xfId="860"/>
    <cellStyle name="_가양-화곡내역(일위대가)_수량산출서" xfId="861"/>
    <cellStyle name="_가양-화곡내역(일위대가)_수량산출서 2" xfId="862"/>
    <cellStyle name="_가양-화곡내역(일위대가)_수량산출서(삼막천합류)" xfId="863"/>
    <cellStyle name="_가양-화곡내역(일위대가)_수량산출서(삼성천합류)" xfId="864"/>
    <cellStyle name="_가양-화곡내역(일위대가)_수량산출서(안양5동계단)" xfId="865"/>
    <cellStyle name="_가양-화곡내역(일위대가)_수량산출서_사본 - 총괄설계내역서" xfId="866"/>
    <cellStyle name="_가양-화곡내역(일위대가)_옹벽공" xfId="867"/>
    <cellStyle name="_가양-화곡내역(일위대가)_옹벽공 2" xfId="868"/>
    <cellStyle name="_가양-화곡내역(일위대가)_옹벽공_2합류지점수량_0306" xfId="869"/>
    <cellStyle name="_가양-화곡내역(일위대가)_옹벽공_맨홀구조물공" xfId="870"/>
    <cellStyle name="_가양-화곡내역(일위대가)_옹벽공_맨홀구조물공_사본 - 총괄설계내역서" xfId="871"/>
    <cellStyle name="_가양-화곡내역(일위대가)_옹벽공_사본 - 총괄설계내역서" xfId="872"/>
    <cellStyle name="_가양-화곡내역(일위대가)_옹벽공_삼막천합류" xfId="873"/>
    <cellStyle name="_가양-화곡내역(일위대가)_옹벽공_삼성천합류" xfId="874"/>
    <cellStyle name="_가양-화곡내역(일위대가)_옹벽공_수량산출서" xfId="875"/>
    <cellStyle name="_가양-화곡내역(일위대가)_옹벽공_수량산출서 2" xfId="876"/>
    <cellStyle name="_가양-화곡내역(일위대가)_옹벽공_수량산출서(삼막천합류)" xfId="877"/>
    <cellStyle name="_가양-화곡내역(일위대가)_옹벽공_수량산출서(삼성천합류)" xfId="878"/>
    <cellStyle name="_가양-화곡내역(일위대가)_옹벽공_수량산출서(안양5동계단)" xfId="879"/>
    <cellStyle name="_가양-화곡내역(일위대가)_옹벽공_수량산출서_사본 - 총괄설계내역서" xfId="880"/>
    <cellStyle name="_가양-화곡내역(일위대가)_옹벽수량" xfId="881"/>
    <cellStyle name="_가양-화곡내역(일위대가)_옹벽수량 2" xfId="882"/>
    <cellStyle name="_가양-화곡내역(일위대가)_옹벽수량_2합류지점수량_0306" xfId="883"/>
    <cellStyle name="_가양-화곡내역(일위대가)_옹벽수량_맨홀구조물공" xfId="884"/>
    <cellStyle name="_가양-화곡내역(일위대가)_옹벽수량_맨홀구조물공_사본 - 총괄설계내역서" xfId="885"/>
    <cellStyle name="_가양-화곡내역(일위대가)_옹벽수량_사본 - 총괄설계내역서" xfId="886"/>
    <cellStyle name="_가양-화곡내역(일위대가)_옹벽수량_삼막천합류" xfId="887"/>
    <cellStyle name="_가양-화곡내역(일위대가)_옹벽수량_삼성천합류" xfId="888"/>
    <cellStyle name="_가양-화곡내역(일위대가)_옹벽수량_수량산출서" xfId="889"/>
    <cellStyle name="_가양-화곡내역(일위대가)_옹벽수량_수량산출서 2" xfId="890"/>
    <cellStyle name="_가양-화곡내역(일위대가)_옹벽수량_수량산출서(삼막천합류)" xfId="891"/>
    <cellStyle name="_가양-화곡내역(일위대가)_옹벽수량_수량산출서(삼성천합류)" xfId="892"/>
    <cellStyle name="_가양-화곡내역(일위대가)_옹벽수량_수량산출서(안양5동계단)" xfId="893"/>
    <cellStyle name="_가양-화곡내역(일위대가)_옹벽수량_수량산출서_사본 - 총괄설계내역서" xfId="894"/>
    <cellStyle name="_가양-화곡내역(토형100M)" xfId="895"/>
    <cellStyle name="_가양-화곡내역(토형100M) 2" xfId="896"/>
    <cellStyle name="_가양-화곡내역(토형100M)_2합류지점수량_0306" xfId="897"/>
    <cellStyle name="_가양-화곡내역(토형100M)_5옹벽공" xfId="898"/>
    <cellStyle name="_가양-화곡내역(토형100M)_5옹벽공 2" xfId="899"/>
    <cellStyle name="_가양-화곡내역(토형100M)_5옹벽공_2합류지점수량_0306" xfId="900"/>
    <cellStyle name="_가양-화곡내역(토형100M)_5옹벽공_맨홀구조물공" xfId="901"/>
    <cellStyle name="_가양-화곡내역(토형100M)_5옹벽공_맨홀구조물공_사본 - 총괄설계내역서" xfId="902"/>
    <cellStyle name="_가양-화곡내역(토형100M)_5옹벽공_사본 - 총괄설계내역서" xfId="903"/>
    <cellStyle name="_가양-화곡내역(토형100M)_5옹벽공_삼막천합류" xfId="904"/>
    <cellStyle name="_가양-화곡내역(토형100M)_5옹벽공_삼성천합류" xfId="905"/>
    <cellStyle name="_가양-화곡내역(토형100M)_5옹벽공_수량산출서" xfId="906"/>
    <cellStyle name="_가양-화곡내역(토형100M)_5옹벽공_수량산출서 2" xfId="907"/>
    <cellStyle name="_가양-화곡내역(토형100M)_5옹벽공_수량산출서(삼막천합류)" xfId="908"/>
    <cellStyle name="_가양-화곡내역(토형100M)_5옹벽공_수량산출서(삼성천합류)" xfId="909"/>
    <cellStyle name="_가양-화곡내역(토형100M)_5옹벽공_수량산출서(안양5동계단)" xfId="910"/>
    <cellStyle name="_가양-화곡내역(토형100M)_5옹벽공_수량산출서_사본 - 총괄설계내역서" xfId="911"/>
    <cellStyle name="_가양-화곡내역(토형100M)_맨홀구조물공" xfId="912"/>
    <cellStyle name="_가양-화곡내역(토형100M)_맨홀구조물공_사본 - 총괄설계내역서" xfId="913"/>
    <cellStyle name="_가양-화곡내역(토형100M)_사본 - 총괄설계내역서" xfId="914"/>
    <cellStyle name="_가양-화곡내역(토형100M)_삼막천합류" xfId="915"/>
    <cellStyle name="_가양-화곡내역(토형100M)_삼성천합류" xfId="916"/>
    <cellStyle name="_가양-화곡내역(토형100M)_수량산출" xfId="917"/>
    <cellStyle name="_가양-화곡내역(토형100M)_수량산출 2" xfId="918"/>
    <cellStyle name="_가양-화곡내역(토형100M)_수량산출_2합류지점수량_0306" xfId="919"/>
    <cellStyle name="_가양-화곡내역(토형100M)_수량산출_5옹벽공" xfId="920"/>
    <cellStyle name="_가양-화곡내역(토형100M)_수량산출_5옹벽공 2" xfId="921"/>
    <cellStyle name="_가양-화곡내역(토형100M)_수량산출_5옹벽공_2합류지점수량_0306" xfId="922"/>
    <cellStyle name="_가양-화곡내역(토형100M)_수량산출_5옹벽공_맨홀구조물공" xfId="923"/>
    <cellStyle name="_가양-화곡내역(토형100M)_수량산출_5옹벽공_맨홀구조물공_사본 - 총괄설계내역서" xfId="924"/>
    <cellStyle name="_가양-화곡내역(토형100M)_수량산출_5옹벽공_사본 - 총괄설계내역서" xfId="925"/>
    <cellStyle name="_가양-화곡내역(토형100M)_수량산출_5옹벽공_삼막천합류" xfId="926"/>
    <cellStyle name="_가양-화곡내역(토형100M)_수량산출_5옹벽공_삼성천합류" xfId="927"/>
    <cellStyle name="_가양-화곡내역(토형100M)_수량산출_5옹벽공_수량산출서" xfId="928"/>
    <cellStyle name="_가양-화곡내역(토형100M)_수량산출_5옹벽공_수량산출서 2" xfId="929"/>
    <cellStyle name="_가양-화곡내역(토형100M)_수량산출_5옹벽공_수량산출서(삼막천합류)" xfId="930"/>
    <cellStyle name="_가양-화곡내역(토형100M)_수량산출_5옹벽공_수량산출서(삼성천합류)" xfId="931"/>
    <cellStyle name="_가양-화곡내역(토형100M)_수량산출_5옹벽공_수량산출서(안양5동계단)" xfId="932"/>
    <cellStyle name="_가양-화곡내역(토형100M)_수량산출_5옹벽공_수량산출서_사본 - 총괄설계내역서" xfId="933"/>
    <cellStyle name="_가양-화곡내역(토형100M)_수량산출_맨홀구조물공" xfId="934"/>
    <cellStyle name="_가양-화곡내역(토형100M)_수량산출_맨홀구조물공_사본 - 총괄설계내역서" xfId="935"/>
    <cellStyle name="_가양-화곡내역(토형100M)_수량산출_사본 - 총괄설계내역서" xfId="936"/>
    <cellStyle name="_가양-화곡내역(토형100M)_수량산출_삼막천합류" xfId="937"/>
    <cellStyle name="_가양-화곡내역(토형100M)_수량산출_삼성천합류" xfId="938"/>
    <cellStyle name="_가양-화곡내역(토형100M)_수량산출_수량산출서" xfId="939"/>
    <cellStyle name="_가양-화곡내역(토형100M)_수량산출_수량산출서 2" xfId="940"/>
    <cellStyle name="_가양-화곡내역(토형100M)_수량산출_수량산출서(삼막천합류)" xfId="941"/>
    <cellStyle name="_가양-화곡내역(토형100M)_수량산출_수량산출서(삼성천합류)" xfId="942"/>
    <cellStyle name="_가양-화곡내역(토형100M)_수량산출_수량산출서(안양5동계단)" xfId="943"/>
    <cellStyle name="_가양-화곡내역(토형100M)_수량산출_수량산출서_사본 - 총괄설계내역서" xfId="944"/>
    <cellStyle name="_가양-화곡내역(토형100M)_수량산출_옹벽공" xfId="945"/>
    <cellStyle name="_가양-화곡내역(토형100M)_수량산출_옹벽공 2" xfId="946"/>
    <cellStyle name="_가양-화곡내역(토형100M)_수량산출_옹벽공_2합류지점수량_0306" xfId="947"/>
    <cellStyle name="_가양-화곡내역(토형100M)_수량산출_옹벽공_맨홀구조물공" xfId="948"/>
    <cellStyle name="_가양-화곡내역(토형100M)_수량산출_옹벽공_맨홀구조물공_사본 - 총괄설계내역서" xfId="949"/>
    <cellStyle name="_가양-화곡내역(토형100M)_수량산출_옹벽공_사본 - 총괄설계내역서" xfId="950"/>
    <cellStyle name="_가양-화곡내역(토형100M)_수량산출_옹벽공_삼막천합류" xfId="951"/>
    <cellStyle name="_가양-화곡내역(토형100M)_수량산출_옹벽공_삼성천합류" xfId="952"/>
    <cellStyle name="_가양-화곡내역(토형100M)_수량산출_옹벽공_수량산출서" xfId="953"/>
    <cellStyle name="_가양-화곡내역(토형100M)_수량산출_옹벽공_수량산출서 2" xfId="954"/>
    <cellStyle name="_가양-화곡내역(토형100M)_수량산출_옹벽공_수량산출서(삼막천합류)" xfId="955"/>
    <cellStyle name="_가양-화곡내역(토형100M)_수량산출_옹벽공_수량산출서(삼성천합류)" xfId="956"/>
    <cellStyle name="_가양-화곡내역(토형100M)_수량산출_옹벽공_수량산출서(안양5동계단)" xfId="957"/>
    <cellStyle name="_가양-화곡내역(토형100M)_수량산출_옹벽공_수량산출서_사본 - 총괄설계내역서" xfId="958"/>
    <cellStyle name="_가양-화곡내역(토형100M)_수량산출_옹벽수량" xfId="959"/>
    <cellStyle name="_가양-화곡내역(토형100M)_수량산출_옹벽수량 2" xfId="960"/>
    <cellStyle name="_가양-화곡내역(토형100M)_수량산출_옹벽수량_2합류지점수량_0306" xfId="961"/>
    <cellStyle name="_가양-화곡내역(토형100M)_수량산출_옹벽수량_맨홀구조물공" xfId="962"/>
    <cellStyle name="_가양-화곡내역(토형100M)_수량산출_옹벽수량_맨홀구조물공_사본 - 총괄설계내역서" xfId="963"/>
    <cellStyle name="_가양-화곡내역(토형100M)_수량산출_옹벽수량_사본 - 총괄설계내역서" xfId="964"/>
    <cellStyle name="_가양-화곡내역(토형100M)_수량산출_옹벽수량_삼막천합류" xfId="965"/>
    <cellStyle name="_가양-화곡내역(토형100M)_수량산출_옹벽수량_삼성천합류" xfId="966"/>
    <cellStyle name="_가양-화곡내역(토형100M)_수량산출_옹벽수량_수량산출서" xfId="967"/>
    <cellStyle name="_가양-화곡내역(토형100M)_수량산출_옹벽수량_수량산출서 2" xfId="968"/>
    <cellStyle name="_가양-화곡내역(토형100M)_수량산출_옹벽수량_수량산출서(삼막천합류)" xfId="969"/>
    <cellStyle name="_가양-화곡내역(토형100M)_수량산출_옹벽수량_수량산출서(삼성천합류)" xfId="970"/>
    <cellStyle name="_가양-화곡내역(토형100M)_수량산출_옹벽수량_수량산출서(안양5동계단)" xfId="971"/>
    <cellStyle name="_가양-화곡내역(토형100M)_수량산출_옹벽수량_수량산출서_사본 - 총괄설계내역서" xfId="972"/>
    <cellStyle name="_가양-화곡내역(토형100M)_수량산출서" xfId="973"/>
    <cellStyle name="_가양-화곡내역(토형100M)_수량산출서 2" xfId="974"/>
    <cellStyle name="_가양-화곡내역(토형100M)_수량산출서(삼막천합류)" xfId="975"/>
    <cellStyle name="_가양-화곡내역(토형100M)_수량산출서(삼성천합류)" xfId="976"/>
    <cellStyle name="_가양-화곡내역(토형100M)_수량산출서(안양5동계단)" xfId="977"/>
    <cellStyle name="_가양-화곡내역(토형100M)_수량산출서_사본 - 총괄설계내역서" xfId="978"/>
    <cellStyle name="_가양-화곡내역(토형100M)_옹벽공" xfId="979"/>
    <cellStyle name="_가양-화곡내역(토형100M)_옹벽공 2" xfId="980"/>
    <cellStyle name="_가양-화곡내역(토형100M)_옹벽공_2합류지점수량_0306" xfId="981"/>
    <cellStyle name="_가양-화곡내역(토형100M)_옹벽공_맨홀구조물공" xfId="982"/>
    <cellStyle name="_가양-화곡내역(토형100M)_옹벽공_맨홀구조물공_사본 - 총괄설계내역서" xfId="983"/>
    <cellStyle name="_가양-화곡내역(토형100M)_옹벽공_사본 - 총괄설계내역서" xfId="984"/>
    <cellStyle name="_가양-화곡내역(토형100M)_옹벽공_삼막천합류" xfId="985"/>
    <cellStyle name="_가양-화곡내역(토형100M)_옹벽공_삼성천합류" xfId="986"/>
    <cellStyle name="_가양-화곡내역(토형100M)_옹벽공_수량산출서" xfId="987"/>
    <cellStyle name="_가양-화곡내역(토형100M)_옹벽공_수량산출서 2" xfId="988"/>
    <cellStyle name="_가양-화곡내역(토형100M)_옹벽공_수량산출서(삼막천합류)" xfId="989"/>
    <cellStyle name="_가양-화곡내역(토형100M)_옹벽공_수량산출서(삼성천합류)" xfId="990"/>
    <cellStyle name="_가양-화곡내역(토형100M)_옹벽공_수량산출서(안양5동계단)" xfId="991"/>
    <cellStyle name="_가양-화곡내역(토형100M)_옹벽공_수량산출서_사본 - 총괄설계내역서" xfId="992"/>
    <cellStyle name="_가양-화곡내역(토형100M)_옹벽수량" xfId="993"/>
    <cellStyle name="_가양-화곡내역(토형100M)_옹벽수량 2" xfId="994"/>
    <cellStyle name="_가양-화곡내역(토형100M)_옹벽수량_2합류지점수량_0306" xfId="995"/>
    <cellStyle name="_가양-화곡내역(토형100M)_옹벽수량_맨홀구조물공" xfId="996"/>
    <cellStyle name="_가양-화곡내역(토형100M)_옹벽수량_맨홀구조물공_사본 - 총괄설계내역서" xfId="997"/>
    <cellStyle name="_가양-화곡내역(토형100M)_옹벽수량_사본 - 총괄설계내역서" xfId="998"/>
    <cellStyle name="_가양-화곡내역(토형100M)_옹벽수량_삼막천합류" xfId="999"/>
    <cellStyle name="_가양-화곡내역(토형100M)_옹벽수량_삼성천합류" xfId="1000"/>
    <cellStyle name="_가양-화곡내역(토형100M)_옹벽수량_수량산출서" xfId="1001"/>
    <cellStyle name="_가양-화곡내역(토형100M)_옹벽수량_수량산출서 2" xfId="1002"/>
    <cellStyle name="_가양-화곡내역(토형100M)_옹벽수량_수량산출서(삼막천합류)" xfId="1003"/>
    <cellStyle name="_가양-화곡내역(토형100M)_옹벽수량_수량산출서(삼성천합류)" xfId="1004"/>
    <cellStyle name="_가양-화곡내역(토형100M)_옹벽수량_수량산출서(안양5동계단)" xfId="1005"/>
    <cellStyle name="_가양-화곡내역(토형100M)_옹벽수량_수량산출서_사본 - 총괄설계내역서" xfId="1006"/>
    <cellStyle name="_간지,목차,페이지,표지" xfId="1007"/>
    <cellStyle name="_감가상각(01년도) (2)" xfId="1008"/>
    <cellStyle name="_감가상각(01년도) (3)" xfId="1009"/>
    <cellStyle name="_갑지(0127)" xfId="1010"/>
    <cellStyle name="_갑지(1221)" xfId="1011"/>
    <cellStyle name="_갑지(총)" xfId="1012"/>
    <cellStyle name="_강과장(Fronnix,설계가1126)" xfId="1013"/>
    <cellStyle name="_강릉국도(변경,안전관리비포함)" xfId="1014"/>
    <cellStyle name="_강산FRP" xfId="1015"/>
    <cellStyle name="_강산-지압보도-1020" xfId="1016"/>
    <cellStyle name="_강산-지압보도-1023" xfId="1017"/>
    <cellStyle name="_개요" xfId="1018"/>
    <cellStyle name="_개요(봉림)-참고용" xfId="1019"/>
    <cellStyle name="_개요(봉림)-최종" xfId="1020"/>
    <cellStyle name="_개요(주안-인천)" xfId="1021"/>
    <cellStyle name="_건물조서(작업1)" xfId="1022"/>
    <cellStyle name="_건축시설물정비 및 보수공사_발주" xfId="1023"/>
    <cellStyle name="_견적서(1014)" xfId="1024"/>
    <cellStyle name="_견적서(1014)_설계서(갑지)0223" xfId="1025"/>
    <cellStyle name="_견적서(1014)_설계예산서및단가산출서" xfId="1026"/>
    <cellStyle name="_견적서(1014)_진입램프최종" xfId="1027"/>
    <cellStyle name="_견적서(1014)_진입램프최종엑셀" xfId="1028"/>
    <cellStyle name="_견적서-0213-CACC" xfId="1029"/>
    <cellStyle name="_견적서-0213-CACC_설계서(갑지)0223" xfId="1030"/>
    <cellStyle name="_견적서-0213-CACC_설계예산서및단가산출서" xfId="1031"/>
    <cellStyle name="_견적서-0213-CACC_진입램프최종" xfId="1032"/>
    <cellStyle name="_견적서-0213-CACC_진입램프최종엑셀" xfId="1033"/>
    <cellStyle name="_견적서-제출용0325-서울시" xfId="1034"/>
    <cellStyle name="_경북031002" xfId="1035"/>
    <cellStyle name="_경영개선활동상반기실적(990708)" xfId="1036"/>
    <cellStyle name="_경영개선활동상반기실적(990708)_1" xfId="1037"/>
    <cellStyle name="_경영개선활동상반기실적(990708)_2" xfId="1038"/>
    <cellStyle name="_경영개선활성화방안(990802)" xfId="1039"/>
    <cellStyle name="_경영개선활성화방안(990802)_1" xfId="1040"/>
    <cellStyle name="_계룡네거리원설계" xfId="1041"/>
    <cellStyle name="_계약수정안_B" xfId="1042"/>
    <cellStyle name="_고잔교_교대" xfId="1043"/>
    <cellStyle name="_고잔교_교대_Book2" xfId="1044"/>
    <cellStyle name="_고잔교_교대_Book2_MP00_수량산출서" xfId="1045"/>
    <cellStyle name="_고잔교_교대_Book2_MP00_수량산출서_1.주교량_집계표" xfId="1046"/>
    <cellStyle name="_고잔교_교대_Book2_MP00_수량산출서_2.MP04_수량산출서" xfId="1047"/>
    <cellStyle name="_고잔교_교대_Book2_MP00_수량산출서_부창대교_ATYPE" xfId="1048"/>
    <cellStyle name="_고잔교_교대_Book2_MP00_수량산출서_주교량_집계표" xfId="1049"/>
    <cellStyle name="_고잔교_교대_Book2_MP00_수량산출서_총괄집계표" xfId="1050"/>
    <cellStyle name="_고잔교_교대_Book2_MP00_수량산출서_총괄집계표(교량별)" xfId="1051"/>
    <cellStyle name="_고잔교_교대_Book2_수량산출서" xfId="1052"/>
    <cellStyle name="_고잔교_교대_Book2_수량산출서(제작분)" xfId="1053"/>
    <cellStyle name="_고잔교_교대_Book2_수량산출서(제작분)_1.주교량_집계표" xfId="1054"/>
    <cellStyle name="_고잔교_교대_Book2_수량산출서(제작분)_2.MP04_수량산출서" xfId="1055"/>
    <cellStyle name="_고잔교_교대_Book2_수량산출서(제작분)_부창대교_ATYPE" xfId="1056"/>
    <cellStyle name="_고잔교_교대_Book2_수량산출서(제작분)_주교량_집계표" xfId="1057"/>
    <cellStyle name="_고잔교_교대_Book2_수량산출서(제작분)_총괄집계표" xfId="1058"/>
    <cellStyle name="_고잔교_교대_Book2_수량산출서(제작분)_총괄집계표(교량별)" xfId="1059"/>
    <cellStyle name="_고잔교_교대_Book2_수량산출서_1.주교량_집계표" xfId="1060"/>
    <cellStyle name="_고잔교_교대_Book2_수량산출서_2.MP04_수량산출서" xfId="1061"/>
    <cellStyle name="_고잔교_교대_Book2_수량산출서_부창대교_ATYPE" xfId="1062"/>
    <cellStyle name="_고잔교_교대_Book2_수량산출서_주교량_집계표" xfId="1063"/>
    <cellStyle name="_고잔교_교대_Book2_수량산출서_총괄집계표" xfId="1064"/>
    <cellStyle name="_고잔교_교대_Book2_수량산출서_총괄집계표(교량별)" xfId="1065"/>
    <cellStyle name="_고잔교_교대_Book2_주교량_집계표" xfId="1066"/>
    <cellStyle name="_고잔교_교대_Book2_총괄집계표" xfId="1067"/>
    <cellStyle name="_고잔교_교대_Book2_총괄집계표(교량별)" xfId="1068"/>
    <cellStyle name="_고잔교_교대_MP00_수량산출서" xfId="1069"/>
    <cellStyle name="_고잔교_교대_MP00_수량산출서_1.주교량_집계표" xfId="1070"/>
    <cellStyle name="_고잔교_교대_MP00_수량산출서_2.MP04_수량산출서" xfId="1071"/>
    <cellStyle name="_고잔교_교대_MP00_수량산출서_부창대교_ATYPE" xfId="1072"/>
    <cellStyle name="_고잔교_교대_MP00_수량산출서_주교량_집계표" xfId="1073"/>
    <cellStyle name="_고잔교_교대_MP00_수량산출서_총괄집계표" xfId="1074"/>
    <cellStyle name="_고잔교_교대_MP00_수량산출서_총괄집계표(교량별)" xfId="1075"/>
    <cellStyle name="_고잔교_교대_고하죽교(말뚝기초)" xfId="1076"/>
    <cellStyle name="_고잔교_교대_고하죽교(말뚝기초)_MP00_수량산출서" xfId="1077"/>
    <cellStyle name="_고잔교_교대_고하죽교(말뚝기초)_MP00_수량산출서_1.주교량_집계표" xfId="1078"/>
    <cellStyle name="_고잔교_교대_고하죽교(말뚝기초)_MP00_수량산출서_2.MP04_수량산출서" xfId="1079"/>
    <cellStyle name="_고잔교_교대_고하죽교(말뚝기초)_MP00_수량산출서_부창대교_ATYPE" xfId="1080"/>
    <cellStyle name="_고잔교_교대_고하죽교(말뚝기초)_MP00_수량산출서_주교량_집계표" xfId="1081"/>
    <cellStyle name="_고잔교_교대_고하죽교(말뚝기초)_MP00_수량산출서_총괄집계표" xfId="1082"/>
    <cellStyle name="_고잔교_교대_고하죽교(말뚝기초)_MP00_수량산출서_총괄집계표(교량별)" xfId="1083"/>
    <cellStyle name="_고잔교_교대_고하죽교(말뚝기초)_수량산출서" xfId="1084"/>
    <cellStyle name="_고잔교_교대_고하죽교(말뚝기초)_수량산출서(제작분)" xfId="1085"/>
    <cellStyle name="_고잔교_교대_고하죽교(말뚝기초)_수량산출서(제작분)_1.주교량_집계표" xfId="1086"/>
    <cellStyle name="_고잔교_교대_고하죽교(말뚝기초)_수량산출서(제작분)_2.MP04_수량산출서" xfId="1087"/>
    <cellStyle name="_고잔교_교대_고하죽교(말뚝기초)_수량산출서(제작분)_부창대교_ATYPE" xfId="1088"/>
    <cellStyle name="_고잔교_교대_고하죽교(말뚝기초)_수량산출서(제작분)_주교량_집계표" xfId="1089"/>
    <cellStyle name="_고잔교_교대_고하죽교(말뚝기초)_수량산출서(제작분)_총괄집계표" xfId="1090"/>
    <cellStyle name="_고잔교_교대_고하죽교(말뚝기초)_수량산출서(제작분)_총괄집계표(교량별)" xfId="1091"/>
    <cellStyle name="_고잔교_교대_고하죽교(말뚝기초)_수량산출서_1.주교량_집계표" xfId="1092"/>
    <cellStyle name="_고잔교_교대_고하죽교(말뚝기초)_수량산출서_2.MP04_수량산출서" xfId="1093"/>
    <cellStyle name="_고잔교_교대_고하죽교(말뚝기초)_수량산출서_부창대교_ATYPE" xfId="1094"/>
    <cellStyle name="_고잔교_교대_고하죽교(말뚝기초)_수량산출서_주교량_집계표" xfId="1095"/>
    <cellStyle name="_고잔교_교대_고하죽교(말뚝기초)_수량산출서_총괄집계표" xfId="1096"/>
    <cellStyle name="_고잔교_교대_고하죽교(말뚝기초)_수량산출서_총괄집계표(교량별)" xfId="1097"/>
    <cellStyle name="_고잔교_교대_고하죽교(말뚝기초)_주교량_집계표" xfId="1098"/>
    <cellStyle name="_고잔교_교대_고하죽교(말뚝기초)_총괄집계표" xfId="1099"/>
    <cellStyle name="_고잔교_교대_고하죽교(말뚝기초)_총괄집계표(교량별)" xfId="1100"/>
    <cellStyle name="_고잔교_교대_고하죽교(말뚝기초-1)" xfId="1101"/>
    <cellStyle name="_고잔교_교대_고하죽교(말뚝기초-1)_MP00_수량산출서" xfId="1102"/>
    <cellStyle name="_고잔교_교대_고하죽교(말뚝기초-1)_MP00_수량산출서_1.주교량_집계표" xfId="1103"/>
    <cellStyle name="_고잔교_교대_고하죽교(말뚝기초-1)_MP00_수량산출서_2.MP04_수량산출서" xfId="1104"/>
    <cellStyle name="_고잔교_교대_고하죽교(말뚝기초-1)_MP00_수량산출서_부창대교_ATYPE" xfId="1105"/>
    <cellStyle name="_고잔교_교대_고하죽교(말뚝기초-1)_MP00_수량산출서_주교량_집계표" xfId="1106"/>
    <cellStyle name="_고잔교_교대_고하죽교(말뚝기초-1)_MP00_수량산출서_총괄집계표" xfId="1107"/>
    <cellStyle name="_고잔교_교대_고하죽교(말뚝기초-1)_MP00_수량산출서_총괄집계표(교량별)" xfId="1108"/>
    <cellStyle name="_고잔교_교대_고하죽교(말뚝기초-1)_수량산출서" xfId="1109"/>
    <cellStyle name="_고잔교_교대_고하죽교(말뚝기초-1)_수량산출서(제작분)" xfId="1110"/>
    <cellStyle name="_고잔교_교대_고하죽교(말뚝기초-1)_수량산출서(제작분)_1.주교량_집계표" xfId="1111"/>
    <cellStyle name="_고잔교_교대_고하죽교(말뚝기초-1)_수량산출서(제작분)_2.MP04_수량산출서" xfId="1112"/>
    <cellStyle name="_고잔교_교대_고하죽교(말뚝기초-1)_수량산출서(제작분)_부창대교_ATYPE" xfId="1113"/>
    <cellStyle name="_고잔교_교대_고하죽교(말뚝기초-1)_수량산출서(제작분)_주교량_집계표" xfId="1114"/>
    <cellStyle name="_고잔교_교대_고하죽교(말뚝기초-1)_수량산출서(제작분)_총괄집계표" xfId="1115"/>
    <cellStyle name="_고잔교_교대_고하죽교(말뚝기초-1)_수량산출서(제작분)_총괄집계표(교량별)" xfId="1116"/>
    <cellStyle name="_고잔교_교대_고하죽교(말뚝기초-1)_수량산출서_1.주교량_집계표" xfId="1117"/>
    <cellStyle name="_고잔교_교대_고하죽교(말뚝기초-1)_수량산출서_2.MP04_수량산출서" xfId="1118"/>
    <cellStyle name="_고잔교_교대_고하죽교(말뚝기초-1)_수량산출서_부창대교_ATYPE" xfId="1119"/>
    <cellStyle name="_고잔교_교대_고하죽교(말뚝기초-1)_수량산출서_주교량_집계표" xfId="1120"/>
    <cellStyle name="_고잔교_교대_고하죽교(말뚝기초-1)_수량산출서_총괄집계표" xfId="1121"/>
    <cellStyle name="_고잔교_교대_고하죽교(말뚝기초-1)_수량산출서_총괄집계표(교량별)" xfId="1122"/>
    <cellStyle name="_고잔교_교대_고하죽교(말뚝기초-1)_주교량_집계표" xfId="1123"/>
    <cellStyle name="_고잔교_교대_고하죽교(말뚝기초-1)_총괄집계표" xfId="1124"/>
    <cellStyle name="_고잔교_교대_고하죽교(말뚝기초-1)_총괄집계표(교량별)" xfId="1125"/>
    <cellStyle name="_고잔교_교대_수량산출서" xfId="1126"/>
    <cellStyle name="_고잔교_교대_수량산출서(제작분)" xfId="1127"/>
    <cellStyle name="_고잔교_교대_수량산출서(제작분)_1.주교량_집계표" xfId="1128"/>
    <cellStyle name="_고잔교_교대_수량산출서(제작분)_2.MP04_수량산출서" xfId="1129"/>
    <cellStyle name="_고잔교_교대_수량산출서(제작분)_부창대교_ATYPE" xfId="1130"/>
    <cellStyle name="_고잔교_교대_수량산출서(제작분)_주교량_집계표" xfId="1131"/>
    <cellStyle name="_고잔교_교대_수량산출서(제작분)_총괄집계표" xfId="1132"/>
    <cellStyle name="_고잔교_교대_수량산출서(제작분)_총괄집계표(교량별)" xfId="1133"/>
    <cellStyle name="_고잔교_교대_수량산출서_1.주교량_집계표" xfId="1134"/>
    <cellStyle name="_고잔교_교대_수량산출서_2.MP04_수량산출서" xfId="1135"/>
    <cellStyle name="_고잔교_교대_수량산출서_부창대교_ATYPE" xfId="1136"/>
    <cellStyle name="_고잔교_교대_수량산출서_주교량_집계표" xfId="1137"/>
    <cellStyle name="_고잔교_교대_수량산출서_총괄집계표" xfId="1138"/>
    <cellStyle name="_고잔교_교대_수량산출서_총괄집계표(교량별)" xfId="1139"/>
    <cellStyle name="_고잔교_교대_주교량_집계표" xfId="1140"/>
    <cellStyle name="_고잔교_교대_총괄집계표" xfId="1141"/>
    <cellStyle name="_고잔교_교대_총괄집계표(교량별)" xfId="1142"/>
    <cellStyle name="_고하죽교(말뚝기초)" xfId="1143"/>
    <cellStyle name="_공량산출" xfId="1144"/>
    <cellStyle name="_공문 " xfId="1145"/>
    <cellStyle name="_공문 _내역서" xfId="1146"/>
    <cellStyle name="_공문양식" xfId="1147"/>
    <cellStyle name="_공사중 임시전력 전기요금" xfId="1148"/>
    <cellStyle name="_공사중 임시전력 전기요금_설계서(갑지)0223" xfId="1149"/>
    <cellStyle name="_공사중 임시전력 전기요금_설계예산서및단가산출서" xfId="1150"/>
    <cellStyle name="_공사중 임시전력 전기요금_진입램프최종" xfId="1151"/>
    <cellStyle name="_공사중 임시전력 전기요금_진입램프최종엑셀" xfId="1152"/>
    <cellStyle name="_공양식(레인보우스케이프)" xfId="1153"/>
    <cellStyle name="_공원시설정비공사" xfId="1154"/>
    <cellStyle name="_관급-(수배전반)" xfId="1155"/>
    <cellStyle name="_광가입자전송장비(FLC)삼성" xfId="1156"/>
    <cellStyle name="_광안리내역서(구도)" xfId="1157"/>
    <cellStyle name="_광영-옥곡간작성" xfId="1158"/>
    <cellStyle name="_광주평동투찰" xfId="1159"/>
    <cellStyle name="_광주평동투찰_20050219강서구일위대가" xfId="1160"/>
    <cellStyle name="_광주평동투찰_수량산출서" xfId="1161"/>
    <cellStyle name="_광주평동투찰_수량산출서_관악구청(수정완료)" xfId="1162"/>
    <cellStyle name="_광주평동투찰_수량산출서_중구(담당자요청대로)" xfId="1163"/>
    <cellStyle name="_광주평동투찰_수량산출서_중구청일위대가(0318)" xfId="1164"/>
    <cellStyle name="_광주평동투찰_중구청일위대가" xfId="1165"/>
    <cellStyle name="_광주평동투찰_중구청일위대가_관악구청(수정완료)" xfId="1166"/>
    <cellStyle name="_광주평동투찰_중구청일위대가_중구(담당자요청대로)" xfId="1167"/>
    <cellStyle name="_광주평동투찰_중구청일위대가_중구청일위대가(0318)" xfId="1168"/>
    <cellStyle name="_광주평동투찰3" xfId="1169"/>
    <cellStyle name="_광주평동투찰3_20050219강서구일위대가" xfId="1170"/>
    <cellStyle name="_광주평동투찰3_수량산출서" xfId="1171"/>
    <cellStyle name="_광주평동투찰3_수량산출서_관악구청(수정완료)" xfId="1172"/>
    <cellStyle name="_광주평동투찰3_수량산출서_중구(담당자요청대로)" xfId="1173"/>
    <cellStyle name="_광주평동투찰3_수량산출서_중구청일위대가(0318)" xfId="1174"/>
    <cellStyle name="_광주평동투찰3_중구청일위대가" xfId="1175"/>
    <cellStyle name="_광주평동투찰3_중구청일위대가_관악구청(수정완료)" xfId="1176"/>
    <cellStyle name="_광주평동투찰3_중구청일위대가_중구(담당자요청대로)" xfId="1177"/>
    <cellStyle name="_광주평동투찰3_중구청일위대가_중구청일위대가(0318)" xfId="1178"/>
    <cellStyle name="_광주평동품의1" xfId="1179"/>
    <cellStyle name="_광주평동품의1_20050219강서구일위대가" xfId="1180"/>
    <cellStyle name="_광주평동품의1_수량산출서" xfId="1181"/>
    <cellStyle name="_광주평동품의1_수량산출서_관악구청(수정완료)" xfId="1182"/>
    <cellStyle name="_광주평동품의1_수량산출서_중구(담당자요청대로)" xfId="1183"/>
    <cellStyle name="_광주평동품의1_수량산출서_중구청일위대가(0318)" xfId="1184"/>
    <cellStyle name="_광주평동품의1_중구청일위대가" xfId="1185"/>
    <cellStyle name="_광주평동품의1_중구청일위대가_관악구청(수정완료)" xfId="1186"/>
    <cellStyle name="_광주평동품의1_중구청일위대가_중구(담당자요청대로)" xfId="1187"/>
    <cellStyle name="_광주평동품의1_중구청일위대가_중구청일위대가(0318)" xfId="1188"/>
    <cellStyle name="_교각_T형_주형6개" xfId="1189"/>
    <cellStyle name="_교각_T형_주형6개_Book2" xfId="1190"/>
    <cellStyle name="_교각_T형_주형6개_Book2_MP00_수량산출서" xfId="1191"/>
    <cellStyle name="_교각_T형_주형6개_Book2_MP00_수량산출서_1.주교량_집계표" xfId="1192"/>
    <cellStyle name="_교각_T형_주형6개_Book2_MP00_수량산출서_2.MP04_수량산출서" xfId="1193"/>
    <cellStyle name="_교각_T형_주형6개_Book2_MP00_수량산출서_부창대교_ATYPE" xfId="1194"/>
    <cellStyle name="_교각_T형_주형6개_Book2_MP00_수량산출서_주교량_집계표" xfId="1195"/>
    <cellStyle name="_교각_T형_주형6개_Book2_MP00_수량산출서_총괄집계표" xfId="1196"/>
    <cellStyle name="_교각_T형_주형6개_Book2_MP00_수량산출서_총괄집계표(교량별)" xfId="1197"/>
    <cellStyle name="_교각_T형_주형6개_Book2_수량산출서" xfId="1198"/>
    <cellStyle name="_교각_T형_주형6개_Book2_수량산출서(제작분)" xfId="1199"/>
    <cellStyle name="_교각_T형_주형6개_Book2_수량산출서(제작분)_1.주교량_집계표" xfId="1200"/>
    <cellStyle name="_교각_T형_주형6개_Book2_수량산출서(제작분)_2.MP04_수량산출서" xfId="1201"/>
    <cellStyle name="_교각_T형_주형6개_Book2_수량산출서(제작분)_부창대교_ATYPE" xfId="1202"/>
    <cellStyle name="_교각_T형_주형6개_Book2_수량산출서(제작분)_주교량_집계표" xfId="1203"/>
    <cellStyle name="_교각_T형_주형6개_Book2_수량산출서(제작분)_총괄집계표" xfId="1204"/>
    <cellStyle name="_교각_T형_주형6개_Book2_수량산출서(제작분)_총괄집계표(교량별)" xfId="1205"/>
    <cellStyle name="_교각_T형_주형6개_Book2_수량산출서_1.주교량_집계표" xfId="1206"/>
    <cellStyle name="_교각_T형_주형6개_Book2_수량산출서_2.MP04_수량산출서" xfId="1207"/>
    <cellStyle name="_교각_T형_주형6개_Book2_수량산출서_부창대교_ATYPE" xfId="1208"/>
    <cellStyle name="_교각_T형_주형6개_Book2_수량산출서_주교량_집계표" xfId="1209"/>
    <cellStyle name="_교각_T형_주형6개_Book2_수량산출서_총괄집계표" xfId="1210"/>
    <cellStyle name="_교각_T형_주형6개_Book2_수량산출서_총괄집계표(교량별)" xfId="1211"/>
    <cellStyle name="_교각_T형_주형6개_Book2_주교량_집계표" xfId="1212"/>
    <cellStyle name="_교각_T형_주형6개_Book2_총괄집계표" xfId="1213"/>
    <cellStyle name="_교각_T형_주형6개_Book2_총괄집계표(교량별)" xfId="1214"/>
    <cellStyle name="_교각_T형_주형6개_MP00_수량산출서" xfId="1215"/>
    <cellStyle name="_교각_T형_주형6개_MP00_수량산출서_1.주교량_집계표" xfId="1216"/>
    <cellStyle name="_교각_T형_주형6개_MP00_수량산출서_2.MP04_수량산출서" xfId="1217"/>
    <cellStyle name="_교각_T형_주형6개_MP00_수량산출서_부창대교_ATYPE" xfId="1218"/>
    <cellStyle name="_교각_T형_주형6개_MP00_수량산출서_주교량_집계표" xfId="1219"/>
    <cellStyle name="_교각_T형_주형6개_MP00_수량산출서_총괄집계표" xfId="1220"/>
    <cellStyle name="_교각_T형_주형6개_MP00_수량산출서_총괄집계표(교량별)" xfId="1221"/>
    <cellStyle name="_교각_T형_주형6개_고하죽교(말뚝기초)" xfId="1222"/>
    <cellStyle name="_교각_T형_주형6개_고하죽교(말뚝기초)_MP00_수량산출서" xfId="1223"/>
    <cellStyle name="_교각_T형_주형6개_고하죽교(말뚝기초)_MP00_수량산출서_1.주교량_집계표" xfId="1224"/>
    <cellStyle name="_교각_T형_주형6개_고하죽교(말뚝기초)_MP00_수량산출서_2.MP04_수량산출서" xfId="1225"/>
    <cellStyle name="_교각_T형_주형6개_고하죽교(말뚝기초)_MP00_수량산출서_부창대교_ATYPE" xfId="1226"/>
    <cellStyle name="_교각_T형_주형6개_고하죽교(말뚝기초)_MP00_수량산출서_주교량_집계표" xfId="1227"/>
    <cellStyle name="_교각_T형_주형6개_고하죽교(말뚝기초)_MP00_수량산출서_총괄집계표" xfId="1228"/>
    <cellStyle name="_교각_T형_주형6개_고하죽교(말뚝기초)_MP00_수량산출서_총괄집계표(교량별)" xfId="1229"/>
    <cellStyle name="_교각_T형_주형6개_고하죽교(말뚝기초)_수량산출서" xfId="1230"/>
    <cellStyle name="_교각_T형_주형6개_고하죽교(말뚝기초)_수량산출서(제작분)" xfId="1231"/>
    <cellStyle name="_교각_T형_주형6개_고하죽교(말뚝기초)_수량산출서(제작분)_1.주교량_집계표" xfId="1232"/>
    <cellStyle name="_교각_T형_주형6개_고하죽교(말뚝기초)_수량산출서(제작분)_2.MP04_수량산출서" xfId="1233"/>
    <cellStyle name="_교각_T형_주형6개_고하죽교(말뚝기초)_수량산출서(제작분)_부창대교_ATYPE" xfId="1234"/>
    <cellStyle name="_교각_T형_주형6개_고하죽교(말뚝기초)_수량산출서(제작분)_주교량_집계표" xfId="1235"/>
    <cellStyle name="_교각_T형_주형6개_고하죽교(말뚝기초)_수량산출서(제작분)_총괄집계표" xfId="1236"/>
    <cellStyle name="_교각_T형_주형6개_고하죽교(말뚝기초)_수량산출서(제작분)_총괄집계표(교량별)" xfId="1237"/>
    <cellStyle name="_교각_T형_주형6개_고하죽교(말뚝기초)_수량산출서_1.주교량_집계표" xfId="1238"/>
    <cellStyle name="_교각_T형_주형6개_고하죽교(말뚝기초)_수량산출서_2.MP04_수량산출서" xfId="1239"/>
    <cellStyle name="_교각_T형_주형6개_고하죽교(말뚝기초)_수량산출서_부창대교_ATYPE" xfId="1240"/>
    <cellStyle name="_교각_T형_주형6개_고하죽교(말뚝기초)_수량산출서_주교량_집계표" xfId="1241"/>
    <cellStyle name="_교각_T형_주형6개_고하죽교(말뚝기초)_수량산출서_총괄집계표" xfId="1242"/>
    <cellStyle name="_교각_T형_주형6개_고하죽교(말뚝기초)_수량산출서_총괄집계표(교량별)" xfId="1243"/>
    <cellStyle name="_교각_T형_주형6개_고하죽교(말뚝기초)_주교량_집계표" xfId="1244"/>
    <cellStyle name="_교각_T형_주형6개_고하죽교(말뚝기초)_총괄집계표" xfId="1245"/>
    <cellStyle name="_교각_T형_주형6개_고하죽교(말뚝기초)_총괄집계표(교량별)" xfId="1246"/>
    <cellStyle name="_교각_T형_주형6개_고하죽교(말뚝기초-1)" xfId="1247"/>
    <cellStyle name="_교각_T형_주형6개_고하죽교(말뚝기초-1)_MP00_수량산출서" xfId="1248"/>
    <cellStyle name="_교각_T형_주형6개_고하죽교(말뚝기초-1)_MP00_수량산출서_1.주교량_집계표" xfId="1249"/>
    <cellStyle name="_교각_T형_주형6개_고하죽교(말뚝기초-1)_MP00_수량산출서_2.MP04_수량산출서" xfId="1250"/>
    <cellStyle name="_교각_T형_주형6개_고하죽교(말뚝기초-1)_MP00_수량산출서_부창대교_ATYPE" xfId="1251"/>
    <cellStyle name="_교각_T형_주형6개_고하죽교(말뚝기초-1)_MP00_수량산출서_주교량_집계표" xfId="1252"/>
    <cellStyle name="_교각_T형_주형6개_고하죽교(말뚝기초-1)_MP00_수량산출서_총괄집계표" xfId="1253"/>
    <cellStyle name="_교각_T형_주형6개_고하죽교(말뚝기초-1)_MP00_수량산출서_총괄집계표(교량별)" xfId="1254"/>
    <cellStyle name="_교각_T형_주형6개_고하죽교(말뚝기초-1)_수량산출서" xfId="1255"/>
    <cellStyle name="_교각_T형_주형6개_고하죽교(말뚝기초-1)_수량산출서(제작분)" xfId="1256"/>
    <cellStyle name="_교각_T형_주형6개_고하죽교(말뚝기초-1)_수량산출서(제작분)_1.주교량_집계표" xfId="1257"/>
    <cellStyle name="_교각_T형_주형6개_고하죽교(말뚝기초-1)_수량산출서(제작분)_2.MP04_수량산출서" xfId="1258"/>
    <cellStyle name="_교각_T형_주형6개_고하죽교(말뚝기초-1)_수량산출서(제작분)_부창대교_ATYPE" xfId="1259"/>
    <cellStyle name="_교각_T형_주형6개_고하죽교(말뚝기초-1)_수량산출서(제작분)_주교량_집계표" xfId="1260"/>
    <cellStyle name="_교각_T형_주형6개_고하죽교(말뚝기초-1)_수량산출서(제작분)_총괄집계표" xfId="1261"/>
    <cellStyle name="_교각_T형_주형6개_고하죽교(말뚝기초-1)_수량산출서(제작분)_총괄집계표(교량별)" xfId="1262"/>
    <cellStyle name="_교각_T형_주형6개_고하죽교(말뚝기초-1)_수량산출서_1.주교량_집계표" xfId="1263"/>
    <cellStyle name="_교각_T형_주형6개_고하죽교(말뚝기초-1)_수량산출서_2.MP04_수량산출서" xfId="1264"/>
    <cellStyle name="_교각_T형_주형6개_고하죽교(말뚝기초-1)_수량산출서_부창대교_ATYPE" xfId="1265"/>
    <cellStyle name="_교각_T형_주형6개_고하죽교(말뚝기초-1)_수량산출서_주교량_집계표" xfId="1266"/>
    <cellStyle name="_교각_T형_주형6개_고하죽교(말뚝기초-1)_수량산출서_총괄집계표" xfId="1267"/>
    <cellStyle name="_교각_T형_주형6개_고하죽교(말뚝기초-1)_수량산출서_총괄집계표(교량별)" xfId="1268"/>
    <cellStyle name="_교각_T형_주형6개_고하죽교(말뚝기초-1)_주교량_집계표" xfId="1269"/>
    <cellStyle name="_교각_T형_주형6개_고하죽교(말뚝기초-1)_총괄집계표" xfId="1270"/>
    <cellStyle name="_교각_T형_주형6개_고하죽교(말뚝기초-1)_총괄집계표(교량별)" xfId="1271"/>
    <cellStyle name="_교각_T형_주형6개_수량산출서" xfId="1272"/>
    <cellStyle name="_교각_T형_주형6개_수량산출서(제작분)" xfId="1273"/>
    <cellStyle name="_교각_T형_주형6개_수량산출서(제작분)_1.주교량_집계표" xfId="1274"/>
    <cellStyle name="_교각_T형_주형6개_수량산출서(제작분)_2.MP04_수량산출서" xfId="1275"/>
    <cellStyle name="_교각_T형_주형6개_수량산출서(제작분)_부창대교_ATYPE" xfId="1276"/>
    <cellStyle name="_교각_T형_주형6개_수량산출서(제작분)_주교량_집계표" xfId="1277"/>
    <cellStyle name="_교각_T형_주형6개_수량산출서(제작분)_총괄집계표" xfId="1278"/>
    <cellStyle name="_교각_T형_주형6개_수량산출서(제작분)_총괄집계표(교량별)" xfId="1279"/>
    <cellStyle name="_교각_T형_주형6개_수량산출서_1.주교량_집계표" xfId="1280"/>
    <cellStyle name="_교각_T형_주형6개_수량산출서_2.MP04_수량산출서" xfId="1281"/>
    <cellStyle name="_교각_T형_주형6개_수량산출서_부창대교_ATYPE" xfId="1282"/>
    <cellStyle name="_교각_T형_주형6개_수량산출서_주교량_집계표" xfId="1283"/>
    <cellStyle name="_교각_T형_주형6개_수량산출서_총괄집계표" xfId="1284"/>
    <cellStyle name="_교각_T형_주형6개_수량산출서_총괄집계표(교량별)" xfId="1285"/>
    <cellStyle name="_교각_T형_주형6개_주교량_집계표" xfId="1286"/>
    <cellStyle name="_교각_T형_주형6개_총괄집계표" xfId="1287"/>
    <cellStyle name="_교각_T형_주형6개_총괄집계표(교량별)" xfId="1288"/>
    <cellStyle name="_교대2(종점측)" xfId="1289"/>
    <cellStyle name="_교대2(종점측)_기존구조물깨기" xfId="1290"/>
    <cellStyle name="_교대2(종점측)_깨기" xfId="1291"/>
    <cellStyle name="_교대2(종점측)_깨기-1" xfId="1292"/>
    <cellStyle name="_교대2(종점측)_깨기집계표" xfId="1293"/>
    <cellStyle name="_교대교각수량집계표" xfId="1294"/>
    <cellStyle name="_교대토공" xfId="1295"/>
    <cellStyle name="_교대토공_MP00_수량산출서" xfId="1296"/>
    <cellStyle name="_교대토공_MP00_수량산출서_1.주교량_집계표" xfId="1297"/>
    <cellStyle name="_교대토공_MP00_수량산출서_2.MP04_수량산출서" xfId="1298"/>
    <cellStyle name="_교대토공_MP00_수량산출서_부창대교_ATYPE" xfId="1299"/>
    <cellStyle name="_교대토공_MP00_수량산출서_주교량_집계표" xfId="1300"/>
    <cellStyle name="_교대토공_MP00_수량산출서_총괄집계표" xfId="1301"/>
    <cellStyle name="_교대토공_MP00_수량산출서_총괄집계표(교량별)" xfId="1302"/>
    <cellStyle name="_교대토공_수량산출서" xfId="1303"/>
    <cellStyle name="_교대토공_수량산출서(제작분)" xfId="1304"/>
    <cellStyle name="_교대토공_수량산출서(제작분)_1.주교량_집계표" xfId="1305"/>
    <cellStyle name="_교대토공_수량산출서(제작분)_2.MP04_수량산출서" xfId="1306"/>
    <cellStyle name="_교대토공_수량산출서(제작분)_부창대교_ATYPE" xfId="1307"/>
    <cellStyle name="_교대토공_수량산출서(제작분)_주교량_집계표" xfId="1308"/>
    <cellStyle name="_교대토공_수량산출서(제작분)_총괄집계표" xfId="1309"/>
    <cellStyle name="_교대토공_수량산출서(제작분)_총괄집계표(교량별)" xfId="1310"/>
    <cellStyle name="_교대토공_수량산출서_1.주교량_집계표" xfId="1311"/>
    <cellStyle name="_교대토공_수량산출서_2.MP04_수량산출서" xfId="1312"/>
    <cellStyle name="_교대토공_수량산출서_부창대교_ATYPE" xfId="1313"/>
    <cellStyle name="_교대토공_수량산출서_주교량_집계표" xfId="1314"/>
    <cellStyle name="_교대토공_수량산출서_총괄집계표" xfId="1315"/>
    <cellStyle name="_교대토공_수량산출서_총괄집계표(교량별)" xfId="1316"/>
    <cellStyle name="_교대토공_주교량_집계표" xfId="1317"/>
    <cellStyle name="_교대토공_총괄집계표" xfId="1318"/>
    <cellStyle name="_교대토공_총괄집계표(교량별)" xfId="1319"/>
    <cellStyle name="_교대토공수량" xfId="1320"/>
    <cellStyle name="_교대토공수량_MP00_수량산출서" xfId="1321"/>
    <cellStyle name="_교대토공수량_MP00_수량산출서_1.주교량_집계표" xfId="1322"/>
    <cellStyle name="_교대토공수량_MP00_수량산출서_2.MP04_수량산출서" xfId="1323"/>
    <cellStyle name="_교대토공수량_MP00_수량산출서_부창대교_ATYPE" xfId="1324"/>
    <cellStyle name="_교대토공수량_MP00_수량산출서_주교량_집계표" xfId="1325"/>
    <cellStyle name="_교대토공수량_MP00_수량산출서_총괄집계표" xfId="1326"/>
    <cellStyle name="_교대토공수량_MP00_수량산출서_총괄집계표(교량별)" xfId="1327"/>
    <cellStyle name="_교대토공수량_수량산출서" xfId="1328"/>
    <cellStyle name="_교대토공수량_수량산출서(제작분)" xfId="1329"/>
    <cellStyle name="_교대토공수량_수량산출서(제작분)_1.주교량_집계표" xfId="1330"/>
    <cellStyle name="_교대토공수량_수량산출서(제작분)_2.MP04_수량산출서" xfId="1331"/>
    <cellStyle name="_교대토공수량_수량산출서(제작분)_부창대교_ATYPE" xfId="1332"/>
    <cellStyle name="_교대토공수량_수량산출서(제작분)_주교량_집계표" xfId="1333"/>
    <cellStyle name="_교대토공수량_수량산출서(제작분)_총괄집계표" xfId="1334"/>
    <cellStyle name="_교대토공수량_수량산출서(제작분)_총괄집계표(교량별)" xfId="1335"/>
    <cellStyle name="_교대토공수량_수량산출서_1.주교량_집계표" xfId="1336"/>
    <cellStyle name="_교대토공수량_수량산출서_2.MP04_수량산출서" xfId="1337"/>
    <cellStyle name="_교대토공수량_수량산출서_부창대교_ATYPE" xfId="1338"/>
    <cellStyle name="_교대토공수량_수량산출서_주교량_집계표" xfId="1339"/>
    <cellStyle name="_교대토공수량_수량산출서_총괄집계표" xfId="1340"/>
    <cellStyle name="_교대토공수량_수량산출서_총괄집계표(교량별)" xfId="1341"/>
    <cellStyle name="_교대토공수량_주교량_집계표" xfId="1342"/>
    <cellStyle name="_교대토공수량_총괄집계표" xfId="1343"/>
    <cellStyle name="_교대토공수량_총괄집계표(교량별)" xfId="1344"/>
    <cellStyle name="_교량별총괄집계(신리5교)" xfId="1345"/>
    <cellStyle name="_교량별총괄집계(신리5교)_01-소탄교-총괄수량집계표1" xfId="1346"/>
    <cellStyle name="_교량별총괄집계(신리5교)_01-소탄교-총괄수량집계표1_총괄수량집계표" xfId="1347"/>
    <cellStyle name="_교량별총괄집계(신리5교)_05-안적교-BEST" xfId="1348"/>
    <cellStyle name="_교량별총괄집계(신리5교)_교대교각수량집계표" xfId="1349"/>
    <cellStyle name="_교량별총괄집계(신리5교)_기존구조물깨기" xfId="1350"/>
    <cellStyle name="_교량별총괄집계(신리5교)_깨기" xfId="1351"/>
    <cellStyle name="_교량별총괄집계(신리5교)_깨기-1" xfId="1352"/>
    <cellStyle name="_교량별총괄집계(신리5교)_깨기집계표" xfId="1353"/>
    <cellStyle name="_교량별총괄집계(신리5교)_철거공및포장공(현동교)" xfId="1354"/>
    <cellStyle name="_교량별총괄집계(신리5교)_철거공및포장공(현동교)_기존구조물깨기" xfId="1355"/>
    <cellStyle name="_교량별총괄집계(신리5교)_철거공및포장공(현동교)_깨기" xfId="1356"/>
    <cellStyle name="_교량별총괄집계(신리5교)_철거공및포장공(현동교)_깨기-1" xfId="1357"/>
    <cellStyle name="_교량별총괄집계(신리5교)_철거공및포장공(현동교)_깨기집계표" xfId="1358"/>
    <cellStyle name="_교량별총괄집계(신리5교)_철거공수량" xfId="1359"/>
    <cellStyle name="_교량별총괄집계(신리5교)_철거공수량(1122)" xfId="1360"/>
    <cellStyle name="_교량별총괄집계(신리5교)_철거공수량(1122)_기존구조물깨기" xfId="1361"/>
    <cellStyle name="_교량별총괄집계(신리5교)_철거공수량(1122)_깨기" xfId="1362"/>
    <cellStyle name="_교량별총괄집계(신리5교)_철거공수량(1122)_깨기-1" xfId="1363"/>
    <cellStyle name="_교량별총괄집계(신리5교)_철거공수량(1122)_깨기집계표" xfId="1364"/>
    <cellStyle name="_교량별총괄집계(신리5교)_철거공수량_기존구조물깨기" xfId="1365"/>
    <cellStyle name="_교량별총괄집계(신리5교)_철거공수량_깨기" xfId="1366"/>
    <cellStyle name="_교량별총괄집계(신리5교)_철거공수량_깨기-1" xfId="1367"/>
    <cellStyle name="_교량별총괄집계(신리5교)_철거공수량_깨기집계표" xfId="1368"/>
    <cellStyle name="_교량집계표" xfId="1369"/>
    <cellStyle name="_구조물헐기수량집계표" xfId="1370"/>
    <cellStyle name="_구즉내역서" xfId="1371"/>
    <cellStyle name="_국도23호선영암연소지구내역서" xfId="1372"/>
    <cellStyle name="_국도38호선통리지구내역서" xfId="1373"/>
    <cellStyle name="_국도42호선여량지구오르막차로" xfId="1374"/>
    <cellStyle name="_국수교수량" xfId="1375"/>
    <cellStyle name="_국수교수량_공안교수량" xfId="1376"/>
    <cellStyle name="_국수교수량_공안교수량_곤양1교수량" xfId="1377"/>
    <cellStyle name="_국수교수량_공안교수량_곤양1교수량(최종본)" xfId="1378"/>
    <cellStyle name="_국수교수량_공안교수량_금포교수량" xfId="1379"/>
    <cellStyle name="_국수교수량_공안교수량_금포교수량(최종본)" xfId="1380"/>
    <cellStyle name="_국수교수량_교대수량" xfId="1381"/>
    <cellStyle name="_국수교수량_교대수량_곤양1교수량" xfId="1382"/>
    <cellStyle name="_국수교수량_교대수량_곤양1교수량(최종본)" xfId="1383"/>
    <cellStyle name="_국수교수량_교대수량_금포교수량" xfId="1384"/>
    <cellStyle name="_국수교수량_교대수량_금포교수량(최종본)" xfId="1385"/>
    <cellStyle name="_국수교수량_금포교수량" xfId="1386"/>
    <cellStyle name="_국수교수량_금포교수량_곤양1교수량" xfId="1387"/>
    <cellStyle name="_국수교수량_금포교수량_곤양1교수량(최종본)" xfId="1388"/>
    <cellStyle name="_국수교수량_금포교수량_금포교수량" xfId="1389"/>
    <cellStyle name="_국수교수량_금포교수량_금포교수량(최종본)" xfId="1390"/>
    <cellStyle name="_국수교수량_본체-구조물수량" xfId="1391"/>
    <cellStyle name="_국수교수량_본체-구조물수량_본체-구조물수량" xfId="1392"/>
    <cellStyle name="_국수교수량_본체-구조물수량_전체총괄" xfId="1393"/>
    <cellStyle name="_국수교수량_사본 - 주요자재집계표-창리" xfId="1394"/>
    <cellStyle name="_국수교수량_사본 - 주요자재집계표-창리_수량(누청리농로포장공사)" xfId="1395"/>
    <cellStyle name="_국수교수량_사본 - 주요자재집계표-창리_수량(묘서리)" xfId="1396"/>
    <cellStyle name="_국수교수량_성덕2교수량" xfId="1397"/>
    <cellStyle name="_국수교수량_성덕2교수량_본체-구조물수량" xfId="1398"/>
    <cellStyle name="_국수교수량_성덕2교수량_본체-구조물수량_본체-구조물수량" xfId="1399"/>
    <cellStyle name="_국수교수량_성덕2교수량_본체-구조물수량_전체총괄" xfId="1400"/>
    <cellStyle name="_국수교수량_수량(누청리농로포장공사)" xfId="1401"/>
    <cellStyle name="_국수교수량_수량(묘서리)" xfId="1402"/>
    <cellStyle name="_국수교수량_주요자재집계표-화전리" xfId="1403"/>
    <cellStyle name="_국수교수량_주요자재집계표-화전리_수량(누청리농로포장공사)" xfId="1404"/>
    <cellStyle name="_국수교수량_주요자재집계표-화전리_수량(묘서리)" xfId="1405"/>
    <cellStyle name="_군포도서관 (시설녹지2008.1.22수정)" xfId="1406"/>
    <cellStyle name="_금산교(수정)" xfId="1407"/>
    <cellStyle name="_금산교(수정4월22일)" xfId="1408"/>
    <cellStyle name="_금천청소년수련관(토목林)" xfId="1409"/>
    <cellStyle name="_기성검사원" xfId="1410"/>
    <cellStyle name="_기성검사원_내역서" xfId="1411"/>
    <cellStyle name="_기암도로수량" xfId="1412"/>
    <cellStyle name="_기존초당2교" xfId="1413"/>
    <cellStyle name="_기초공사" xfId="1414"/>
    <cellStyle name="_기초단가(서울1차)" xfId="1415"/>
    <cellStyle name="_김포ER(세종)" xfId="1416"/>
    <cellStyle name="_김해진영" xfId="1417"/>
    <cellStyle name="_깨기" xfId="1418"/>
    <cellStyle name="_깨기공" xfId="1419"/>
    <cellStyle name="_깨기산출근거1" xfId="1420"/>
    <cellStyle name="_나노엔텍(임금)" xfId="1421"/>
    <cellStyle name="_낙석단가" xfId="1422"/>
    <cellStyle name="_내역(991895-7)" xfId="1423"/>
    <cellStyle name="_내역(991895-7)-01" xfId="1424"/>
    <cellStyle name="_내역(991895-7)-12-3일작업" xfId="1425"/>
    <cellStyle name="_내역서" xfId="1426"/>
    <cellStyle name="_내역서 2" xfId="1427"/>
    <cellStyle name="_내역서 3" xfId="1428"/>
    <cellStyle name="_내역서(전체)" xfId="1429"/>
    <cellStyle name="_내역서_2008년_노면표시(일위)" xfId="1430"/>
    <cellStyle name="_내역서_설계서(갑지)0223" xfId="1431"/>
    <cellStyle name="_내역서_설계예산서및단가산출서" xfId="1432"/>
    <cellStyle name="_내역서_진입램프최종" xfId="1433"/>
    <cellStyle name="_내역서_진입램프최종엑셀" xfId="1434"/>
    <cellStyle name="_내역서+개요(월배통신)" xfId="1435"/>
    <cellStyle name="_내역서+개요(전기)-6.7(최종)" xfId="1436"/>
    <cellStyle name="_내역서+개요(통신)" xfId="1437"/>
    <cellStyle name="_내역서및설계서" xfId="1438"/>
    <cellStyle name="_내역서및설계서_설계서(갑지)0223" xfId="1439"/>
    <cellStyle name="_내역서및설계서_설계예산서및단가산출서" xfId="1440"/>
    <cellStyle name="_내역서및설계서_진입램프최종" xfId="1441"/>
    <cellStyle name="_내역서및설계서_진입램프최종엑셀" xfId="1442"/>
    <cellStyle name="_노고봉-내역" xfId="1443"/>
    <cellStyle name="_농수로3종외-최종" xfId="1444"/>
    <cellStyle name="_능말폐기물내역(2단계-총괄)" xfId="1445"/>
    <cellStyle name="_단가산출서(합)" xfId="1446"/>
    <cellStyle name="_당사견적" xfId="1447"/>
    <cellStyle name="_대로2,3류 2방향예고표지" xfId="1448"/>
    <cellStyle name="_대전망운용국 대수선 전기공사+개요" xfId="1449"/>
    <cellStyle name="_대화2교" xfId="1450"/>
    <cellStyle name="_도고천품의안11" xfId="1451"/>
    <cellStyle name="_도고천품의안11_1" xfId="1452"/>
    <cellStyle name="_도고천품의안11_1_20050219강서구일위대가" xfId="1453"/>
    <cellStyle name="_도고천품의안11_1_수량산출서" xfId="1454"/>
    <cellStyle name="_도고천품의안11_1_수량산출서_관악구청(수정완료)" xfId="1455"/>
    <cellStyle name="_도고천품의안11_1_수량산출서_중구(담당자요청대로)" xfId="1456"/>
    <cellStyle name="_도고천품의안11_1_수량산출서_중구청일위대가(0318)" xfId="1457"/>
    <cellStyle name="_도고천품의안11_1_중구청일위대가" xfId="1458"/>
    <cellStyle name="_도고천품의안11_1_중구청일위대가_관악구청(수정완료)" xfId="1459"/>
    <cellStyle name="_도고천품의안11_1_중구청일위대가_중구(담당자요청대로)" xfId="1460"/>
    <cellStyle name="_도고천품의안11_1_중구청일위대가_중구청일위대가(0318)" xfId="1461"/>
    <cellStyle name="_도고천품의안11_20050219강서구일위대가" xfId="1462"/>
    <cellStyle name="_도고천품의안11_광주평동투찰" xfId="1463"/>
    <cellStyle name="_도고천품의안11_광주평동투찰_20050219강서구일위대가" xfId="1464"/>
    <cellStyle name="_도고천품의안11_광주평동투찰_수량산출서" xfId="1465"/>
    <cellStyle name="_도고천품의안11_광주평동투찰_수량산출서_관악구청(수정완료)" xfId="1466"/>
    <cellStyle name="_도고천품의안11_광주평동투찰_수량산출서_중구(담당자요청대로)" xfId="1467"/>
    <cellStyle name="_도고천품의안11_광주평동투찰_수량산출서_중구청일위대가(0318)" xfId="1468"/>
    <cellStyle name="_도고천품의안11_광주평동투찰_중구청일위대가" xfId="1469"/>
    <cellStyle name="_도고천품의안11_광주평동투찰_중구청일위대가_관악구청(수정완료)" xfId="1470"/>
    <cellStyle name="_도고천품의안11_광주평동투찰_중구청일위대가_중구(담당자요청대로)" xfId="1471"/>
    <cellStyle name="_도고천품의안11_광주평동투찰_중구청일위대가_중구청일위대가(0318)" xfId="1472"/>
    <cellStyle name="_도고천품의안11_광주평동품의1" xfId="1473"/>
    <cellStyle name="_도고천품의안11_광주평동품의1_20050219강서구일위대가" xfId="1474"/>
    <cellStyle name="_도고천품의안11_광주평동품의1_수량산출서" xfId="1475"/>
    <cellStyle name="_도고천품의안11_광주평동품의1_수량산출서_관악구청(수정완료)" xfId="1476"/>
    <cellStyle name="_도고천품의안11_광주평동품의1_수량산출서_중구(담당자요청대로)" xfId="1477"/>
    <cellStyle name="_도고천품의안11_광주평동품의1_수량산출서_중구청일위대가(0318)" xfId="1478"/>
    <cellStyle name="_도고천품의안11_광주평동품의1_중구청일위대가" xfId="1479"/>
    <cellStyle name="_도고천품의안11_광주평동품의1_중구청일위대가_관악구청(수정완료)" xfId="1480"/>
    <cellStyle name="_도고천품의안11_광주평동품의1_중구청일위대가_중구(담당자요청대로)" xfId="1481"/>
    <cellStyle name="_도고천품의안11_광주평동품의1_중구청일위대가_중구청일위대가(0318)" xfId="1482"/>
    <cellStyle name="_도고천품의안11_송학하수품의(설계넣고)" xfId="1483"/>
    <cellStyle name="_도고천품의안11_송학하수품의(설계넣고)_20050219강서구일위대가" xfId="1484"/>
    <cellStyle name="_도고천품의안11_송학하수품의(설계넣고)_수량산출서" xfId="1485"/>
    <cellStyle name="_도고천품의안11_송학하수품의(설계넣고)_수량산출서_관악구청(수정완료)" xfId="1486"/>
    <cellStyle name="_도고천품의안11_송학하수품의(설계넣고)_수량산출서_중구(담당자요청대로)" xfId="1487"/>
    <cellStyle name="_도고천품의안11_송학하수품의(설계넣고)_수량산출서_중구청일위대가(0318)" xfId="1488"/>
    <cellStyle name="_도고천품의안11_송학하수품의(설계넣고)_중구청일위대가" xfId="1489"/>
    <cellStyle name="_도고천품의안11_송학하수품의(설계넣고)_중구청일위대가_관악구청(수정완료)" xfId="1490"/>
    <cellStyle name="_도고천품의안11_송학하수품의(설계넣고)_중구청일위대가_중구(담당자요청대로)" xfId="1491"/>
    <cellStyle name="_도고천품의안11_송학하수품의(설계넣고)_중구청일위대가_중구청일위대가(0318)" xfId="1492"/>
    <cellStyle name="_도고천품의안11_수량산출서" xfId="1493"/>
    <cellStyle name="_도고천품의안11_수량산출서_관악구청(수정완료)" xfId="1494"/>
    <cellStyle name="_도고천품의안11_수량산출서_중구(담당자요청대로)" xfId="1495"/>
    <cellStyle name="_도고천품의안11_수량산출서_중구청일위대가(0318)" xfId="1496"/>
    <cellStyle name="_도고천품의안11_중구청일위대가" xfId="1497"/>
    <cellStyle name="_도고천품의안11_중구청일위대가_관악구청(수정완료)" xfId="1498"/>
    <cellStyle name="_도고천품의안11_중구청일위대가_중구(담당자요청대로)" xfId="1499"/>
    <cellStyle name="_도고천품의안11_중구청일위대가_중구청일위대가(0318)" xfId="1500"/>
    <cellStyle name="_도시관리계획내역(1026)" xfId="1501"/>
    <cellStyle name="_동락천계약서" xfId="1502"/>
    <cellStyle name="_동목포전화국제4회기성청구서" xfId="1503"/>
    <cellStyle name="_동부도로자재단가조사" xfId="1504"/>
    <cellStyle name="_동원꽃농원" xfId="1505"/>
    <cellStyle name="_되메우기 조합" xfId="1506"/>
    <cellStyle name="_두계변전소하도급" xfId="1507"/>
    <cellStyle name="_라멘교 토공" xfId="1508"/>
    <cellStyle name="_라멘교 토공_내역서-숭인2동 2.28(최종)" xfId="1509"/>
    <cellStyle name="_라멘교 토공_복사본 한강걷고싶은강변길내역서-3.21" xfId="1510"/>
    <cellStyle name="_라멘교 토공_봉산설계내역서(일상감사)" xfId="1511"/>
    <cellStyle name="_라멘교 토공_응암3동 마을마당 내역서" xfId="1512"/>
    <cellStyle name="_망향휴게소조경시설물설치공사" xfId="1513"/>
    <cellStyle name="_맞대6교_일반수량" xfId="1514"/>
    <cellStyle name="_매정견적보고" xfId="1515"/>
    <cellStyle name="_맨홀구조물공" xfId="1516"/>
    <cellStyle name="_맨홀구조물공_사본 - 총괄설계내역서" xfId="1517"/>
    <cellStyle name="_명암지도로투찰2" xfId="1518"/>
    <cellStyle name="_명암지도로투찰2_20050219강서구일위대가" xfId="1519"/>
    <cellStyle name="_명암지도로투찰2_수량산출서" xfId="1520"/>
    <cellStyle name="_명암지도로투찰2_수량산출서_관악구청(수정완료)" xfId="1521"/>
    <cellStyle name="_명암지도로투찰2_수량산출서_중구(담당자요청대로)" xfId="1522"/>
    <cellStyle name="_명암지도로투찰2_수량산출서_중구청일위대가(0318)" xfId="1523"/>
    <cellStyle name="_명암지도로투찰2_중구청일위대가" xfId="1524"/>
    <cellStyle name="_명암지도로투찰2_중구청일위대가_관악구청(수정완료)" xfId="1525"/>
    <cellStyle name="_명암지도로투찰2_중구청일위대가_중구(담당자요청대로)" xfId="1526"/>
    <cellStyle name="_명암지도로투찰2_중구청일위대가_중구청일위대가(0318)" xfId="1527"/>
    <cellStyle name="_방동" xfId="1528"/>
    <cellStyle name="_방동_03구조~1" xfId="1529"/>
    <cellStyle name="_방동_03구조~1_내역서-숭인2동 2.28(최종)" xfId="1530"/>
    <cellStyle name="_방동_03구조~1_라멘교 토공" xfId="1531"/>
    <cellStyle name="_방동_03구조~1_라멘교 토공_내역서-숭인2동 2.28(최종)" xfId="1532"/>
    <cellStyle name="_방동_03구조~1_라멘교 토공_복사본 한강걷고싶은강변길내역서-3.21" xfId="1533"/>
    <cellStyle name="_방동_03구조~1_라멘교 토공_봉산설계내역서(일상감사)" xfId="1534"/>
    <cellStyle name="_방동_03구조~1_라멘교 토공_응암3동 마을마당 내역서" xfId="1535"/>
    <cellStyle name="_방동_03구조~1_복사본 한강걷고싶은강변길내역서-3.21" xfId="1536"/>
    <cellStyle name="_방동_03구조~1_봉산설계내역서(일상감사)" xfId="1537"/>
    <cellStyle name="_방동_03구조~1_응암3동 마을마당 내역서" xfId="1538"/>
    <cellStyle name="_방동_03구조~1_포장" xfId="1539"/>
    <cellStyle name="_방동_03구조~1_포장_내역서-숭인2동 2.28(최종)" xfId="1540"/>
    <cellStyle name="_방동_03구조~1_포장_라멘교 토공" xfId="1541"/>
    <cellStyle name="_방동_03구조~1_포장_라멘교 토공_내역서-숭인2동 2.28(최종)" xfId="1542"/>
    <cellStyle name="_방동_03구조~1_포장_라멘교 토공_복사본 한강걷고싶은강변길내역서-3.21" xfId="1543"/>
    <cellStyle name="_방동_03구조~1_포장_라멘교 토공_봉산설계내역서(일상감사)" xfId="1544"/>
    <cellStyle name="_방동_03구조~1_포장_라멘교 토공_응암3동 마을마당 내역서" xfId="1545"/>
    <cellStyle name="_방동_03구조~1_포장_복사본 한강걷고싶은강변길내역서-3.21" xfId="1546"/>
    <cellStyle name="_방동_03구조~1_포장_봉산설계내역서(일상감사)" xfId="1547"/>
    <cellStyle name="_방동_03구조~1_포장_응암3동 마을마당 내역서" xfId="1548"/>
    <cellStyle name="_방동_03구조물공" xfId="1549"/>
    <cellStyle name="_방동_03구조물공_내역서-숭인2동 2.28(최종)" xfId="1550"/>
    <cellStyle name="_방동_03구조물공_라멘교 토공" xfId="1551"/>
    <cellStyle name="_방동_03구조물공_라멘교 토공_내역서-숭인2동 2.28(최종)" xfId="1552"/>
    <cellStyle name="_방동_03구조물공_라멘교 토공_복사본 한강걷고싶은강변길내역서-3.21" xfId="1553"/>
    <cellStyle name="_방동_03구조물공_라멘교 토공_봉산설계내역서(일상감사)" xfId="1554"/>
    <cellStyle name="_방동_03구조물공_라멘교 토공_응암3동 마을마당 내역서" xfId="1555"/>
    <cellStyle name="_방동_03구조물공_복사본 한강걷고싶은강변길내역서-3.21" xfId="1556"/>
    <cellStyle name="_방동_03구조물공_봉산설계내역서(일상감사)" xfId="1557"/>
    <cellStyle name="_방동_03구조물공_응암3동 마을마당 내역서" xfId="1558"/>
    <cellStyle name="_방동_03구조물공_포장" xfId="1559"/>
    <cellStyle name="_방동_03구조물공_포장_내역서-숭인2동 2.28(최종)" xfId="1560"/>
    <cellStyle name="_방동_03구조물공_포장_라멘교 토공" xfId="1561"/>
    <cellStyle name="_방동_03구조물공_포장_라멘교 토공_내역서-숭인2동 2.28(최종)" xfId="1562"/>
    <cellStyle name="_방동_03구조물공_포장_라멘교 토공_복사본 한강걷고싶은강변길내역서-3.21" xfId="1563"/>
    <cellStyle name="_방동_03구조물공_포장_라멘교 토공_봉산설계내역서(일상감사)" xfId="1564"/>
    <cellStyle name="_방동_03구조물공_포장_라멘교 토공_응암3동 마을마당 내역서" xfId="1565"/>
    <cellStyle name="_방동_03구조물공_포장_복사본 한강걷고싶은강변길내역서-3.21" xfId="1566"/>
    <cellStyle name="_방동_03구조물공_포장_봉산설계내역서(일상감사)" xfId="1567"/>
    <cellStyle name="_방동_03구조물공_포장_응암3동 마을마당 내역서" xfId="1568"/>
    <cellStyle name="_방동_내역서-숭인2동 2.28(최종)" xfId="1569"/>
    <cellStyle name="_방동_동막리소교량" xfId="1570"/>
    <cellStyle name="_방동_동막리소교량_내역서-숭인2동 2.28(최종)" xfId="1571"/>
    <cellStyle name="_방동_동막리소교량_라멘교 토공" xfId="1572"/>
    <cellStyle name="_방동_동막리소교량_라멘교 토공_내역서-숭인2동 2.28(최종)" xfId="1573"/>
    <cellStyle name="_방동_동막리소교량_라멘교 토공_복사본 한강걷고싶은강변길내역서-3.21" xfId="1574"/>
    <cellStyle name="_방동_동막리소교량_라멘교 토공_봉산설계내역서(일상감사)" xfId="1575"/>
    <cellStyle name="_방동_동막리소교량_라멘교 토공_응암3동 마을마당 내역서" xfId="1576"/>
    <cellStyle name="_방동_동막리소교량_복사본 한강걷고싶은강변길내역서-3.21" xfId="1577"/>
    <cellStyle name="_방동_동막리소교량_봉산설계내역서(일상감사)" xfId="1578"/>
    <cellStyle name="_방동_동막리소교량_응암3동 마을마당 내역서" xfId="1579"/>
    <cellStyle name="_방동_동막리소교량_포장" xfId="1580"/>
    <cellStyle name="_방동_동막리소교량_포장_내역서-숭인2동 2.28(최종)" xfId="1581"/>
    <cellStyle name="_방동_동막리소교량_포장_라멘교 토공" xfId="1582"/>
    <cellStyle name="_방동_동막리소교량_포장_라멘교 토공_내역서-숭인2동 2.28(최종)" xfId="1583"/>
    <cellStyle name="_방동_동막리소교량_포장_라멘교 토공_복사본 한강걷고싶은강변길내역서-3.21" xfId="1584"/>
    <cellStyle name="_방동_동막리소교량_포장_라멘교 토공_봉산설계내역서(일상감사)" xfId="1585"/>
    <cellStyle name="_방동_동막리소교량_포장_라멘교 토공_응암3동 마을마당 내역서" xfId="1586"/>
    <cellStyle name="_방동_동막리소교량_포장_복사본 한강걷고싶은강변길내역서-3.21" xfId="1587"/>
    <cellStyle name="_방동_동막리소교량_포장_봉산설계내역서(일상감사)" xfId="1588"/>
    <cellStyle name="_방동_동막리소교량_포장_응암3동 마을마당 내역서" xfId="1589"/>
    <cellStyle name="_방동_라멘교 토공" xfId="1590"/>
    <cellStyle name="_방동_라멘교 토공_내역서-숭인2동 2.28(최종)" xfId="1591"/>
    <cellStyle name="_방동_라멘교 토공_복사본 한강걷고싶은강변길내역서-3.21" xfId="1592"/>
    <cellStyle name="_방동_라멘교 토공_봉산설계내역서(일상감사)" xfId="1593"/>
    <cellStyle name="_방동_라멘교 토공_응암3동 마을마당 내역서" xfId="1594"/>
    <cellStyle name="_방동_마현12~1" xfId="1595"/>
    <cellStyle name="_방동_마현12~1_내역서-숭인2동 2.28(최종)" xfId="1596"/>
    <cellStyle name="_방동_마현12~1_라멘교 토공" xfId="1597"/>
    <cellStyle name="_방동_마현12~1_라멘교 토공_내역서-숭인2동 2.28(최종)" xfId="1598"/>
    <cellStyle name="_방동_마현12~1_라멘교 토공_복사본 한강걷고싶은강변길내역서-3.21" xfId="1599"/>
    <cellStyle name="_방동_마현12~1_라멘교 토공_봉산설계내역서(일상감사)" xfId="1600"/>
    <cellStyle name="_방동_마현12~1_라멘교 토공_응암3동 마을마당 내역서" xfId="1601"/>
    <cellStyle name="_방동_마현12~1_복사본 한강걷고싶은강변길내역서-3.21" xfId="1602"/>
    <cellStyle name="_방동_마현12~1_봉산설계내역서(일상감사)" xfId="1603"/>
    <cellStyle name="_방동_마현12~1_응암3동 마을마당 내역서" xfId="1604"/>
    <cellStyle name="_방동_마현12~1_포장" xfId="1605"/>
    <cellStyle name="_방동_마현12~1_포장_내역서-숭인2동 2.28(최종)" xfId="1606"/>
    <cellStyle name="_방동_마현12~1_포장_라멘교 토공" xfId="1607"/>
    <cellStyle name="_방동_마현12~1_포장_라멘교 토공_내역서-숭인2동 2.28(최종)" xfId="1608"/>
    <cellStyle name="_방동_마현12~1_포장_라멘교 토공_복사본 한강걷고싶은강변길내역서-3.21" xfId="1609"/>
    <cellStyle name="_방동_마현12~1_포장_라멘교 토공_봉산설계내역서(일상감사)" xfId="1610"/>
    <cellStyle name="_방동_마현12~1_포장_라멘교 토공_응암3동 마을마당 내역서" xfId="1611"/>
    <cellStyle name="_방동_마현12~1_포장_복사본 한강걷고싶은강변길내역서-3.21" xfId="1612"/>
    <cellStyle name="_방동_마현12~1_포장_봉산설계내역서(일상감사)" xfId="1613"/>
    <cellStyle name="_방동_마현12~1_포장_응암3동 마을마당 내역서" xfId="1614"/>
    <cellStyle name="_방동_문혜3리" xfId="1615"/>
    <cellStyle name="_방동_문혜3리_내역서-숭인2동 2.28(최종)" xfId="1616"/>
    <cellStyle name="_방동_문혜3리_라멘교 토공" xfId="1617"/>
    <cellStyle name="_방동_문혜3리_라멘교 토공_내역서-숭인2동 2.28(최종)" xfId="1618"/>
    <cellStyle name="_방동_문혜3리_라멘교 토공_복사본 한강걷고싶은강변길내역서-3.21" xfId="1619"/>
    <cellStyle name="_방동_문혜3리_라멘교 토공_봉산설계내역서(일상감사)" xfId="1620"/>
    <cellStyle name="_방동_문혜3리_라멘교 토공_응암3동 마을마당 내역서" xfId="1621"/>
    <cellStyle name="_방동_문혜3리_복사본 한강걷고싶은강변길내역서-3.21" xfId="1622"/>
    <cellStyle name="_방동_문혜3리_봉산설계내역서(일상감사)" xfId="1623"/>
    <cellStyle name="_방동_문혜3리_응암3동 마을마당 내역서" xfId="1624"/>
    <cellStyle name="_방동_문혜3리_포장" xfId="1625"/>
    <cellStyle name="_방동_문혜3리_포장_내역서-숭인2동 2.28(최종)" xfId="1626"/>
    <cellStyle name="_방동_문혜3리_포장_라멘교 토공" xfId="1627"/>
    <cellStyle name="_방동_문혜3리_포장_라멘교 토공_내역서-숭인2동 2.28(최종)" xfId="1628"/>
    <cellStyle name="_방동_문혜3리_포장_라멘교 토공_복사본 한강걷고싶은강변길내역서-3.21" xfId="1629"/>
    <cellStyle name="_방동_문혜3리_포장_라멘교 토공_봉산설계내역서(일상감사)" xfId="1630"/>
    <cellStyle name="_방동_문혜3리_포장_라멘교 토공_응암3동 마을마당 내역서" xfId="1631"/>
    <cellStyle name="_방동_문혜3리_포장_복사본 한강걷고싶은강변길내역서-3.21" xfId="1632"/>
    <cellStyle name="_방동_문혜3리_포장_봉산설계내역서(일상감사)" xfId="1633"/>
    <cellStyle name="_방동_문혜3리_포장_응암3동 마을마당 내역서" xfId="1634"/>
    <cellStyle name="_방동_방동" xfId="1635"/>
    <cellStyle name="_방동_방동_내역서-숭인2동 2.28(최종)" xfId="1636"/>
    <cellStyle name="_방동_방동_라멘교 토공" xfId="1637"/>
    <cellStyle name="_방동_방동_라멘교 토공_내역서-숭인2동 2.28(최종)" xfId="1638"/>
    <cellStyle name="_방동_방동_라멘교 토공_복사본 한강걷고싶은강변길내역서-3.21" xfId="1639"/>
    <cellStyle name="_방동_방동_라멘교 토공_봉산설계내역서(일상감사)" xfId="1640"/>
    <cellStyle name="_방동_방동_라멘교 토공_응암3동 마을마당 내역서" xfId="1641"/>
    <cellStyle name="_방동_방동_복사본 한강걷고싶은강변길내역서-3.21" xfId="1642"/>
    <cellStyle name="_방동_방동_봉산설계내역서(일상감사)" xfId="1643"/>
    <cellStyle name="_방동_방동_설계서" xfId="1644"/>
    <cellStyle name="_방동_방동_성남보행자도로 설계서" xfId="1645"/>
    <cellStyle name="_방동_방동_응암3동 마을마당 내역서" xfId="1646"/>
    <cellStyle name="_방동_방동_포장" xfId="1647"/>
    <cellStyle name="_방동_방동_포장_내역서-숭인2동 2.28(최종)" xfId="1648"/>
    <cellStyle name="_방동_방동_포장_라멘교 토공" xfId="1649"/>
    <cellStyle name="_방동_방동_포장_라멘교 토공_내역서-숭인2동 2.28(최종)" xfId="1650"/>
    <cellStyle name="_방동_방동_포장_라멘교 토공_복사본 한강걷고싶은강변길내역서-3.21" xfId="1651"/>
    <cellStyle name="_방동_방동_포장_라멘교 토공_봉산설계내역서(일상감사)" xfId="1652"/>
    <cellStyle name="_방동_방동_포장_라멘교 토공_응암3동 마을마당 내역서" xfId="1653"/>
    <cellStyle name="_방동_방동_포장_복사본 한강걷고싶은강변길내역서-3.21" xfId="1654"/>
    <cellStyle name="_방동_방동_포장_봉산설계내역서(일상감사)" xfId="1655"/>
    <cellStyle name="_방동_방동_포장_응암3동 마을마당 내역서" xfId="1656"/>
    <cellStyle name="_방동_복사본 한강걷고싶은강변길내역서-3.21" xfId="1657"/>
    <cellStyle name="_방동_봉산설계내역서(일상감사)" xfId="1658"/>
    <cellStyle name="_방동_산양2리지구" xfId="1659"/>
    <cellStyle name="_방동_산양2리지구_내역서-숭인2동 2.28(최종)" xfId="1660"/>
    <cellStyle name="_방동_산양2리지구_라멘교 토공" xfId="1661"/>
    <cellStyle name="_방동_산양2리지구_라멘교 토공_내역서-숭인2동 2.28(최종)" xfId="1662"/>
    <cellStyle name="_방동_산양2리지구_라멘교 토공_복사본 한강걷고싶은강변길내역서-3.21" xfId="1663"/>
    <cellStyle name="_방동_산양2리지구_라멘교 토공_봉산설계내역서(일상감사)" xfId="1664"/>
    <cellStyle name="_방동_산양2리지구_라멘교 토공_응암3동 마을마당 내역서" xfId="1665"/>
    <cellStyle name="_방동_산양2리지구_복사본 한강걷고싶은강변길내역서-3.21" xfId="1666"/>
    <cellStyle name="_방동_산양2리지구_봉산설계내역서(일상감사)" xfId="1667"/>
    <cellStyle name="_방동_산양2리지구_응암3동 마을마당 내역서" xfId="1668"/>
    <cellStyle name="_방동_산양2리지구_포장" xfId="1669"/>
    <cellStyle name="_방동_산양2리지구_포장_내역서-숭인2동 2.28(최종)" xfId="1670"/>
    <cellStyle name="_방동_산양2리지구_포장_라멘교 토공" xfId="1671"/>
    <cellStyle name="_방동_산양2리지구_포장_라멘교 토공_내역서-숭인2동 2.28(최종)" xfId="1672"/>
    <cellStyle name="_방동_산양2리지구_포장_라멘교 토공_복사본 한강걷고싶은강변길내역서-3.21" xfId="1673"/>
    <cellStyle name="_방동_산양2리지구_포장_라멘교 토공_봉산설계내역서(일상감사)" xfId="1674"/>
    <cellStyle name="_방동_산양2리지구_포장_라멘교 토공_응암3동 마을마당 내역서" xfId="1675"/>
    <cellStyle name="_방동_산양2리지구_포장_복사본 한강걷고싶은강변길내역서-3.21" xfId="1676"/>
    <cellStyle name="_방동_산양2리지구_포장_봉산설계내역서(일상감사)" xfId="1677"/>
    <cellStyle name="_방동_산양2리지구_포장_응암3동 마을마당 내역서" xfId="1678"/>
    <cellStyle name="_방동_산양리지구" xfId="1679"/>
    <cellStyle name="_방동_산양리지구_내역서-숭인2동 2.28(최종)" xfId="1680"/>
    <cellStyle name="_방동_산양리지구_라멘교 토공" xfId="1681"/>
    <cellStyle name="_방동_산양리지구_라멘교 토공_내역서-숭인2동 2.28(최종)" xfId="1682"/>
    <cellStyle name="_방동_산양리지구_라멘교 토공_복사본 한강걷고싶은강변길내역서-3.21" xfId="1683"/>
    <cellStyle name="_방동_산양리지구_라멘교 토공_봉산설계내역서(일상감사)" xfId="1684"/>
    <cellStyle name="_방동_산양리지구_라멘교 토공_응암3동 마을마당 내역서" xfId="1685"/>
    <cellStyle name="_방동_산양리지구_복사본 한강걷고싶은강변길내역서-3.21" xfId="1686"/>
    <cellStyle name="_방동_산양리지구_봉산설계내역서(일상감사)" xfId="1687"/>
    <cellStyle name="_방동_산양리지구_설계서" xfId="1688"/>
    <cellStyle name="_방동_산양리지구_성남보행자도로 설계서" xfId="1689"/>
    <cellStyle name="_방동_산양리지구_응암3동 마을마당 내역서" xfId="1690"/>
    <cellStyle name="_방동_산양리지구_포장" xfId="1691"/>
    <cellStyle name="_방동_산양리지구_포장_내역서-숭인2동 2.28(최종)" xfId="1692"/>
    <cellStyle name="_방동_산양리지구_포장_라멘교 토공" xfId="1693"/>
    <cellStyle name="_방동_산양리지구_포장_라멘교 토공_내역서-숭인2동 2.28(최종)" xfId="1694"/>
    <cellStyle name="_방동_산양리지구_포장_라멘교 토공_복사본 한강걷고싶은강변길내역서-3.21" xfId="1695"/>
    <cellStyle name="_방동_산양리지구_포장_라멘교 토공_봉산설계내역서(일상감사)" xfId="1696"/>
    <cellStyle name="_방동_산양리지구_포장_라멘교 토공_응암3동 마을마당 내역서" xfId="1697"/>
    <cellStyle name="_방동_산양리지구_포장_복사본 한강걷고싶은강변길내역서-3.21" xfId="1698"/>
    <cellStyle name="_방동_산양리지구_포장_봉산설계내역서(일상감사)" xfId="1699"/>
    <cellStyle name="_방동_산양리지구_포장_응암3동 마을마당 내역서" xfId="1700"/>
    <cellStyle name="_방동_서상2리" xfId="1701"/>
    <cellStyle name="_방동_서상2리_내역서-숭인2동 2.28(최종)" xfId="1702"/>
    <cellStyle name="_방동_서상2리_라멘교 토공" xfId="1703"/>
    <cellStyle name="_방동_서상2리_라멘교 토공_내역서-숭인2동 2.28(최종)" xfId="1704"/>
    <cellStyle name="_방동_서상2리_라멘교 토공_복사본 한강걷고싶은강변길내역서-3.21" xfId="1705"/>
    <cellStyle name="_방동_서상2리_라멘교 토공_봉산설계내역서(일상감사)" xfId="1706"/>
    <cellStyle name="_방동_서상2리_라멘교 토공_응암3동 마을마당 내역서" xfId="1707"/>
    <cellStyle name="_방동_서상2리_복사본 한강걷고싶은강변길내역서-3.21" xfId="1708"/>
    <cellStyle name="_방동_서상2리_봉산설계내역서(일상감사)" xfId="1709"/>
    <cellStyle name="_방동_서상2리_설계서" xfId="1710"/>
    <cellStyle name="_방동_서상2리_성남보행자도로 설계서" xfId="1711"/>
    <cellStyle name="_방동_서상2리_응암3동 마을마당 내역서" xfId="1712"/>
    <cellStyle name="_방동_서상2리_포장" xfId="1713"/>
    <cellStyle name="_방동_서상2리_포장_내역서-숭인2동 2.28(최종)" xfId="1714"/>
    <cellStyle name="_방동_서상2리_포장_라멘교 토공" xfId="1715"/>
    <cellStyle name="_방동_서상2리_포장_라멘교 토공_내역서-숭인2동 2.28(최종)" xfId="1716"/>
    <cellStyle name="_방동_서상2리_포장_라멘교 토공_복사본 한강걷고싶은강변길내역서-3.21" xfId="1717"/>
    <cellStyle name="_방동_서상2리_포장_라멘교 토공_봉산설계내역서(일상감사)" xfId="1718"/>
    <cellStyle name="_방동_서상2리_포장_라멘교 토공_응암3동 마을마당 내역서" xfId="1719"/>
    <cellStyle name="_방동_서상2리_포장_복사본 한강걷고싶은강변길내역서-3.21" xfId="1720"/>
    <cellStyle name="_방동_서상2리_포장_봉산설계내역서(일상감사)" xfId="1721"/>
    <cellStyle name="_방동_서상2리_포장_응암3동 마을마당 내역서" xfId="1722"/>
    <cellStyle name="_방동_설계서" xfId="1723"/>
    <cellStyle name="_방동_성남보행자도로 설계서" xfId="1724"/>
    <cellStyle name="_방동_오항" xfId="1725"/>
    <cellStyle name="_방동_오항_내역서-숭인2동 2.28(최종)" xfId="1726"/>
    <cellStyle name="_방동_오항_라멘교 토공" xfId="1727"/>
    <cellStyle name="_방동_오항_라멘교 토공_내역서-숭인2동 2.28(최종)" xfId="1728"/>
    <cellStyle name="_방동_오항_라멘교 토공_복사본 한강걷고싶은강변길내역서-3.21" xfId="1729"/>
    <cellStyle name="_방동_오항_라멘교 토공_봉산설계내역서(일상감사)" xfId="1730"/>
    <cellStyle name="_방동_오항_라멘교 토공_응암3동 마을마당 내역서" xfId="1731"/>
    <cellStyle name="_방동_오항_복사본 한강걷고싶은강변길내역서-3.21" xfId="1732"/>
    <cellStyle name="_방동_오항_봉산설계내역서(일상감사)" xfId="1733"/>
    <cellStyle name="_방동_오항_응암3동 마을마당 내역서" xfId="1734"/>
    <cellStyle name="_방동_오항_포장" xfId="1735"/>
    <cellStyle name="_방동_오항_포장_내역서-숭인2동 2.28(최종)" xfId="1736"/>
    <cellStyle name="_방동_오항_포장_라멘교 토공" xfId="1737"/>
    <cellStyle name="_방동_오항_포장_라멘교 토공_내역서-숭인2동 2.28(최종)" xfId="1738"/>
    <cellStyle name="_방동_오항_포장_라멘교 토공_복사본 한강걷고싶은강변길내역서-3.21" xfId="1739"/>
    <cellStyle name="_방동_오항_포장_라멘교 토공_봉산설계내역서(일상감사)" xfId="1740"/>
    <cellStyle name="_방동_오항_포장_라멘교 토공_응암3동 마을마당 내역서" xfId="1741"/>
    <cellStyle name="_방동_오항_포장_복사본 한강걷고싶은강변길내역서-3.21" xfId="1742"/>
    <cellStyle name="_방동_오항_포장_봉산설계내역서(일상감사)" xfId="1743"/>
    <cellStyle name="_방동_오항_포장_응암3동 마을마당 내역서" xfId="1744"/>
    <cellStyle name="_방동_원평" xfId="1745"/>
    <cellStyle name="_방동_원평_내역서-숭인2동 2.28(최종)" xfId="1746"/>
    <cellStyle name="_방동_원평_라멘교 토공" xfId="1747"/>
    <cellStyle name="_방동_원평_라멘교 토공_내역서-숭인2동 2.28(최종)" xfId="1748"/>
    <cellStyle name="_방동_원평_라멘교 토공_복사본 한강걷고싶은강변길내역서-3.21" xfId="1749"/>
    <cellStyle name="_방동_원평_라멘교 토공_봉산설계내역서(일상감사)" xfId="1750"/>
    <cellStyle name="_방동_원평_라멘교 토공_응암3동 마을마당 내역서" xfId="1751"/>
    <cellStyle name="_방동_원평_복사본 한강걷고싶은강변길내역서-3.21" xfId="1752"/>
    <cellStyle name="_방동_원평_봉산설계내역서(일상감사)" xfId="1753"/>
    <cellStyle name="_방동_원평_설계서" xfId="1754"/>
    <cellStyle name="_방동_원평_성남보행자도로 설계서" xfId="1755"/>
    <cellStyle name="_방동_원평_응암3동 마을마당 내역서" xfId="1756"/>
    <cellStyle name="_방동_원평_포장" xfId="1757"/>
    <cellStyle name="_방동_원평_포장_내역서-숭인2동 2.28(최종)" xfId="1758"/>
    <cellStyle name="_방동_원평_포장_라멘교 토공" xfId="1759"/>
    <cellStyle name="_방동_원평_포장_라멘교 토공_내역서-숭인2동 2.28(최종)" xfId="1760"/>
    <cellStyle name="_방동_원평_포장_라멘교 토공_복사본 한강걷고싶은강변길내역서-3.21" xfId="1761"/>
    <cellStyle name="_방동_원평_포장_라멘교 토공_봉산설계내역서(일상감사)" xfId="1762"/>
    <cellStyle name="_방동_원평_포장_라멘교 토공_응암3동 마을마당 내역서" xfId="1763"/>
    <cellStyle name="_방동_원평_포장_복사본 한강걷고싶은강변길내역서-3.21" xfId="1764"/>
    <cellStyle name="_방동_원평_포장_봉산설계내역서(일상감사)" xfId="1765"/>
    <cellStyle name="_방동_원평_포장_응암3동 마을마당 내역서" xfId="1766"/>
    <cellStyle name="_방동_응암3동 마을마당 내역서" xfId="1767"/>
    <cellStyle name="_방동_추곡" xfId="1768"/>
    <cellStyle name="_방동_추곡_내역서-숭인2동 2.28(최종)" xfId="1769"/>
    <cellStyle name="_방동_추곡_라멘교 토공" xfId="1770"/>
    <cellStyle name="_방동_추곡_라멘교 토공_내역서-숭인2동 2.28(최종)" xfId="1771"/>
    <cellStyle name="_방동_추곡_라멘교 토공_복사본 한강걷고싶은강변길내역서-3.21" xfId="1772"/>
    <cellStyle name="_방동_추곡_라멘교 토공_봉산설계내역서(일상감사)" xfId="1773"/>
    <cellStyle name="_방동_추곡_라멘교 토공_응암3동 마을마당 내역서" xfId="1774"/>
    <cellStyle name="_방동_추곡_복사본 한강걷고싶은강변길내역서-3.21" xfId="1775"/>
    <cellStyle name="_방동_추곡_봉산설계내역서(일상감사)" xfId="1776"/>
    <cellStyle name="_방동_추곡_설계서" xfId="1777"/>
    <cellStyle name="_방동_추곡_성남보행자도로 설계서" xfId="1778"/>
    <cellStyle name="_방동_추곡_응암3동 마을마당 내역서" xfId="1779"/>
    <cellStyle name="_방동_추곡_포장" xfId="1780"/>
    <cellStyle name="_방동_추곡_포장_내역서-숭인2동 2.28(최종)" xfId="1781"/>
    <cellStyle name="_방동_추곡_포장_라멘교 토공" xfId="1782"/>
    <cellStyle name="_방동_추곡_포장_라멘교 토공_내역서-숭인2동 2.28(최종)" xfId="1783"/>
    <cellStyle name="_방동_추곡_포장_라멘교 토공_복사본 한강걷고싶은강변길내역서-3.21" xfId="1784"/>
    <cellStyle name="_방동_추곡_포장_라멘교 토공_봉산설계내역서(일상감사)" xfId="1785"/>
    <cellStyle name="_방동_추곡_포장_라멘교 토공_응암3동 마을마당 내역서" xfId="1786"/>
    <cellStyle name="_방동_추곡_포장_복사본 한강걷고싶은강변길내역서-3.21" xfId="1787"/>
    <cellStyle name="_방동_추곡_포장_봉산설계내역서(일상감사)" xfId="1788"/>
    <cellStyle name="_방동_추곡_포장_응암3동 마을마당 내역서" xfId="1789"/>
    <cellStyle name="_방동_포장" xfId="1790"/>
    <cellStyle name="_방동_포장_내역서-숭인2동 2.28(최종)" xfId="1791"/>
    <cellStyle name="_방동_포장_라멘교 토공" xfId="1792"/>
    <cellStyle name="_방동_포장_라멘교 토공_내역서-숭인2동 2.28(최종)" xfId="1793"/>
    <cellStyle name="_방동_포장_라멘교 토공_복사본 한강걷고싶은강변길내역서-3.21" xfId="1794"/>
    <cellStyle name="_방동_포장_라멘교 토공_봉산설계내역서(일상감사)" xfId="1795"/>
    <cellStyle name="_방동_포장_라멘교 토공_응암3동 마을마당 내역서" xfId="1796"/>
    <cellStyle name="_방동_포장_복사본 한강걷고싶은강변길내역서-3.21" xfId="1797"/>
    <cellStyle name="_방동_포장_봉산설계내역서(일상감사)" xfId="1798"/>
    <cellStyle name="_방동_포장_응암3동 마을마당 내역서" xfId="1799"/>
    <cellStyle name="_방호벽" xfId="1800"/>
    <cellStyle name="_백운초통신내역(최종)" xfId="1801"/>
    <cellStyle name="_별첨(계획서및실적서양식)" xfId="1802"/>
    <cellStyle name="_별첨(계획서및실적서양식)_1" xfId="1803"/>
    <cellStyle name="_보도육교계산" xfId="1804"/>
    <cellStyle name="_보도육교계산_Book2" xfId="1805"/>
    <cellStyle name="_보도육교계산_Book2_MP00_수량산출서" xfId="1806"/>
    <cellStyle name="_보도육교계산_Book2_MP00_수량산출서_1.주교량_집계표" xfId="1807"/>
    <cellStyle name="_보도육교계산_Book2_MP00_수량산출서_2.MP04_수량산출서" xfId="1808"/>
    <cellStyle name="_보도육교계산_Book2_MP00_수량산출서_부창대교_ATYPE" xfId="1809"/>
    <cellStyle name="_보도육교계산_Book2_MP00_수량산출서_주교량_집계표" xfId="1810"/>
    <cellStyle name="_보도육교계산_Book2_MP00_수량산출서_총괄집계표" xfId="1811"/>
    <cellStyle name="_보도육교계산_Book2_MP00_수량산출서_총괄집계표(교량별)" xfId="1812"/>
    <cellStyle name="_보도육교계산_Book2_수량산출서" xfId="1813"/>
    <cellStyle name="_보도육교계산_Book2_수량산출서(제작분)" xfId="1814"/>
    <cellStyle name="_보도육교계산_Book2_수량산출서(제작분)_1.주교량_집계표" xfId="1815"/>
    <cellStyle name="_보도육교계산_Book2_수량산출서(제작분)_2.MP04_수량산출서" xfId="1816"/>
    <cellStyle name="_보도육교계산_Book2_수량산출서(제작분)_부창대교_ATYPE" xfId="1817"/>
    <cellStyle name="_보도육교계산_Book2_수량산출서(제작분)_주교량_집계표" xfId="1818"/>
    <cellStyle name="_보도육교계산_Book2_수량산출서(제작분)_총괄집계표" xfId="1819"/>
    <cellStyle name="_보도육교계산_Book2_수량산출서(제작분)_총괄집계표(교량별)" xfId="1820"/>
    <cellStyle name="_보도육교계산_Book2_수량산출서_1.주교량_집계표" xfId="1821"/>
    <cellStyle name="_보도육교계산_Book2_수량산출서_2.MP04_수량산출서" xfId="1822"/>
    <cellStyle name="_보도육교계산_Book2_수량산출서_부창대교_ATYPE" xfId="1823"/>
    <cellStyle name="_보도육교계산_Book2_수량산출서_주교량_집계표" xfId="1824"/>
    <cellStyle name="_보도육교계산_Book2_수량산출서_총괄집계표" xfId="1825"/>
    <cellStyle name="_보도육교계산_Book2_수량산출서_총괄집계표(교량별)" xfId="1826"/>
    <cellStyle name="_보도육교계산_Book2_주교량_집계표" xfId="1827"/>
    <cellStyle name="_보도육교계산_Book2_총괄집계표" xfId="1828"/>
    <cellStyle name="_보도육교계산_Book2_총괄집계표(교량별)" xfId="1829"/>
    <cellStyle name="_보도육교계산_MP00_수량산출서" xfId="1830"/>
    <cellStyle name="_보도육교계산_MP00_수량산출서_1.주교량_집계표" xfId="1831"/>
    <cellStyle name="_보도육교계산_MP00_수량산출서_2.MP04_수량산출서" xfId="1832"/>
    <cellStyle name="_보도육교계산_MP00_수량산출서_부창대교_ATYPE" xfId="1833"/>
    <cellStyle name="_보도육교계산_MP00_수량산출서_주교량_집계표" xfId="1834"/>
    <cellStyle name="_보도육교계산_MP00_수량산출서_총괄집계표" xfId="1835"/>
    <cellStyle name="_보도육교계산_MP00_수량산출서_총괄집계표(교량별)" xfId="1836"/>
    <cellStyle name="_보도육교계산_고하죽교(말뚝기초)" xfId="1837"/>
    <cellStyle name="_보도육교계산_고하죽교(말뚝기초)_MP00_수량산출서" xfId="1838"/>
    <cellStyle name="_보도육교계산_고하죽교(말뚝기초)_MP00_수량산출서_1.주교량_집계표" xfId="1839"/>
    <cellStyle name="_보도육교계산_고하죽교(말뚝기초)_MP00_수량산출서_2.MP04_수량산출서" xfId="1840"/>
    <cellStyle name="_보도육교계산_고하죽교(말뚝기초)_MP00_수량산출서_부창대교_ATYPE" xfId="1841"/>
    <cellStyle name="_보도육교계산_고하죽교(말뚝기초)_MP00_수량산출서_주교량_집계표" xfId="1842"/>
    <cellStyle name="_보도육교계산_고하죽교(말뚝기초)_MP00_수량산출서_총괄집계표" xfId="1843"/>
    <cellStyle name="_보도육교계산_고하죽교(말뚝기초)_MP00_수량산출서_총괄집계표(교량별)" xfId="1844"/>
    <cellStyle name="_보도육교계산_고하죽교(말뚝기초)_수량산출서" xfId="1845"/>
    <cellStyle name="_보도육교계산_고하죽교(말뚝기초)_수량산출서(제작분)" xfId="1846"/>
    <cellStyle name="_보도육교계산_고하죽교(말뚝기초)_수량산출서(제작분)_1.주교량_집계표" xfId="1847"/>
    <cellStyle name="_보도육교계산_고하죽교(말뚝기초)_수량산출서(제작분)_2.MP04_수량산출서" xfId="1848"/>
    <cellStyle name="_보도육교계산_고하죽교(말뚝기초)_수량산출서(제작분)_부창대교_ATYPE" xfId="1849"/>
    <cellStyle name="_보도육교계산_고하죽교(말뚝기초)_수량산출서(제작분)_주교량_집계표" xfId="1850"/>
    <cellStyle name="_보도육교계산_고하죽교(말뚝기초)_수량산출서(제작분)_총괄집계표" xfId="1851"/>
    <cellStyle name="_보도육교계산_고하죽교(말뚝기초)_수량산출서(제작분)_총괄집계표(교량별)" xfId="1852"/>
    <cellStyle name="_보도육교계산_고하죽교(말뚝기초)_수량산출서_1.주교량_집계표" xfId="1853"/>
    <cellStyle name="_보도육교계산_고하죽교(말뚝기초)_수량산출서_2.MP04_수량산출서" xfId="1854"/>
    <cellStyle name="_보도육교계산_고하죽교(말뚝기초)_수량산출서_부창대교_ATYPE" xfId="1855"/>
    <cellStyle name="_보도육교계산_고하죽교(말뚝기초)_수량산출서_주교량_집계표" xfId="1856"/>
    <cellStyle name="_보도육교계산_고하죽교(말뚝기초)_수량산출서_총괄집계표" xfId="1857"/>
    <cellStyle name="_보도육교계산_고하죽교(말뚝기초)_수량산출서_총괄집계표(교량별)" xfId="1858"/>
    <cellStyle name="_보도육교계산_고하죽교(말뚝기초)_주교량_집계표" xfId="1859"/>
    <cellStyle name="_보도육교계산_고하죽교(말뚝기초)_총괄집계표" xfId="1860"/>
    <cellStyle name="_보도육교계산_고하죽교(말뚝기초)_총괄집계표(교량별)" xfId="1861"/>
    <cellStyle name="_보도육교계산_고하죽교(말뚝기초-1)" xfId="1862"/>
    <cellStyle name="_보도육교계산_고하죽교(말뚝기초-1)_MP00_수량산출서" xfId="1863"/>
    <cellStyle name="_보도육교계산_고하죽교(말뚝기초-1)_MP00_수량산출서_1.주교량_집계표" xfId="1864"/>
    <cellStyle name="_보도육교계산_고하죽교(말뚝기초-1)_MP00_수량산출서_2.MP04_수량산출서" xfId="1865"/>
    <cellStyle name="_보도육교계산_고하죽교(말뚝기초-1)_MP00_수량산출서_부창대교_ATYPE" xfId="1866"/>
    <cellStyle name="_보도육교계산_고하죽교(말뚝기초-1)_MP00_수량산출서_주교량_집계표" xfId="1867"/>
    <cellStyle name="_보도육교계산_고하죽교(말뚝기초-1)_MP00_수량산출서_총괄집계표" xfId="1868"/>
    <cellStyle name="_보도육교계산_고하죽교(말뚝기초-1)_MP00_수량산출서_총괄집계표(교량별)" xfId="1869"/>
    <cellStyle name="_보도육교계산_고하죽교(말뚝기초-1)_수량산출서" xfId="1870"/>
    <cellStyle name="_보도육교계산_고하죽교(말뚝기초-1)_수량산출서(제작분)" xfId="1871"/>
    <cellStyle name="_보도육교계산_고하죽교(말뚝기초-1)_수량산출서(제작분)_1.주교량_집계표" xfId="1872"/>
    <cellStyle name="_보도육교계산_고하죽교(말뚝기초-1)_수량산출서(제작분)_2.MP04_수량산출서" xfId="1873"/>
    <cellStyle name="_보도육교계산_고하죽교(말뚝기초-1)_수량산출서(제작분)_부창대교_ATYPE" xfId="1874"/>
    <cellStyle name="_보도육교계산_고하죽교(말뚝기초-1)_수량산출서(제작분)_주교량_집계표" xfId="1875"/>
    <cellStyle name="_보도육교계산_고하죽교(말뚝기초-1)_수량산출서(제작분)_총괄집계표" xfId="1876"/>
    <cellStyle name="_보도육교계산_고하죽교(말뚝기초-1)_수량산출서(제작분)_총괄집계표(교량별)" xfId="1877"/>
    <cellStyle name="_보도육교계산_고하죽교(말뚝기초-1)_수량산출서_1.주교량_집계표" xfId="1878"/>
    <cellStyle name="_보도육교계산_고하죽교(말뚝기초-1)_수량산출서_2.MP04_수량산출서" xfId="1879"/>
    <cellStyle name="_보도육교계산_고하죽교(말뚝기초-1)_수량산출서_부창대교_ATYPE" xfId="1880"/>
    <cellStyle name="_보도육교계산_고하죽교(말뚝기초-1)_수량산출서_주교량_집계표" xfId="1881"/>
    <cellStyle name="_보도육교계산_고하죽교(말뚝기초-1)_수량산출서_총괄집계표" xfId="1882"/>
    <cellStyle name="_보도육교계산_고하죽교(말뚝기초-1)_수량산출서_총괄집계표(교량별)" xfId="1883"/>
    <cellStyle name="_보도육교계산_고하죽교(말뚝기초-1)_주교량_집계표" xfId="1884"/>
    <cellStyle name="_보도육교계산_고하죽교(말뚝기초-1)_총괄집계표" xfId="1885"/>
    <cellStyle name="_보도육교계산_고하죽교(말뚝기초-1)_총괄집계표(교량별)" xfId="1886"/>
    <cellStyle name="_보도육교계산_수량산출서" xfId="1887"/>
    <cellStyle name="_보도육교계산_수량산출서(제작분)" xfId="1888"/>
    <cellStyle name="_보도육교계산_수량산출서(제작분)_1.주교량_집계표" xfId="1889"/>
    <cellStyle name="_보도육교계산_수량산출서(제작분)_2.MP04_수량산출서" xfId="1890"/>
    <cellStyle name="_보도육교계산_수량산출서(제작분)_부창대교_ATYPE" xfId="1891"/>
    <cellStyle name="_보도육교계산_수량산출서(제작분)_주교량_집계표" xfId="1892"/>
    <cellStyle name="_보도육교계산_수량산출서(제작분)_총괄집계표" xfId="1893"/>
    <cellStyle name="_보도육교계산_수량산출서(제작분)_총괄집계표(교량별)" xfId="1894"/>
    <cellStyle name="_보도육교계산_수량산출서_1.주교량_집계표" xfId="1895"/>
    <cellStyle name="_보도육교계산_수량산출서_2.MP04_수량산출서" xfId="1896"/>
    <cellStyle name="_보도육교계산_수량산출서_부창대교_ATYPE" xfId="1897"/>
    <cellStyle name="_보도육교계산_수량산출서_주교량_집계표" xfId="1898"/>
    <cellStyle name="_보도육교계산_수량산출서_총괄집계표" xfId="1899"/>
    <cellStyle name="_보도육교계산_수량산출서_총괄집계표(교량별)" xfId="1900"/>
    <cellStyle name="_보도육교계산_주교량_집계표" xfId="1901"/>
    <cellStyle name="_보도육교계산_총괄집계표" xfId="1902"/>
    <cellStyle name="_보도육교계산_총괄집계표(교량별)" xfId="1903"/>
    <cellStyle name="_복사본 1.설계서" xfId="1904"/>
    <cellStyle name="_복사본 제3경인실시(0805)" xfId="1905"/>
    <cellStyle name="_본선수로콘크리트" xfId="1906"/>
    <cellStyle name="_본선수로콘크리트_금산교(수정)" xfId="1907"/>
    <cellStyle name="_본선수로콘크리트_금산교(수정4월22일)" xfId="1908"/>
    <cellStyle name="_본선수로콘크리트_운북교(수정4월24일)" xfId="1909"/>
    <cellStyle name="_본선수로콘크리트_운북교(수정4월24일)_운북교(수정4월24일)" xfId="1910"/>
    <cellStyle name="_본선수로콘크리트수량총괄집계표" xfId="1911"/>
    <cellStyle name="_본선옹벽총괄집계표" xfId="1912"/>
    <cellStyle name="_본체구조물" xfId="1913"/>
    <cellStyle name="_본체-구조물수량" xfId="1914"/>
    <cellStyle name="_본체-구조물수량_본체-구조물수량" xfId="1915"/>
    <cellStyle name="_본체-구조물수량_전체총괄" xfId="1916"/>
    <cellStyle name="_봉강1교" xfId="1917"/>
    <cellStyle name="_봉림고교 교사신축(최종)" xfId="1918"/>
    <cellStyle name="_봉림고교 교사신축(최종)-참고용" xfId="1919"/>
    <cellStyle name="_봉현내역서최종11-05" xfId="1920"/>
    <cellStyle name="_봉현내역서최종11-05_2차변경(97)" xfId="1921"/>
    <cellStyle name="_봉현내역서최종11-05_제1처리장탈수기동저류조외1건보수공사(계약심사결과-발주)" xfId="1922"/>
    <cellStyle name="_봉현내역서최종11-05_제1처리장탈수기동저류조외1건보수공사(계약심사결과-발주)_2차변경(97)" xfId="1923"/>
    <cellStyle name="_부대공" xfId="1924"/>
    <cellStyle name="_부대입찰확약서" xfId="1925"/>
    <cellStyle name="_분당구-지압보도-1024" xfId="1926"/>
    <cellStyle name="_사각파고라" xfId="1927"/>
    <cellStyle name="_사동초중" xfId="1928"/>
    <cellStyle name="_사본 - 2008준설 설계(최종)" xfId="1929"/>
    <cellStyle name="_사본-소화조청소설계내역서" xfId="1930"/>
    <cellStyle name="_사유서" xfId="1931"/>
    <cellStyle name="_사유서_내역서" xfId="1932"/>
    <cellStyle name="_산출근거(광양)" xfId="1933"/>
    <cellStyle name="_산출근거(광양)_01-소탄교-총괄수량집계표1" xfId="1934"/>
    <cellStyle name="_산출근거(광양)_01-소탄교-총괄수량집계표1_총괄수량집계표" xfId="1935"/>
    <cellStyle name="_산출근거(광양)_05-안적교-BEST" xfId="1936"/>
    <cellStyle name="_산출근거(광양)_1.광하1교-주요자재집계표" xfId="1937"/>
    <cellStyle name="_산출근거(광양)_1.광하1교-주요자재집계표_01-소탄교-총괄수량집계표1" xfId="1938"/>
    <cellStyle name="_산출근거(광양)_1.광하1교-주요자재집계표_01-소탄교-총괄수량집계표1_총괄수량집계표" xfId="1939"/>
    <cellStyle name="_산출근거(광양)_4.광석교-상부수량집계" xfId="1940"/>
    <cellStyle name="_산출근거(광양)_4.광석교-상부수량집계_01-소탄교-총괄수량집계표1" xfId="1941"/>
    <cellStyle name="_산출근거(광양)_4.광석교-상부수량집계_01-소탄교-총괄수량집계표1_총괄수량집계표" xfId="1942"/>
    <cellStyle name="_산출근거(광양)_x주요자재집계표" xfId="1943"/>
    <cellStyle name="_산출근거(광양)_x주요자재집계표_01-소탄교-총괄수량집계표1" xfId="1944"/>
    <cellStyle name="_산출근거(광양)_x주요자재집계표_01-소탄교-총괄수량집계표1_총괄수량집계표" xfId="1945"/>
    <cellStyle name="_산출근거(광양)_교대교각수량집계표" xfId="1946"/>
    <cellStyle name="_산출근거(광양)_교량별총괄집계(신리5교)" xfId="1947"/>
    <cellStyle name="_산출근거(광양)_교량별총괄집계(신리5교)_01-소탄교-총괄수량집계표1" xfId="1948"/>
    <cellStyle name="_산출근거(광양)_교량별총괄집계(신리5교)_01-소탄교-총괄수량집계표1_총괄수량집계표" xfId="1949"/>
    <cellStyle name="_산출근거(광양)_교량별총괄집계(신리5교)_05-안적교-BEST" xfId="1950"/>
    <cellStyle name="_산출근거(광양)_교량별총괄집계(신리5교)_교대교각수량집계표" xfId="1951"/>
    <cellStyle name="_산출근거(광양)_교량별총괄집계(신리5교)_기존구조물깨기" xfId="1952"/>
    <cellStyle name="_산출근거(광양)_교량별총괄집계(신리5교)_깨기" xfId="1953"/>
    <cellStyle name="_산출근거(광양)_교량별총괄집계(신리5교)_깨기-1" xfId="1954"/>
    <cellStyle name="_산출근거(광양)_교량별총괄집계(신리5교)_깨기집계표" xfId="1955"/>
    <cellStyle name="_산출근거(광양)_교량별총괄집계(신리5교)_철거공및포장공(현동교)" xfId="1956"/>
    <cellStyle name="_산출근거(광양)_교량별총괄집계(신리5교)_철거공및포장공(현동교)_기존구조물깨기" xfId="1957"/>
    <cellStyle name="_산출근거(광양)_교량별총괄집계(신리5교)_철거공및포장공(현동교)_깨기" xfId="1958"/>
    <cellStyle name="_산출근거(광양)_교량별총괄집계(신리5교)_철거공및포장공(현동교)_깨기-1" xfId="1959"/>
    <cellStyle name="_산출근거(광양)_교량별총괄집계(신리5교)_철거공및포장공(현동교)_깨기집계표" xfId="1960"/>
    <cellStyle name="_산출근거(광양)_교량별총괄집계(신리5교)_철거공수량" xfId="1961"/>
    <cellStyle name="_산출근거(광양)_교량별총괄집계(신리5교)_철거공수량(1122)" xfId="1962"/>
    <cellStyle name="_산출근거(광양)_교량별총괄집계(신리5교)_철거공수량(1122)_기존구조물깨기" xfId="1963"/>
    <cellStyle name="_산출근거(광양)_교량별총괄집계(신리5교)_철거공수량(1122)_깨기" xfId="1964"/>
    <cellStyle name="_산출근거(광양)_교량별총괄집계(신리5교)_철거공수량(1122)_깨기-1" xfId="1965"/>
    <cellStyle name="_산출근거(광양)_교량별총괄집계(신리5교)_철거공수량(1122)_깨기집계표" xfId="1966"/>
    <cellStyle name="_산출근거(광양)_교량별총괄집계(신리5교)_철거공수량_기존구조물깨기" xfId="1967"/>
    <cellStyle name="_산출근거(광양)_교량별총괄집계(신리5교)_철거공수량_깨기" xfId="1968"/>
    <cellStyle name="_산출근거(광양)_교량별총괄집계(신리5교)_철거공수량_깨기-1" xfId="1969"/>
    <cellStyle name="_산출근거(광양)_교량별총괄집계(신리5교)_철거공수량_깨기집계표" xfId="1970"/>
    <cellStyle name="_산출근거(광양)_구조물주요자재(3공구)" xfId="1971"/>
    <cellStyle name="_산출근거(광양)_구조물주요자재(3공구)_01-소탄교-총괄수량집계표1" xfId="1972"/>
    <cellStyle name="_산출근거(광양)_구조물주요자재(3공구)_01-소탄교-총괄수량집계표1_총괄수량집계표" xfId="1973"/>
    <cellStyle name="_산출근거(광양)_구조물주요자재(3공구)_1.광하1교-주요자재집계표" xfId="1974"/>
    <cellStyle name="_산출근거(광양)_구조물주요자재(3공구)_1.광하1교-주요자재집계표_01-소탄교-총괄수량집계표1" xfId="1975"/>
    <cellStyle name="_산출근거(광양)_구조물주요자재(3공구)_1.광하1교-주요자재집계표_01-소탄교-총괄수량집계표1_총괄수량집계표" xfId="1976"/>
    <cellStyle name="_산출근거(광양)_구조물주요자재(3공구)_4.광석교-상부수량집계" xfId="1977"/>
    <cellStyle name="_산출근거(광양)_구조물주요자재(3공구)_4.광석교-상부수량집계_01-소탄교-총괄수량집계표1" xfId="1978"/>
    <cellStyle name="_산출근거(광양)_구조물주요자재(3공구)_4.광석교-상부수량집계_01-소탄교-총괄수량집계표1_총괄수량집계표" xfId="1979"/>
    <cellStyle name="_산출근거(광양)_구조물주요자재(3공구)_x주요자재집계표" xfId="1980"/>
    <cellStyle name="_산출근거(광양)_구조물주요자재(3공구)_x주요자재집계표_01-소탄교-총괄수량집계표1" xfId="1981"/>
    <cellStyle name="_산출근거(광양)_구조물주요자재(3공구)_x주요자재집계표_01-소탄교-총괄수량집계표1_총괄수량집계표" xfId="1982"/>
    <cellStyle name="_산출근거(광양)_구조물주요자재(3공구)_기존구조물깨기" xfId="1983"/>
    <cellStyle name="_산출근거(광양)_구조물주요자재(3공구)_깨기" xfId="1984"/>
    <cellStyle name="_산출근거(광양)_구조물주요자재(3공구)_깨기-1" xfId="1985"/>
    <cellStyle name="_산출근거(광양)_구조물주요자재(3공구)_깨기집계표" xfId="1986"/>
    <cellStyle name="_산출근거(광양)_구조물주요자재(3공구)_주요자재집계표" xfId="1987"/>
    <cellStyle name="_산출근거(광양)_구조물주요자재(3공구)_주요자재집계표_01-소탄교-총괄수량집계표1" xfId="1988"/>
    <cellStyle name="_산출근거(광양)_구조물주요자재(3공구)_주요자재집계표_01-소탄교-총괄수량집계표1_총괄수량집계표" xfId="1989"/>
    <cellStyle name="_산출근거(광양)_구조물주요자재(3공구)_철거공및포장공(현동교)" xfId="1990"/>
    <cellStyle name="_산출근거(광양)_구조물주요자재(3공구)_철거공및포장공(현동교)_기존구조물깨기" xfId="1991"/>
    <cellStyle name="_산출근거(광양)_구조물주요자재(3공구)_철거공및포장공(현동교)_깨기" xfId="1992"/>
    <cellStyle name="_산출근거(광양)_구조물주요자재(3공구)_철거공및포장공(현동교)_깨기-1" xfId="1993"/>
    <cellStyle name="_산출근거(광양)_구조물주요자재(3공구)_철거공및포장공(현동교)_깨기집계표" xfId="1994"/>
    <cellStyle name="_산출근거(광양)_구조물주요자재(3공구)_철거공수량" xfId="1995"/>
    <cellStyle name="_산출근거(광양)_구조물주요자재(3공구)_철거공수량(1122)" xfId="1996"/>
    <cellStyle name="_산출근거(광양)_구조물주요자재(3공구)_철거공수량(1122)_기존구조물깨기" xfId="1997"/>
    <cellStyle name="_산출근거(광양)_구조물주요자재(3공구)_철거공수량(1122)_깨기" xfId="1998"/>
    <cellStyle name="_산출근거(광양)_구조물주요자재(3공구)_철거공수량(1122)_깨기-1" xfId="1999"/>
    <cellStyle name="_산출근거(광양)_구조물주요자재(3공구)_철거공수량(1122)_깨기집계표" xfId="2000"/>
    <cellStyle name="_산출근거(광양)_구조물주요자재(3공구)_철거공수량_기존구조물깨기" xfId="2001"/>
    <cellStyle name="_산출근거(광양)_구조물주요자재(3공구)_철거공수량_깨기" xfId="2002"/>
    <cellStyle name="_산출근거(광양)_구조물주요자재(3공구)_철거공수량_깨기-1" xfId="2003"/>
    <cellStyle name="_산출근거(광양)_구조물주요자재(3공구)_철거공수량_깨기집계표" xfId="2004"/>
    <cellStyle name="_산출근거(광양)_기존구조물깨기" xfId="2005"/>
    <cellStyle name="_산출근거(광양)_깨기" xfId="2006"/>
    <cellStyle name="_산출근거(광양)_깨기-1" xfId="2007"/>
    <cellStyle name="_산출근거(광양)_깨기집계표" xfId="2008"/>
    <cellStyle name="_산출근거(광양)_신리5교 상부" xfId="2009"/>
    <cellStyle name="_산출근거(광양)_신리5교 상부_01-소탄교-총괄수량집계표1" xfId="2010"/>
    <cellStyle name="_산출근거(광양)_신리5교 상부_01-소탄교-총괄수량집계표1_총괄수량집계표" xfId="2011"/>
    <cellStyle name="_산출근거(광양)_신리5교 상부_05-안적교-BEST" xfId="2012"/>
    <cellStyle name="_산출근거(광양)_신리5교 상부_교대교각수량집계표" xfId="2013"/>
    <cellStyle name="_산출근거(광양)_신리6교 상부" xfId="2014"/>
    <cellStyle name="_산출근거(광양)_신리6교 상부_01-소탄교-총괄수량집계표1" xfId="2015"/>
    <cellStyle name="_산출근거(광양)_신리6교 상부_01-소탄교-총괄수량집계표1_총괄수량집계표" xfId="2016"/>
    <cellStyle name="_산출근거(광양)_신리6교 상부_05-안적교-BEST" xfId="2017"/>
    <cellStyle name="_산출근거(광양)_신리6교 상부_교대교각수량집계표" xfId="2018"/>
    <cellStyle name="_산출근거(광양)_주요자재집계표" xfId="2019"/>
    <cellStyle name="_산출근거(광양)_주요자재집계표_01-소탄교-총괄수량집계표1" xfId="2020"/>
    <cellStyle name="_산출근거(광양)_주요자재집계표_01-소탄교-총괄수량집계표1_총괄수량집계표" xfId="2021"/>
    <cellStyle name="_산출근거(광양)_죽림1교-상부" xfId="2022"/>
    <cellStyle name="_산출근거(광양)_죽림1교-상부_01-소탄교-총괄수량집계표1" xfId="2023"/>
    <cellStyle name="_산출근거(광양)_죽림1교-상부_01-소탄교-총괄수량집계표1_총괄수량집계표" xfId="2024"/>
    <cellStyle name="_산출근거(광양)_죽림1교-상부_1.광하1교-주요자재집계표" xfId="2025"/>
    <cellStyle name="_산출근거(광양)_죽림1교-상부_1.광하1교-주요자재집계표_01-소탄교-총괄수량집계표1" xfId="2026"/>
    <cellStyle name="_산출근거(광양)_죽림1교-상부_1.광하1교-주요자재집계표_01-소탄교-총괄수량집계표1_총괄수량집계표" xfId="2027"/>
    <cellStyle name="_산출근거(광양)_죽림1교-상부_4.광석교-상부수량집계" xfId="2028"/>
    <cellStyle name="_산출근거(광양)_죽림1교-상부_4.광석교-상부수량집계_01-소탄교-총괄수량집계표1" xfId="2029"/>
    <cellStyle name="_산출근거(광양)_죽림1교-상부_4.광석교-상부수량집계_01-소탄교-총괄수량집계표1_총괄수량집계표" xfId="2030"/>
    <cellStyle name="_산출근거(광양)_죽림1교-상부_x주요자재집계표" xfId="2031"/>
    <cellStyle name="_산출근거(광양)_죽림1교-상부_x주요자재집계표_01-소탄교-총괄수량집계표1" xfId="2032"/>
    <cellStyle name="_산출근거(광양)_죽림1교-상부_x주요자재집계표_01-소탄교-총괄수량집계표1_총괄수량집계표" xfId="2033"/>
    <cellStyle name="_산출근거(광양)_죽림1교-상부_구조물주요자재(3공구)" xfId="2034"/>
    <cellStyle name="_산출근거(광양)_죽림1교-상부_구조물주요자재(3공구)_01-소탄교-총괄수량집계표1" xfId="2035"/>
    <cellStyle name="_산출근거(광양)_죽림1교-상부_구조물주요자재(3공구)_01-소탄교-총괄수량집계표1_총괄수량집계표" xfId="2036"/>
    <cellStyle name="_산출근거(광양)_죽림1교-상부_구조물주요자재(3공구)_1.광하1교-주요자재집계표" xfId="2037"/>
    <cellStyle name="_산출근거(광양)_죽림1교-상부_구조물주요자재(3공구)_1.광하1교-주요자재집계표_01-소탄교-총괄수량집계표1" xfId="2038"/>
    <cellStyle name="_산출근거(광양)_죽림1교-상부_구조물주요자재(3공구)_1.광하1교-주요자재집계표_01-소탄교-총괄수량집계표1_총괄수량집계표" xfId="2039"/>
    <cellStyle name="_산출근거(광양)_죽림1교-상부_구조물주요자재(3공구)_4.광석교-상부수량집계" xfId="2040"/>
    <cellStyle name="_산출근거(광양)_죽림1교-상부_구조물주요자재(3공구)_4.광석교-상부수량집계_01-소탄교-총괄수량집계표1" xfId="2041"/>
    <cellStyle name="_산출근거(광양)_죽림1교-상부_구조물주요자재(3공구)_4.광석교-상부수량집계_01-소탄교-총괄수량집계표1_총괄수량집계표" xfId="2042"/>
    <cellStyle name="_산출근거(광양)_죽림1교-상부_구조물주요자재(3공구)_x주요자재집계표" xfId="2043"/>
    <cellStyle name="_산출근거(광양)_죽림1교-상부_구조물주요자재(3공구)_x주요자재집계표_01-소탄교-총괄수량집계표1" xfId="2044"/>
    <cellStyle name="_산출근거(광양)_죽림1교-상부_구조물주요자재(3공구)_x주요자재집계표_01-소탄교-총괄수량집계표1_총괄수량집계표" xfId="2045"/>
    <cellStyle name="_산출근거(광양)_죽림1교-상부_구조물주요자재(3공구)_기존구조물깨기" xfId="2046"/>
    <cellStyle name="_산출근거(광양)_죽림1교-상부_구조물주요자재(3공구)_깨기" xfId="2047"/>
    <cellStyle name="_산출근거(광양)_죽림1교-상부_구조물주요자재(3공구)_깨기-1" xfId="2048"/>
    <cellStyle name="_산출근거(광양)_죽림1교-상부_구조물주요자재(3공구)_깨기집계표" xfId="2049"/>
    <cellStyle name="_산출근거(광양)_죽림1교-상부_구조물주요자재(3공구)_주요자재집계표" xfId="2050"/>
    <cellStyle name="_산출근거(광양)_죽림1교-상부_구조물주요자재(3공구)_주요자재집계표_01-소탄교-총괄수량집계표1" xfId="2051"/>
    <cellStyle name="_산출근거(광양)_죽림1교-상부_구조물주요자재(3공구)_주요자재집계표_01-소탄교-총괄수량집계표1_총괄수량집계표" xfId="2052"/>
    <cellStyle name="_산출근거(광양)_죽림1교-상부_구조물주요자재(3공구)_철거공및포장공(현동교)" xfId="2053"/>
    <cellStyle name="_산출근거(광양)_죽림1교-상부_구조물주요자재(3공구)_철거공및포장공(현동교)_기존구조물깨기" xfId="2054"/>
    <cellStyle name="_산출근거(광양)_죽림1교-상부_구조물주요자재(3공구)_철거공및포장공(현동교)_깨기" xfId="2055"/>
    <cellStyle name="_산출근거(광양)_죽림1교-상부_구조물주요자재(3공구)_철거공및포장공(현동교)_깨기-1" xfId="2056"/>
    <cellStyle name="_산출근거(광양)_죽림1교-상부_구조물주요자재(3공구)_철거공및포장공(현동교)_깨기집계표" xfId="2057"/>
    <cellStyle name="_산출근거(광양)_죽림1교-상부_구조물주요자재(3공구)_철거공수량" xfId="2058"/>
    <cellStyle name="_산출근거(광양)_죽림1교-상부_구조물주요자재(3공구)_철거공수량(1122)" xfId="2059"/>
    <cellStyle name="_산출근거(광양)_죽림1교-상부_구조물주요자재(3공구)_철거공수량(1122)_기존구조물깨기" xfId="2060"/>
    <cellStyle name="_산출근거(광양)_죽림1교-상부_구조물주요자재(3공구)_철거공수량(1122)_깨기" xfId="2061"/>
    <cellStyle name="_산출근거(광양)_죽림1교-상부_구조물주요자재(3공구)_철거공수량(1122)_깨기-1" xfId="2062"/>
    <cellStyle name="_산출근거(광양)_죽림1교-상부_구조물주요자재(3공구)_철거공수량(1122)_깨기집계표" xfId="2063"/>
    <cellStyle name="_산출근거(광양)_죽림1교-상부_구조물주요자재(3공구)_철거공수량_기존구조물깨기" xfId="2064"/>
    <cellStyle name="_산출근거(광양)_죽림1교-상부_구조물주요자재(3공구)_철거공수량_깨기" xfId="2065"/>
    <cellStyle name="_산출근거(광양)_죽림1교-상부_구조물주요자재(3공구)_철거공수량_깨기-1" xfId="2066"/>
    <cellStyle name="_산출근거(광양)_죽림1교-상부_구조물주요자재(3공구)_철거공수량_깨기집계표" xfId="2067"/>
    <cellStyle name="_산출근거(광양)_죽림1교-상부_기존구조물깨기" xfId="2068"/>
    <cellStyle name="_산출근거(광양)_죽림1교-상부_깨기" xfId="2069"/>
    <cellStyle name="_산출근거(광양)_죽림1교-상부_깨기-1" xfId="2070"/>
    <cellStyle name="_산출근거(광양)_죽림1교-상부_깨기집계표" xfId="2071"/>
    <cellStyle name="_산출근거(광양)_죽림1교-상부_주요자재집계표" xfId="2072"/>
    <cellStyle name="_산출근거(광양)_죽림1교-상부_주요자재집계표_01-소탄교-총괄수량집계표1" xfId="2073"/>
    <cellStyle name="_산출근거(광양)_죽림1교-상부_주요자재집계표_01-소탄교-총괄수량집계표1_총괄수량집계표" xfId="2074"/>
    <cellStyle name="_산출근거(광양)_죽림1교-상부_철거공및포장공(현동교)" xfId="2075"/>
    <cellStyle name="_산출근거(광양)_죽림1교-상부_철거공및포장공(현동교)_기존구조물깨기" xfId="2076"/>
    <cellStyle name="_산출근거(광양)_죽림1교-상부_철거공및포장공(현동교)_깨기" xfId="2077"/>
    <cellStyle name="_산출근거(광양)_죽림1교-상부_철거공및포장공(현동교)_깨기-1" xfId="2078"/>
    <cellStyle name="_산출근거(광양)_죽림1교-상부_철거공및포장공(현동교)_깨기집계표" xfId="2079"/>
    <cellStyle name="_산출근거(광양)_죽림1교-상부_철거공수량" xfId="2080"/>
    <cellStyle name="_산출근거(광양)_죽림1교-상부_철거공수량(1122)" xfId="2081"/>
    <cellStyle name="_산출근거(광양)_죽림1교-상부_철거공수량(1122)_기존구조물깨기" xfId="2082"/>
    <cellStyle name="_산출근거(광양)_죽림1교-상부_철거공수량(1122)_깨기" xfId="2083"/>
    <cellStyle name="_산출근거(광양)_죽림1교-상부_철거공수량(1122)_깨기-1" xfId="2084"/>
    <cellStyle name="_산출근거(광양)_죽림1교-상부_철거공수량(1122)_깨기집계표" xfId="2085"/>
    <cellStyle name="_산출근거(광양)_죽림1교-상부_철거공수량_기존구조물깨기" xfId="2086"/>
    <cellStyle name="_산출근거(광양)_죽림1교-상부_철거공수량_깨기" xfId="2087"/>
    <cellStyle name="_산출근거(광양)_죽림1교-상부_철거공수량_깨기-1" xfId="2088"/>
    <cellStyle name="_산출근거(광양)_죽림1교-상부_철거공수량_깨기집계표" xfId="2089"/>
    <cellStyle name="_산출근거(광양)_죽림2교-상부" xfId="2090"/>
    <cellStyle name="_산출근거(광양)_죽림2교-상부_01-소탄교-총괄수량집계표1" xfId="2091"/>
    <cellStyle name="_산출근거(광양)_죽림2교-상부_01-소탄교-총괄수량집계표1_총괄수량집계표" xfId="2092"/>
    <cellStyle name="_산출근거(광양)_죽림2교-상부_1.광하1교-주요자재집계표" xfId="2093"/>
    <cellStyle name="_산출근거(광양)_죽림2교-상부_1.광하1교-주요자재집계표_01-소탄교-총괄수량집계표1" xfId="2094"/>
    <cellStyle name="_산출근거(광양)_죽림2교-상부_1.광하1교-주요자재집계표_01-소탄교-총괄수량집계표1_총괄수량집계표" xfId="2095"/>
    <cellStyle name="_산출근거(광양)_죽림2교-상부_4.광석교-상부수량집계" xfId="2096"/>
    <cellStyle name="_산출근거(광양)_죽림2교-상부_4.광석교-상부수량집계_01-소탄교-총괄수량집계표1" xfId="2097"/>
    <cellStyle name="_산출근거(광양)_죽림2교-상부_4.광석교-상부수량집계_01-소탄교-총괄수량집계표1_총괄수량집계표" xfId="2098"/>
    <cellStyle name="_산출근거(광양)_죽림2교-상부_x주요자재집계표" xfId="2099"/>
    <cellStyle name="_산출근거(광양)_죽림2교-상부_x주요자재집계표_01-소탄교-총괄수량집계표1" xfId="2100"/>
    <cellStyle name="_산출근거(광양)_죽림2교-상부_x주요자재집계표_01-소탄교-총괄수량집계표1_총괄수량집계표" xfId="2101"/>
    <cellStyle name="_산출근거(광양)_죽림2교-상부_구조물주요자재(3공구)" xfId="2102"/>
    <cellStyle name="_산출근거(광양)_죽림2교-상부_구조물주요자재(3공구)_01-소탄교-총괄수량집계표1" xfId="2103"/>
    <cellStyle name="_산출근거(광양)_죽림2교-상부_구조물주요자재(3공구)_01-소탄교-총괄수량집계표1_총괄수량집계표" xfId="2104"/>
    <cellStyle name="_산출근거(광양)_죽림2교-상부_구조물주요자재(3공구)_1.광하1교-주요자재집계표" xfId="2105"/>
    <cellStyle name="_산출근거(광양)_죽림2교-상부_구조물주요자재(3공구)_1.광하1교-주요자재집계표_01-소탄교-총괄수량집계표1" xfId="2106"/>
    <cellStyle name="_산출근거(광양)_죽림2교-상부_구조물주요자재(3공구)_1.광하1교-주요자재집계표_01-소탄교-총괄수량집계표1_총괄수량집계표" xfId="2107"/>
    <cellStyle name="_산출근거(광양)_죽림2교-상부_구조물주요자재(3공구)_4.광석교-상부수량집계" xfId="2108"/>
    <cellStyle name="_산출근거(광양)_죽림2교-상부_구조물주요자재(3공구)_4.광석교-상부수량집계_01-소탄교-총괄수량집계표1" xfId="2109"/>
    <cellStyle name="_산출근거(광양)_죽림2교-상부_구조물주요자재(3공구)_4.광석교-상부수량집계_01-소탄교-총괄수량집계표1_총괄수량집계표" xfId="2110"/>
    <cellStyle name="_산출근거(광양)_죽림2교-상부_구조물주요자재(3공구)_x주요자재집계표" xfId="2111"/>
    <cellStyle name="_산출근거(광양)_죽림2교-상부_구조물주요자재(3공구)_x주요자재집계표_01-소탄교-총괄수량집계표1" xfId="2112"/>
    <cellStyle name="_산출근거(광양)_죽림2교-상부_구조물주요자재(3공구)_x주요자재집계표_01-소탄교-총괄수량집계표1_총괄수량집계표" xfId="2113"/>
    <cellStyle name="_산출근거(광양)_죽림2교-상부_구조물주요자재(3공구)_기존구조물깨기" xfId="2114"/>
    <cellStyle name="_산출근거(광양)_죽림2교-상부_구조물주요자재(3공구)_깨기" xfId="2115"/>
    <cellStyle name="_산출근거(광양)_죽림2교-상부_구조물주요자재(3공구)_깨기-1" xfId="2116"/>
    <cellStyle name="_산출근거(광양)_죽림2교-상부_구조물주요자재(3공구)_깨기집계표" xfId="2117"/>
    <cellStyle name="_산출근거(광양)_죽림2교-상부_구조물주요자재(3공구)_주요자재집계표" xfId="2118"/>
    <cellStyle name="_산출근거(광양)_죽림2교-상부_구조물주요자재(3공구)_주요자재집계표_01-소탄교-총괄수량집계표1" xfId="2119"/>
    <cellStyle name="_산출근거(광양)_죽림2교-상부_구조물주요자재(3공구)_주요자재집계표_01-소탄교-총괄수량집계표1_총괄수량집계표" xfId="2120"/>
    <cellStyle name="_산출근거(광양)_죽림2교-상부_구조물주요자재(3공구)_철거공및포장공(현동교)" xfId="2121"/>
    <cellStyle name="_산출근거(광양)_죽림2교-상부_구조물주요자재(3공구)_철거공및포장공(현동교)_기존구조물깨기" xfId="2122"/>
    <cellStyle name="_산출근거(광양)_죽림2교-상부_구조물주요자재(3공구)_철거공및포장공(현동교)_깨기" xfId="2123"/>
    <cellStyle name="_산출근거(광양)_죽림2교-상부_구조물주요자재(3공구)_철거공및포장공(현동교)_깨기-1" xfId="2124"/>
    <cellStyle name="_산출근거(광양)_죽림2교-상부_구조물주요자재(3공구)_철거공및포장공(현동교)_깨기집계표" xfId="2125"/>
    <cellStyle name="_산출근거(광양)_죽림2교-상부_구조물주요자재(3공구)_철거공수량" xfId="2126"/>
    <cellStyle name="_산출근거(광양)_죽림2교-상부_구조물주요자재(3공구)_철거공수량(1122)" xfId="2127"/>
    <cellStyle name="_산출근거(광양)_죽림2교-상부_구조물주요자재(3공구)_철거공수량(1122)_기존구조물깨기" xfId="2128"/>
    <cellStyle name="_산출근거(광양)_죽림2교-상부_구조물주요자재(3공구)_철거공수량(1122)_깨기" xfId="2129"/>
    <cellStyle name="_산출근거(광양)_죽림2교-상부_구조물주요자재(3공구)_철거공수량(1122)_깨기-1" xfId="2130"/>
    <cellStyle name="_산출근거(광양)_죽림2교-상부_구조물주요자재(3공구)_철거공수량(1122)_깨기집계표" xfId="2131"/>
    <cellStyle name="_산출근거(광양)_죽림2교-상부_구조물주요자재(3공구)_철거공수량_기존구조물깨기" xfId="2132"/>
    <cellStyle name="_산출근거(광양)_죽림2교-상부_구조물주요자재(3공구)_철거공수량_깨기" xfId="2133"/>
    <cellStyle name="_산출근거(광양)_죽림2교-상부_구조물주요자재(3공구)_철거공수량_깨기-1" xfId="2134"/>
    <cellStyle name="_산출근거(광양)_죽림2교-상부_구조물주요자재(3공구)_철거공수량_깨기집계표" xfId="2135"/>
    <cellStyle name="_산출근거(광양)_죽림2교-상부_기존구조물깨기" xfId="2136"/>
    <cellStyle name="_산출근거(광양)_죽림2교-상부_깨기" xfId="2137"/>
    <cellStyle name="_산출근거(광양)_죽림2교-상부_깨기-1" xfId="2138"/>
    <cellStyle name="_산출근거(광양)_죽림2교-상부_깨기집계표" xfId="2139"/>
    <cellStyle name="_산출근거(광양)_죽림2교-상부_주요자재집계표" xfId="2140"/>
    <cellStyle name="_산출근거(광양)_죽림2교-상부_주요자재집계표_01-소탄교-총괄수량집계표1" xfId="2141"/>
    <cellStyle name="_산출근거(광양)_죽림2교-상부_주요자재집계표_01-소탄교-총괄수량집계표1_총괄수량집계표" xfId="2142"/>
    <cellStyle name="_산출근거(광양)_죽림2교-상부_죽림1교-상부" xfId="2143"/>
    <cellStyle name="_산출근거(광양)_죽림2교-상부_죽림1교-상부_01-소탄교-총괄수량집계표1" xfId="2144"/>
    <cellStyle name="_산출근거(광양)_죽림2교-상부_죽림1교-상부_01-소탄교-총괄수량집계표1_총괄수량집계표" xfId="2145"/>
    <cellStyle name="_산출근거(광양)_죽림2교-상부_죽림1교-상부_1.광하1교-주요자재집계표" xfId="2146"/>
    <cellStyle name="_산출근거(광양)_죽림2교-상부_죽림1교-상부_1.광하1교-주요자재집계표_01-소탄교-총괄수량집계표1" xfId="2147"/>
    <cellStyle name="_산출근거(광양)_죽림2교-상부_죽림1교-상부_1.광하1교-주요자재집계표_01-소탄교-총괄수량집계표1_총괄수량집계표" xfId="2148"/>
    <cellStyle name="_산출근거(광양)_죽림2교-상부_죽림1교-상부_4.광석교-상부수량집계" xfId="2149"/>
    <cellStyle name="_산출근거(광양)_죽림2교-상부_죽림1교-상부_4.광석교-상부수량집계_01-소탄교-총괄수량집계표1" xfId="2150"/>
    <cellStyle name="_산출근거(광양)_죽림2교-상부_죽림1교-상부_4.광석교-상부수량집계_01-소탄교-총괄수량집계표1_총괄수량집계표" xfId="2151"/>
    <cellStyle name="_산출근거(광양)_죽림2교-상부_죽림1교-상부_x주요자재집계표" xfId="2152"/>
    <cellStyle name="_산출근거(광양)_죽림2교-상부_죽림1교-상부_x주요자재집계표_01-소탄교-총괄수량집계표1" xfId="2153"/>
    <cellStyle name="_산출근거(광양)_죽림2교-상부_죽림1교-상부_x주요자재집계표_01-소탄교-총괄수량집계표1_총괄수량집계표" xfId="2154"/>
    <cellStyle name="_산출근거(광양)_죽림2교-상부_죽림1교-상부_구조물주요자재(3공구)" xfId="2155"/>
    <cellStyle name="_산출근거(광양)_죽림2교-상부_죽림1교-상부_구조물주요자재(3공구)_01-소탄교-총괄수량집계표1" xfId="2156"/>
    <cellStyle name="_산출근거(광양)_죽림2교-상부_죽림1교-상부_구조물주요자재(3공구)_01-소탄교-총괄수량집계표1_총괄수량집계표" xfId="2157"/>
    <cellStyle name="_산출근거(광양)_죽림2교-상부_죽림1교-상부_구조물주요자재(3공구)_1.광하1교-주요자재집계표" xfId="2158"/>
    <cellStyle name="_산출근거(광양)_죽림2교-상부_죽림1교-상부_구조물주요자재(3공구)_1.광하1교-주요자재집계표_01-소탄교-총괄수량집계표1" xfId="2159"/>
    <cellStyle name="_산출근거(광양)_죽림2교-상부_죽림1교-상부_구조물주요자재(3공구)_1.광하1교-주요자재집계표_01-소탄교-총괄수량집계표1_총괄수량집계표" xfId="2160"/>
    <cellStyle name="_산출근거(광양)_죽림2교-상부_죽림1교-상부_구조물주요자재(3공구)_4.광석교-상부수량집계" xfId="2161"/>
    <cellStyle name="_산출근거(광양)_죽림2교-상부_죽림1교-상부_구조물주요자재(3공구)_4.광석교-상부수량집계_01-소탄교-총괄수량집계표1" xfId="2162"/>
    <cellStyle name="_산출근거(광양)_죽림2교-상부_죽림1교-상부_구조물주요자재(3공구)_4.광석교-상부수량집계_01-소탄교-총괄수량집계표1_총괄수량집계표" xfId="2163"/>
    <cellStyle name="_산출근거(광양)_죽림2교-상부_죽림1교-상부_구조물주요자재(3공구)_x주요자재집계표" xfId="2164"/>
    <cellStyle name="_산출근거(광양)_죽림2교-상부_죽림1교-상부_구조물주요자재(3공구)_x주요자재집계표_01-소탄교-총괄수량집계표1" xfId="2165"/>
    <cellStyle name="_산출근거(광양)_죽림2교-상부_죽림1교-상부_구조물주요자재(3공구)_x주요자재집계표_01-소탄교-총괄수량집계표1_총괄수량집계표" xfId="2166"/>
    <cellStyle name="_산출근거(광양)_죽림2교-상부_죽림1교-상부_구조물주요자재(3공구)_기존구조물깨기" xfId="2167"/>
    <cellStyle name="_산출근거(광양)_죽림2교-상부_죽림1교-상부_구조물주요자재(3공구)_깨기" xfId="2168"/>
    <cellStyle name="_산출근거(광양)_죽림2교-상부_죽림1교-상부_구조물주요자재(3공구)_깨기-1" xfId="2169"/>
    <cellStyle name="_산출근거(광양)_죽림2교-상부_죽림1교-상부_구조물주요자재(3공구)_깨기집계표" xfId="2170"/>
    <cellStyle name="_산출근거(광양)_죽림2교-상부_죽림1교-상부_구조물주요자재(3공구)_주요자재집계표" xfId="2171"/>
    <cellStyle name="_산출근거(광양)_죽림2교-상부_죽림1교-상부_구조물주요자재(3공구)_주요자재집계표_01-소탄교-총괄수량집계표1" xfId="2172"/>
    <cellStyle name="_산출근거(광양)_죽림2교-상부_죽림1교-상부_구조물주요자재(3공구)_주요자재집계표_01-소탄교-총괄수량집계표1_총괄수량집계표" xfId="2173"/>
    <cellStyle name="_산출근거(광양)_죽림2교-상부_죽림1교-상부_구조물주요자재(3공구)_철거공및포장공(현동교)" xfId="2174"/>
    <cellStyle name="_산출근거(광양)_죽림2교-상부_죽림1교-상부_구조물주요자재(3공구)_철거공및포장공(현동교)_기존구조물깨기" xfId="2175"/>
    <cellStyle name="_산출근거(광양)_죽림2교-상부_죽림1교-상부_구조물주요자재(3공구)_철거공및포장공(현동교)_깨기" xfId="2176"/>
    <cellStyle name="_산출근거(광양)_죽림2교-상부_죽림1교-상부_구조물주요자재(3공구)_철거공및포장공(현동교)_깨기-1" xfId="2177"/>
    <cellStyle name="_산출근거(광양)_죽림2교-상부_죽림1교-상부_구조물주요자재(3공구)_철거공및포장공(현동교)_깨기집계표" xfId="2178"/>
    <cellStyle name="_산출근거(광양)_죽림2교-상부_죽림1교-상부_구조물주요자재(3공구)_철거공수량" xfId="2179"/>
    <cellStyle name="_산출근거(광양)_죽림2교-상부_죽림1교-상부_구조물주요자재(3공구)_철거공수량(1122)" xfId="2180"/>
    <cellStyle name="_산출근거(광양)_죽림2교-상부_죽림1교-상부_구조물주요자재(3공구)_철거공수량(1122)_기존구조물깨기" xfId="2181"/>
    <cellStyle name="_산출근거(광양)_죽림2교-상부_죽림1교-상부_구조물주요자재(3공구)_철거공수량(1122)_깨기" xfId="2182"/>
    <cellStyle name="_산출근거(광양)_죽림2교-상부_죽림1교-상부_구조물주요자재(3공구)_철거공수량(1122)_깨기-1" xfId="2183"/>
    <cellStyle name="_산출근거(광양)_죽림2교-상부_죽림1교-상부_구조물주요자재(3공구)_철거공수량(1122)_깨기집계표" xfId="2184"/>
    <cellStyle name="_산출근거(광양)_죽림2교-상부_죽림1교-상부_구조물주요자재(3공구)_철거공수량_기존구조물깨기" xfId="2185"/>
    <cellStyle name="_산출근거(광양)_죽림2교-상부_죽림1교-상부_구조물주요자재(3공구)_철거공수량_깨기" xfId="2186"/>
    <cellStyle name="_산출근거(광양)_죽림2교-상부_죽림1교-상부_구조물주요자재(3공구)_철거공수량_깨기-1" xfId="2187"/>
    <cellStyle name="_산출근거(광양)_죽림2교-상부_죽림1교-상부_구조물주요자재(3공구)_철거공수량_깨기집계표" xfId="2188"/>
    <cellStyle name="_산출근거(광양)_죽림2교-상부_죽림1교-상부_기존구조물깨기" xfId="2189"/>
    <cellStyle name="_산출근거(광양)_죽림2교-상부_죽림1교-상부_깨기" xfId="2190"/>
    <cellStyle name="_산출근거(광양)_죽림2교-상부_죽림1교-상부_깨기-1" xfId="2191"/>
    <cellStyle name="_산출근거(광양)_죽림2교-상부_죽림1교-상부_깨기집계표" xfId="2192"/>
    <cellStyle name="_산출근거(광양)_죽림2교-상부_죽림1교-상부_주요자재집계표" xfId="2193"/>
    <cellStyle name="_산출근거(광양)_죽림2교-상부_죽림1교-상부_주요자재집계표_01-소탄교-총괄수량집계표1" xfId="2194"/>
    <cellStyle name="_산출근거(광양)_죽림2교-상부_죽림1교-상부_주요자재집계표_01-소탄교-총괄수량집계표1_총괄수량집계표" xfId="2195"/>
    <cellStyle name="_산출근거(광양)_죽림2교-상부_죽림1교-상부_철거공및포장공(현동교)" xfId="2196"/>
    <cellStyle name="_산출근거(광양)_죽림2교-상부_죽림1교-상부_철거공및포장공(현동교)_기존구조물깨기" xfId="2197"/>
    <cellStyle name="_산출근거(광양)_죽림2교-상부_죽림1교-상부_철거공및포장공(현동교)_깨기" xfId="2198"/>
    <cellStyle name="_산출근거(광양)_죽림2교-상부_죽림1교-상부_철거공및포장공(현동교)_깨기-1" xfId="2199"/>
    <cellStyle name="_산출근거(광양)_죽림2교-상부_죽림1교-상부_철거공및포장공(현동교)_깨기집계표" xfId="2200"/>
    <cellStyle name="_산출근거(광양)_죽림2교-상부_죽림1교-상부_철거공수량" xfId="2201"/>
    <cellStyle name="_산출근거(광양)_죽림2교-상부_죽림1교-상부_철거공수량(1122)" xfId="2202"/>
    <cellStyle name="_산출근거(광양)_죽림2교-상부_죽림1교-상부_철거공수량(1122)_기존구조물깨기" xfId="2203"/>
    <cellStyle name="_산출근거(광양)_죽림2교-상부_죽림1교-상부_철거공수량(1122)_깨기" xfId="2204"/>
    <cellStyle name="_산출근거(광양)_죽림2교-상부_죽림1교-상부_철거공수량(1122)_깨기-1" xfId="2205"/>
    <cellStyle name="_산출근거(광양)_죽림2교-상부_죽림1교-상부_철거공수량(1122)_깨기집계표" xfId="2206"/>
    <cellStyle name="_산출근거(광양)_죽림2교-상부_죽림1교-상부_철거공수량_기존구조물깨기" xfId="2207"/>
    <cellStyle name="_산출근거(광양)_죽림2교-상부_죽림1교-상부_철거공수량_깨기" xfId="2208"/>
    <cellStyle name="_산출근거(광양)_죽림2교-상부_죽림1교-상부_철거공수량_깨기-1" xfId="2209"/>
    <cellStyle name="_산출근거(광양)_죽림2교-상부_죽림1교-상부_철거공수량_깨기집계표" xfId="2210"/>
    <cellStyle name="_산출근거(광양)_죽림2교-상부_철거공및포장공(현동교)" xfId="2211"/>
    <cellStyle name="_산출근거(광양)_죽림2교-상부_철거공및포장공(현동교)_기존구조물깨기" xfId="2212"/>
    <cellStyle name="_산출근거(광양)_죽림2교-상부_철거공및포장공(현동교)_깨기" xfId="2213"/>
    <cellStyle name="_산출근거(광양)_죽림2교-상부_철거공및포장공(현동교)_깨기-1" xfId="2214"/>
    <cellStyle name="_산출근거(광양)_죽림2교-상부_철거공및포장공(현동교)_깨기집계표" xfId="2215"/>
    <cellStyle name="_산출근거(광양)_죽림2교-상부_철거공수량" xfId="2216"/>
    <cellStyle name="_산출근거(광양)_죽림2교-상부_철거공수량(1122)" xfId="2217"/>
    <cellStyle name="_산출근거(광양)_죽림2교-상부_철거공수량(1122)_기존구조물깨기" xfId="2218"/>
    <cellStyle name="_산출근거(광양)_죽림2교-상부_철거공수량(1122)_깨기" xfId="2219"/>
    <cellStyle name="_산출근거(광양)_죽림2교-상부_철거공수량(1122)_깨기-1" xfId="2220"/>
    <cellStyle name="_산출근거(광양)_죽림2교-상부_철거공수량(1122)_깨기집계표" xfId="2221"/>
    <cellStyle name="_산출근거(광양)_죽림2교-상부_철거공수량_기존구조물깨기" xfId="2222"/>
    <cellStyle name="_산출근거(광양)_죽림2교-상부_철거공수량_깨기" xfId="2223"/>
    <cellStyle name="_산출근거(광양)_죽림2교-상부_철거공수량_깨기-1" xfId="2224"/>
    <cellStyle name="_산출근거(광양)_죽림2교-상부_철거공수량_깨기집계표" xfId="2225"/>
    <cellStyle name="_산출근거(광양)_죽림2교-상부-1" xfId="2226"/>
    <cellStyle name="_산출근거(광양)_죽림2교-상부-1_01-소탄교-총괄수량집계표1" xfId="2227"/>
    <cellStyle name="_산출근거(광양)_죽림2교-상부-1_01-소탄교-총괄수량집계표1_총괄수량집계표" xfId="2228"/>
    <cellStyle name="_산출근거(광양)_죽림2교-상부-1_1.광하1교-주요자재집계표" xfId="2229"/>
    <cellStyle name="_산출근거(광양)_죽림2교-상부-1_1.광하1교-주요자재집계표_01-소탄교-총괄수량집계표1" xfId="2230"/>
    <cellStyle name="_산출근거(광양)_죽림2교-상부-1_1.광하1교-주요자재집계표_01-소탄교-총괄수량집계표1_총괄수량집계표" xfId="2231"/>
    <cellStyle name="_산출근거(광양)_죽림2교-상부-1_4.광석교-상부수량집계" xfId="2232"/>
    <cellStyle name="_산출근거(광양)_죽림2교-상부-1_4.광석교-상부수량집계_01-소탄교-총괄수량집계표1" xfId="2233"/>
    <cellStyle name="_산출근거(광양)_죽림2교-상부-1_4.광석교-상부수량집계_01-소탄교-총괄수량집계표1_총괄수량집계표" xfId="2234"/>
    <cellStyle name="_산출근거(광양)_죽림2교-상부-1_x주요자재집계표" xfId="2235"/>
    <cellStyle name="_산출근거(광양)_죽림2교-상부-1_x주요자재집계표_01-소탄교-총괄수량집계표1" xfId="2236"/>
    <cellStyle name="_산출근거(광양)_죽림2교-상부-1_x주요자재집계표_01-소탄교-총괄수량집계표1_총괄수량집계표" xfId="2237"/>
    <cellStyle name="_산출근거(광양)_죽림2교-상부-1_구조물주요자재(3공구)" xfId="2238"/>
    <cellStyle name="_산출근거(광양)_죽림2교-상부-1_구조물주요자재(3공구)_01-소탄교-총괄수량집계표1" xfId="2239"/>
    <cellStyle name="_산출근거(광양)_죽림2교-상부-1_구조물주요자재(3공구)_01-소탄교-총괄수량집계표1_총괄수량집계표" xfId="2240"/>
    <cellStyle name="_산출근거(광양)_죽림2교-상부-1_구조물주요자재(3공구)_1.광하1교-주요자재집계표" xfId="2241"/>
    <cellStyle name="_산출근거(광양)_죽림2교-상부-1_구조물주요자재(3공구)_1.광하1교-주요자재집계표_01-소탄교-총괄수량집계표1" xfId="2242"/>
    <cellStyle name="_산출근거(광양)_죽림2교-상부-1_구조물주요자재(3공구)_1.광하1교-주요자재집계표_01-소탄교-총괄수량집계표1_총괄수량집계표" xfId="2243"/>
    <cellStyle name="_산출근거(광양)_죽림2교-상부-1_구조물주요자재(3공구)_4.광석교-상부수량집계" xfId="2244"/>
    <cellStyle name="_산출근거(광양)_죽림2교-상부-1_구조물주요자재(3공구)_4.광석교-상부수량집계_01-소탄교-총괄수량집계표1" xfId="2245"/>
    <cellStyle name="_산출근거(광양)_죽림2교-상부-1_구조물주요자재(3공구)_4.광석교-상부수량집계_01-소탄교-총괄수량집계표1_총괄수량집계표" xfId="2246"/>
    <cellStyle name="_산출근거(광양)_죽림2교-상부-1_구조물주요자재(3공구)_x주요자재집계표" xfId="2247"/>
    <cellStyle name="_산출근거(광양)_죽림2교-상부-1_구조물주요자재(3공구)_x주요자재집계표_01-소탄교-총괄수량집계표1" xfId="2248"/>
    <cellStyle name="_산출근거(광양)_죽림2교-상부-1_구조물주요자재(3공구)_x주요자재집계표_01-소탄교-총괄수량집계표1_총괄수량집계표" xfId="2249"/>
    <cellStyle name="_산출근거(광양)_죽림2교-상부-1_구조물주요자재(3공구)_기존구조물깨기" xfId="2250"/>
    <cellStyle name="_산출근거(광양)_죽림2교-상부-1_구조물주요자재(3공구)_깨기" xfId="2251"/>
    <cellStyle name="_산출근거(광양)_죽림2교-상부-1_구조물주요자재(3공구)_깨기-1" xfId="2252"/>
    <cellStyle name="_산출근거(광양)_죽림2교-상부-1_구조물주요자재(3공구)_깨기집계표" xfId="2253"/>
    <cellStyle name="_산출근거(광양)_죽림2교-상부-1_구조물주요자재(3공구)_주요자재집계표" xfId="2254"/>
    <cellStyle name="_산출근거(광양)_죽림2교-상부-1_구조물주요자재(3공구)_주요자재집계표_01-소탄교-총괄수량집계표1" xfId="2255"/>
    <cellStyle name="_산출근거(광양)_죽림2교-상부-1_구조물주요자재(3공구)_주요자재집계표_01-소탄교-총괄수량집계표1_총괄수량집계표" xfId="2256"/>
    <cellStyle name="_산출근거(광양)_죽림2교-상부-1_구조물주요자재(3공구)_철거공및포장공(현동교)" xfId="2257"/>
    <cellStyle name="_산출근거(광양)_죽림2교-상부-1_구조물주요자재(3공구)_철거공및포장공(현동교)_기존구조물깨기" xfId="2258"/>
    <cellStyle name="_산출근거(광양)_죽림2교-상부-1_구조물주요자재(3공구)_철거공및포장공(현동교)_깨기" xfId="2259"/>
    <cellStyle name="_산출근거(광양)_죽림2교-상부-1_구조물주요자재(3공구)_철거공및포장공(현동교)_깨기-1" xfId="2260"/>
    <cellStyle name="_산출근거(광양)_죽림2교-상부-1_구조물주요자재(3공구)_철거공및포장공(현동교)_깨기집계표" xfId="2261"/>
    <cellStyle name="_산출근거(광양)_죽림2교-상부-1_구조물주요자재(3공구)_철거공수량" xfId="2262"/>
    <cellStyle name="_산출근거(광양)_죽림2교-상부-1_구조물주요자재(3공구)_철거공수량(1122)" xfId="2263"/>
    <cellStyle name="_산출근거(광양)_죽림2교-상부-1_구조물주요자재(3공구)_철거공수량(1122)_기존구조물깨기" xfId="2264"/>
    <cellStyle name="_산출근거(광양)_죽림2교-상부-1_구조물주요자재(3공구)_철거공수량(1122)_깨기" xfId="2265"/>
    <cellStyle name="_산출근거(광양)_죽림2교-상부-1_구조물주요자재(3공구)_철거공수량(1122)_깨기-1" xfId="2266"/>
    <cellStyle name="_산출근거(광양)_죽림2교-상부-1_구조물주요자재(3공구)_철거공수량(1122)_깨기집계표" xfId="2267"/>
    <cellStyle name="_산출근거(광양)_죽림2교-상부-1_구조물주요자재(3공구)_철거공수량_기존구조물깨기" xfId="2268"/>
    <cellStyle name="_산출근거(광양)_죽림2교-상부-1_구조물주요자재(3공구)_철거공수량_깨기" xfId="2269"/>
    <cellStyle name="_산출근거(광양)_죽림2교-상부-1_구조물주요자재(3공구)_철거공수량_깨기-1" xfId="2270"/>
    <cellStyle name="_산출근거(광양)_죽림2교-상부-1_구조물주요자재(3공구)_철거공수량_깨기집계표" xfId="2271"/>
    <cellStyle name="_산출근거(광양)_죽림2교-상부-1_기존구조물깨기" xfId="2272"/>
    <cellStyle name="_산출근거(광양)_죽림2교-상부-1_깨기" xfId="2273"/>
    <cellStyle name="_산출근거(광양)_죽림2교-상부-1_깨기-1" xfId="2274"/>
    <cellStyle name="_산출근거(광양)_죽림2교-상부-1_깨기집계표" xfId="2275"/>
    <cellStyle name="_산출근거(광양)_죽림2교-상부-1_주요자재집계표" xfId="2276"/>
    <cellStyle name="_산출근거(광양)_죽림2교-상부-1_주요자재집계표_01-소탄교-총괄수량집계표1" xfId="2277"/>
    <cellStyle name="_산출근거(광양)_죽림2교-상부-1_주요자재집계표_01-소탄교-총괄수량집계표1_총괄수량집계표" xfId="2278"/>
    <cellStyle name="_산출근거(광양)_죽림2교-상부-1_죽림1교-상부" xfId="2279"/>
    <cellStyle name="_산출근거(광양)_죽림2교-상부-1_죽림1교-상부_01-소탄교-총괄수량집계표1" xfId="2280"/>
    <cellStyle name="_산출근거(광양)_죽림2교-상부-1_죽림1교-상부_01-소탄교-총괄수량집계표1_총괄수량집계표" xfId="2281"/>
    <cellStyle name="_산출근거(광양)_죽림2교-상부-1_죽림1교-상부_1.광하1교-주요자재집계표" xfId="2282"/>
    <cellStyle name="_산출근거(광양)_죽림2교-상부-1_죽림1교-상부_1.광하1교-주요자재집계표_01-소탄교-총괄수량집계표1" xfId="2283"/>
    <cellStyle name="_산출근거(광양)_죽림2교-상부-1_죽림1교-상부_1.광하1교-주요자재집계표_01-소탄교-총괄수량집계표1_총괄수량집계표" xfId="2284"/>
    <cellStyle name="_산출근거(광양)_죽림2교-상부-1_죽림1교-상부_4.광석교-상부수량집계" xfId="2285"/>
    <cellStyle name="_산출근거(광양)_죽림2교-상부-1_죽림1교-상부_4.광석교-상부수량집계_01-소탄교-총괄수량집계표1" xfId="2286"/>
    <cellStyle name="_산출근거(광양)_죽림2교-상부-1_죽림1교-상부_4.광석교-상부수량집계_01-소탄교-총괄수량집계표1_총괄수량집계표" xfId="2287"/>
    <cellStyle name="_산출근거(광양)_죽림2교-상부-1_죽림1교-상부_x주요자재집계표" xfId="2288"/>
    <cellStyle name="_산출근거(광양)_죽림2교-상부-1_죽림1교-상부_x주요자재집계표_01-소탄교-총괄수량집계표1" xfId="2289"/>
    <cellStyle name="_산출근거(광양)_죽림2교-상부-1_죽림1교-상부_x주요자재집계표_01-소탄교-총괄수량집계표1_총괄수량집계표" xfId="2290"/>
    <cellStyle name="_산출근거(광양)_죽림2교-상부-1_죽림1교-상부_구조물주요자재(3공구)" xfId="2291"/>
    <cellStyle name="_산출근거(광양)_죽림2교-상부-1_죽림1교-상부_구조물주요자재(3공구)_01-소탄교-총괄수량집계표1" xfId="2292"/>
    <cellStyle name="_산출근거(광양)_죽림2교-상부-1_죽림1교-상부_구조물주요자재(3공구)_01-소탄교-총괄수량집계표1_총괄수량집계표" xfId="2293"/>
    <cellStyle name="_산출근거(광양)_죽림2교-상부-1_죽림1교-상부_구조물주요자재(3공구)_1.광하1교-주요자재집계표" xfId="2294"/>
    <cellStyle name="_산출근거(광양)_죽림2교-상부-1_죽림1교-상부_구조물주요자재(3공구)_1.광하1교-주요자재집계표_01-소탄교-총괄수량집계표1" xfId="2295"/>
    <cellStyle name="_산출근거(광양)_죽림2교-상부-1_죽림1교-상부_구조물주요자재(3공구)_1.광하1교-주요자재집계표_01-소탄교-총괄수량집계표1_총괄수량집계표" xfId="2296"/>
    <cellStyle name="_산출근거(광양)_죽림2교-상부-1_죽림1교-상부_구조물주요자재(3공구)_4.광석교-상부수량집계" xfId="2297"/>
    <cellStyle name="_산출근거(광양)_죽림2교-상부-1_죽림1교-상부_구조물주요자재(3공구)_4.광석교-상부수량집계_01-소탄교-총괄수량집계표1" xfId="2298"/>
    <cellStyle name="_산출근거(광양)_죽림2교-상부-1_죽림1교-상부_구조물주요자재(3공구)_4.광석교-상부수량집계_01-소탄교-총괄수량집계표1_총괄수량집계표" xfId="2299"/>
    <cellStyle name="_산출근거(광양)_죽림2교-상부-1_죽림1교-상부_구조물주요자재(3공구)_x주요자재집계표" xfId="2300"/>
    <cellStyle name="_산출근거(광양)_죽림2교-상부-1_죽림1교-상부_구조물주요자재(3공구)_x주요자재집계표_01-소탄교-총괄수량집계표1" xfId="2301"/>
    <cellStyle name="_산출근거(광양)_죽림2교-상부-1_죽림1교-상부_구조물주요자재(3공구)_x주요자재집계표_01-소탄교-총괄수량집계표1_총괄수량집계표" xfId="2302"/>
    <cellStyle name="_산출근거(광양)_죽림2교-상부-1_죽림1교-상부_구조물주요자재(3공구)_기존구조물깨기" xfId="2303"/>
    <cellStyle name="_산출근거(광양)_죽림2교-상부-1_죽림1교-상부_구조물주요자재(3공구)_깨기" xfId="2304"/>
    <cellStyle name="_산출근거(광양)_죽림2교-상부-1_죽림1교-상부_구조물주요자재(3공구)_깨기-1" xfId="2305"/>
    <cellStyle name="_산출근거(광양)_죽림2교-상부-1_죽림1교-상부_구조물주요자재(3공구)_깨기집계표" xfId="2306"/>
    <cellStyle name="_산출근거(광양)_죽림2교-상부-1_죽림1교-상부_구조물주요자재(3공구)_주요자재집계표" xfId="2307"/>
    <cellStyle name="_산출근거(광양)_죽림2교-상부-1_죽림1교-상부_구조물주요자재(3공구)_주요자재집계표_01-소탄교-총괄수량집계표1" xfId="2308"/>
    <cellStyle name="_산출근거(광양)_죽림2교-상부-1_죽림1교-상부_구조물주요자재(3공구)_주요자재집계표_01-소탄교-총괄수량집계표1_총괄수량집계표" xfId="2309"/>
    <cellStyle name="_산출근거(광양)_죽림2교-상부-1_죽림1교-상부_구조물주요자재(3공구)_철거공및포장공(현동교)" xfId="2310"/>
    <cellStyle name="_산출근거(광양)_죽림2교-상부-1_죽림1교-상부_구조물주요자재(3공구)_철거공및포장공(현동교)_기존구조물깨기" xfId="2311"/>
    <cellStyle name="_산출근거(광양)_죽림2교-상부-1_죽림1교-상부_구조물주요자재(3공구)_철거공및포장공(현동교)_깨기" xfId="2312"/>
    <cellStyle name="_산출근거(광양)_죽림2교-상부-1_죽림1교-상부_구조물주요자재(3공구)_철거공및포장공(현동교)_깨기-1" xfId="2313"/>
    <cellStyle name="_산출근거(광양)_죽림2교-상부-1_죽림1교-상부_구조물주요자재(3공구)_철거공및포장공(현동교)_깨기집계표" xfId="2314"/>
    <cellStyle name="_산출근거(광양)_죽림2교-상부-1_죽림1교-상부_구조물주요자재(3공구)_철거공수량" xfId="2315"/>
    <cellStyle name="_산출근거(광양)_죽림2교-상부-1_죽림1교-상부_구조물주요자재(3공구)_철거공수량(1122)" xfId="2316"/>
    <cellStyle name="_산출근거(광양)_죽림2교-상부-1_죽림1교-상부_구조물주요자재(3공구)_철거공수량(1122)_기존구조물깨기" xfId="2317"/>
    <cellStyle name="_산출근거(광양)_죽림2교-상부-1_죽림1교-상부_구조물주요자재(3공구)_철거공수량(1122)_깨기" xfId="2318"/>
    <cellStyle name="_산출근거(광양)_죽림2교-상부-1_죽림1교-상부_구조물주요자재(3공구)_철거공수량(1122)_깨기-1" xfId="2319"/>
    <cellStyle name="_산출근거(광양)_죽림2교-상부-1_죽림1교-상부_구조물주요자재(3공구)_철거공수량(1122)_깨기집계표" xfId="2320"/>
    <cellStyle name="_산출근거(광양)_죽림2교-상부-1_죽림1교-상부_구조물주요자재(3공구)_철거공수량_기존구조물깨기" xfId="2321"/>
    <cellStyle name="_산출근거(광양)_죽림2교-상부-1_죽림1교-상부_구조물주요자재(3공구)_철거공수량_깨기" xfId="2322"/>
    <cellStyle name="_산출근거(광양)_죽림2교-상부-1_죽림1교-상부_구조물주요자재(3공구)_철거공수량_깨기-1" xfId="2323"/>
    <cellStyle name="_산출근거(광양)_죽림2교-상부-1_죽림1교-상부_구조물주요자재(3공구)_철거공수량_깨기집계표" xfId="2324"/>
    <cellStyle name="_산출근거(광양)_죽림2교-상부-1_죽림1교-상부_기존구조물깨기" xfId="2325"/>
    <cellStyle name="_산출근거(광양)_죽림2교-상부-1_죽림1교-상부_깨기" xfId="2326"/>
    <cellStyle name="_산출근거(광양)_죽림2교-상부-1_죽림1교-상부_깨기-1" xfId="2327"/>
    <cellStyle name="_산출근거(광양)_죽림2교-상부-1_죽림1교-상부_깨기집계표" xfId="2328"/>
    <cellStyle name="_산출근거(광양)_죽림2교-상부-1_죽림1교-상부_주요자재집계표" xfId="2329"/>
    <cellStyle name="_산출근거(광양)_죽림2교-상부-1_죽림1교-상부_주요자재집계표_01-소탄교-총괄수량집계표1" xfId="2330"/>
    <cellStyle name="_산출근거(광양)_죽림2교-상부-1_죽림1교-상부_주요자재집계표_01-소탄교-총괄수량집계표1_총괄수량집계표" xfId="2331"/>
    <cellStyle name="_산출근거(광양)_죽림2교-상부-1_죽림1교-상부_철거공및포장공(현동교)" xfId="2332"/>
    <cellStyle name="_산출근거(광양)_죽림2교-상부-1_죽림1교-상부_철거공및포장공(현동교)_기존구조물깨기" xfId="2333"/>
    <cellStyle name="_산출근거(광양)_죽림2교-상부-1_죽림1교-상부_철거공및포장공(현동교)_깨기" xfId="2334"/>
    <cellStyle name="_산출근거(광양)_죽림2교-상부-1_죽림1교-상부_철거공및포장공(현동교)_깨기-1" xfId="2335"/>
    <cellStyle name="_산출근거(광양)_죽림2교-상부-1_죽림1교-상부_철거공및포장공(현동교)_깨기집계표" xfId="2336"/>
    <cellStyle name="_산출근거(광양)_죽림2교-상부-1_죽림1교-상부_철거공수량" xfId="2337"/>
    <cellStyle name="_산출근거(광양)_죽림2교-상부-1_죽림1교-상부_철거공수량(1122)" xfId="2338"/>
    <cellStyle name="_산출근거(광양)_죽림2교-상부-1_죽림1교-상부_철거공수량(1122)_기존구조물깨기" xfId="2339"/>
    <cellStyle name="_산출근거(광양)_죽림2교-상부-1_죽림1교-상부_철거공수량(1122)_깨기" xfId="2340"/>
    <cellStyle name="_산출근거(광양)_죽림2교-상부-1_죽림1교-상부_철거공수량(1122)_깨기-1" xfId="2341"/>
    <cellStyle name="_산출근거(광양)_죽림2교-상부-1_죽림1교-상부_철거공수량(1122)_깨기집계표" xfId="2342"/>
    <cellStyle name="_산출근거(광양)_죽림2교-상부-1_죽림1교-상부_철거공수량_기존구조물깨기" xfId="2343"/>
    <cellStyle name="_산출근거(광양)_죽림2교-상부-1_죽림1교-상부_철거공수량_깨기" xfId="2344"/>
    <cellStyle name="_산출근거(광양)_죽림2교-상부-1_죽림1교-상부_철거공수량_깨기-1" xfId="2345"/>
    <cellStyle name="_산출근거(광양)_죽림2교-상부-1_죽림1교-상부_철거공수량_깨기집계표" xfId="2346"/>
    <cellStyle name="_산출근거(광양)_죽림2교-상부-1_철거공및포장공(현동교)" xfId="2347"/>
    <cellStyle name="_산출근거(광양)_죽림2교-상부-1_철거공및포장공(현동교)_기존구조물깨기" xfId="2348"/>
    <cellStyle name="_산출근거(광양)_죽림2교-상부-1_철거공및포장공(현동교)_깨기" xfId="2349"/>
    <cellStyle name="_산출근거(광양)_죽림2교-상부-1_철거공및포장공(현동교)_깨기-1" xfId="2350"/>
    <cellStyle name="_산출근거(광양)_죽림2교-상부-1_철거공및포장공(현동교)_깨기집계표" xfId="2351"/>
    <cellStyle name="_산출근거(광양)_죽림2교-상부-1_철거공수량" xfId="2352"/>
    <cellStyle name="_산출근거(광양)_죽림2교-상부-1_철거공수량(1122)" xfId="2353"/>
    <cellStyle name="_산출근거(광양)_죽림2교-상부-1_철거공수량(1122)_기존구조물깨기" xfId="2354"/>
    <cellStyle name="_산출근거(광양)_죽림2교-상부-1_철거공수량(1122)_깨기" xfId="2355"/>
    <cellStyle name="_산출근거(광양)_죽림2교-상부-1_철거공수량(1122)_깨기-1" xfId="2356"/>
    <cellStyle name="_산출근거(광양)_죽림2교-상부-1_철거공수량(1122)_깨기집계표" xfId="2357"/>
    <cellStyle name="_산출근거(광양)_죽림2교-상부-1_철거공수량_기존구조물깨기" xfId="2358"/>
    <cellStyle name="_산출근거(광양)_죽림2교-상부-1_철거공수량_깨기" xfId="2359"/>
    <cellStyle name="_산출근거(광양)_죽림2교-상부-1_철거공수량_깨기-1" xfId="2360"/>
    <cellStyle name="_산출근거(광양)_죽림2교-상부-1_철거공수량_깨기집계표" xfId="2361"/>
    <cellStyle name="_산출근거(광양)_철거공및포장공(현동교)" xfId="2362"/>
    <cellStyle name="_산출근거(광양)_철거공및포장공(현동교)_기존구조물깨기" xfId="2363"/>
    <cellStyle name="_산출근거(광양)_철거공및포장공(현동교)_깨기" xfId="2364"/>
    <cellStyle name="_산출근거(광양)_철거공및포장공(현동교)_깨기-1" xfId="2365"/>
    <cellStyle name="_산출근거(광양)_철거공및포장공(현동교)_깨기집계표" xfId="2366"/>
    <cellStyle name="_산출근거(광양)_철거공수량" xfId="2367"/>
    <cellStyle name="_산출근거(광양)_철거공수량(1122)" xfId="2368"/>
    <cellStyle name="_산출근거(광양)_철거공수량(1122)_기존구조물깨기" xfId="2369"/>
    <cellStyle name="_산출근거(광양)_철거공수량(1122)_깨기" xfId="2370"/>
    <cellStyle name="_산출근거(광양)_철거공수량(1122)_깨기-1" xfId="2371"/>
    <cellStyle name="_산출근거(광양)_철거공수량(1122)_깨기집계표" xfId="2372"/>
    <cellStyle name="_산출근거(광양)_철거공수량_기존구조물깨기" xfId="2373"/>
    <cellStyle name="_산출근거(광양)_철거공수량_깨기" xfId="2374"/>
    <cellStyle name="_산출근거(광양)_철거공수량_깨기-1" xfId="2375"/>
    <cellStyle name="_산출근거(광양)_철거공수량_깨기집계표" xfId="2376"/>
    <cellStyle name="_산출근거(목포)" xfId="2377"/>
    <cellStyle name="_산출근거(목포)_01-소탄교-총괄수량집계표1" xfId="2378"/>
    <cellStyle name="_산출근거(목포)_01-소탄교-총괄수량집계표1_총괄수량집계표" xfId="2379"/>
    <cellStyle name="_산출근거(목포)_05-안적교-BEST" xfId="2380"/>
    <cellStyle name="_산출근거(목포)_1.광하1교-주요자재집계표" xfId="2381"/>
    <cellStyle name="_산출근거(목포)_1.광하1교-주요자재집계표_01-소탄교-총괄수량집계표1" xfId="2382"/>
    <cellStyle name="_산출근거(목포)_1.광하1교-주요자재집계표_01-소탄교-총괄수량집계표1_총괄수량집계표" xfId="2383"/>
    <cellStyle name="_산출근거(목포)_4.광석교-상부수량집계" xfId="2384"/>
    <cellStyle name="_산출근거(목포)_4.광석교-상부수량집계_01-소탄교-총괄수량집계표1" xfId="2385"/>
    <cellStyle name="_산출근거(목포)_4.광석교-상부수량집계_01-소탄교-총괄수량집계표1_총괄수량집계표" xfId="2386"/>
    <cellStyle name="_산출근거(목포)_x주요자재집계표" xfId="2387"/>
    <cellStyle name="_산출근거(목포)_x주요자재집계표_01-소탄교-총괄수량집계표1" xfId="2388"/>
    <cellStyle name="_산출근거(목포)_x주요자재집계표_01-소탄교-총괄수량집계표1_총괄수량집계표" xfId="2389"/>
    <cellStyle name="_산출근거(목포)_교대교각수량집계표" xfId="2390"/>
    <cellStyle name="_산출근거(목포)_교량별총괄집계(신리5교)" xfId="2391"/>
    <cellStyle name="_산출근거(목포)_교량별총괄집계(신리5교)_01-소탄교-총괄수량집계표1" xfId="2392"/>
    <cellStyle name="_산출근거(목포)_교량별총괄집계(신리5교)_01-소탄교-총괄수량집계표1_총괄수량집계표" xfId="2393"/>
    <cellStyle name="_산출근거(목포)_교량별총괄집계(신리5교)_05-안적교-BEST" xfId="2394"/>
    <cellStyle name="_산출근거(목포)_교량별총괄집계(신리5교)_교대교각수량집계표" xfId="2395"/>
    <cellStyle name="_산출근거(목포)_교량별총괄집계(신리5교)_기존구조물깨기" xfId="2396"/>
    <cellStyle name="_산출근거(목포)_교량별총괄집계(신리5교)_깨기" xfId="2397"/>
    <cellStyle name="_산출근거(목포)_교량별총괄집계(신리5교)_깨기-1" xfId="2398"/>
    <cellStyle name="_산출근거(목포)_교량별총괄집계(신리5교)_깨기집계표" xfId="2399"/>
    <cellStyle name="_산출근거(목포)_교량별총괄집계(신리5교)_철거공및포장공(현동교)" xfId="2400"/>
    <cellStyle name="_산출근거(목포)_교량별총괄집계(신리5교)_철거공및포장공(현동교)_기존구조물깨기" xfId="2401"/>
    <cellStyle name="_산출근거(목포)_교량별총괄집계(신리5교)_철거공및포장공(현동교)_깨기" xfId="2402"/>
    <cellStyle name="_산출근거(목포)_교량별총괄집계(신리5교)_철거공및포장공(현동교)_깨기-1" xfId="2403"/>
    <cellStyle name="_산출근거(목포)_교량별총괄집계(신리5교)_철거공및포장공(현동교)_깨기집계표" xfId="2404"/>
    <cellStyle name="_산출근거(목포)_교량별총괄집계(신리5교)_철거공수량" xfId="2405"/>
    <cellStyle name="_산출근거(목포)_교량별총괄집계(신리5교)_철거공수량(1122)" xfId="2406"/>
    <cellStyle name="_산출근거(목포)_교량별총괄집계(신리5교)_철거공수량(1122)_기존구조물깨기" xfId="2407"/>
    <cellStyle name="_산출근거(목포)_교량별총괄집계(신리5교)_철거공수량(1122)_깨기" xfId="2408"/>
    <cellStyle name="_산출근거(목포)_교량별총괄집계(신리5교)_철거공수량(1122)_깨기-1" xfId="2409"/>
    <cellStyle name="_산출근거(목포)_교량별총괄집계(신리5교)_철거공수량(1122)_깨기집계표" xfId="2410"/>
    <cellStyle name="_산출근거(목포)_교량별총괄집계(신리5교)_철거공수량_기존구조물깨기" xfId="2411"/>
    <cellStyle name="_산출근거(목포)_교량별총괄집계(신리5교)_철거공수량_깨기" xfId="2412"/>
    <cellStyle name="_산출근거(목포)_교량별총괄집계(신리5교)_철거공수량_깨기-1" xfId="2413"/>
    <cellStyle name="_산출근거(목포)_교량별총괄집계(신리5교)_철거공수량_깨기집계표" xfId="2414"/>
    <cellStyle name="_산출근거(목포)_구조물주요자재(3공구)" xfId="2415"/>
    <cellStyle name="_산출근거(목포)_구조물주요자재(3공구)_01-소탄교-총괄수량집계표1" xfId="2416"/>
    <cellStyle name="_산출근거(목포)_구조물주요자재(3공구)_01-소탄교-총괄수량집계표1_총괄수량집계표" xfId="2417"/>
    <cellStyle name="_산출근거(목포)_구조물주요자재(3공구)_1.광하1교-주요자재집계표" xfId="2418"/>
    <cellStyle name="_산출근거(목포)_구조물주요자재(3공구)_1.광하1교-주요자재집계표_01-소탄교-총괄수량집계표1" xfId="2419"/>
    <cellStyle name="_산출근거(목포)_구조물주요자재(3공구)_1.광하1교-주요자재집계표_01-소탄교-총괄수량집계표1_총괄수량집계표" xfId="2420"/>
    <cellStyle name="_산출근거(목포)_구조물주요자재(3공구)_4.광석교-상부수량집계" xfId="2421"/>
    <cellStyle name="_산출근거(목포)_구조물주요자재(3공구)_4.광석교-상부수량집계_01-소탄교-총괄수량집계표1" xfId="2422"/>
    <cellStyle name="_산출근거(목포)_구조물주요자재(3공구)_4.광석교-상부수량집계_01-소탄교-총괄수량집계표1_총괄수량집계표" xfId="2423"/>
    <cellStyle name="_산출근거(목포)_구조물주요자재(3공구)_x주요자재집계표" xfId="2424"/>
    <cellStyle name="_산출근거(목포)_구조물주요자재(3공구)_x주요자재집계표_01-소탄교-총괄수량집계표1" xfId="2425"/>
    <cellStyle name="_산출근거(목포)_구조물주요자재(3공구)_x주요자재집계표_01-소탄교-총괄수량집계표1_총괄수량집계표" xfId="2426"/>
    <cellStyle name="_산출근거(목포)_구조물주요자재(3공구)_기존구조물깨기" xfId="2427"/>
    <cellStyle name="_산출근거(목포)_구조물주요자재(3공구)_깨기" xfId="2428"/>
    <cellStyle name="_산출근거(목포)_구조물주요자재(3공구)_깨기-1" xfId="2429"/>
    <cellStyle name="_산출근거(목포)_구조물주요자재(3공구)_깨기집계표" xfId="2430"/>
    <cellStyle name="_산출근거(목포)_구조물주요자재(3공구)_주요자재집계표" xfId="2431"/>
    <cellStyle name="_산출근거(목포)_구조물주요자재(3공구)_주요자재집계표_01-소탄교-총괄수량집계표1" xfId="2432"/>
    <cellStyle name="_산출근거(목포)_구조물주요자재(3공구)_주요자재집계표_01-소탄교-총괄수량집계표1_총괄수량집계표" xfId="2433"/>
    <cellStyle name="_산출근거(목포)_구조물주요자재(3공구)_철거공및포장공(현동교)" xfId="2434"/>
    <cellStyle name="_산출근거(목포)_구조물주요자재(3공구)_철거공및포장공(현동교)_기존구조물깨기" xfId="2435"/>
    <cellStyle name="_산출근거(목포)_구조물주요자재(3공구)_철거공및포장공(현동교)_깨기" xfId="2436"/>
    <cellStyle name="_산출근거(목포)_구조물주요자재(3공구)_철거공및포장공(현동교)_깨기-1" xfId="2437"/>
    <cellStyle name="_산출근거(목포)_구조물주요자재(3공구)_철거공및포장공(현동교)_깨기집계표" xfId="2438"/>
    <cellStyle name="_산출근거(목포)_구조물주요자재(3공구)_철거공수량" xfId="2439"/>
    <cellStyle name="_산출근거(목포)_구조물주요자재(3공구)_철거공수량(1122)" xfId="2440"/>
    <cellStyle name="_산출근거(목포)_구조물주요자재(3공구)_철거공수량(1122)_기존구조물깨기" xfId="2441"/>
    <cellStyle name="_산출근거(목포)_구조물주요자재(3공구)_철거공수량(1122)_깨기" xfId="2442"/>
    <cellStyle name="_산출근거(목포)_구조물주요자재(3공구)_철거공수량(1122)_깨기-1" xfId="2443"/>
    <cellStyle name="_산출근거(목포)_구조물주요자재(3공구)_철거공수량(1122)_깨기집계표" xfId="2444"/>
    <cellStyle name="_산출근거(목포)_구조물주요자재(3공구)_철거공수량_기존구조물깨기" xfId="2445"/>
    <cellStyle name="_산출근거(목포)_구조물주요자재(3공구)_철거공수량_깨기" xfId="2446"/>
    <cellStyle name="_산출근거(목포)_구조물주요자재(3공구)_철거공수량_깨기-1" xfId="2447"/>
    <cellStyle name="_산출근거(목포)_구조물주요자재(3공구)_철거공수량_깨기집계표" xfId="2448"/>
    <cellStyle name="_산출근거(목포)_기존구조물깨기" xfId="2449"/>
    <cellStyle name="_산출근거(목포)_깨기" xfId="2450"/>
    <cellStyle name="_산출근거(목포)_깨기-1" xfId="2451"/>
    <cellStyle name="_산출근거(목포)_깨기집계표" xfId="2452"/>
    <cellStyle name="_산출근거(목포)_신리5교 상부" xfId="2453"/>
    <cellStyle name="_산출근거(목포)_신리5교 상부_01-소탄교-총괄수량집계표1" xfId="2454"/>
    <cellStyle name="_산출근거(목포)_신리5교 상부_01-소탄교-총괄수량집계표1_총괄수량집계표" xfId="2455"/>
    <cellStyle name="_산출근거(목포)_신리5교 상부_05-안적교-BEST" xfId="2456"/>
    <cellStyle name="_산출근거(목포)_신리5교 상부_교대교각수량집계표" xfId="2457"/>
    <cellStyle name="_산출근거(목포)_신리6교 상부" xfId="2458"/>
    <cellStyle name="_산출근거(목포)_신리6교 상부_01-소탄교-총괄수량집계표1" xfId="2459"/>
    <cellStyle name="_산출근거(목포)_신리6교 상부_01-소탄교-총괄수량집계표1_총괄수량집계표" xfId="2460"/>
    <cellStyle name="_산출근거(목포)_신리6교 상부_05-안적교-BEST" xfId="2461"/>
    <cellStyle name="_산출근거(목포)_신리6교 상부_교대교각수량집계표" xfId="2462"/>
    <cellStyle name="_산출근거(목포)_주요자재집계표" xfId="2463"/>
    <cellStyle name="_산출근거(목포)_주요자재집계표_01-소탄교-총괄수량집계표1" xfId="2464"/>
    <cellStyle name="_산출근거(목포)_주요자재집계표_01-소탄교-총괄수량집계표1_총괄수량집계표" xfId="2465"/>
    <cellStyle name="_산출근거(목포)_죽림1교-상부" xfId="2466"/>
    <cellStyle name="_산출근거(목포)_죽림1교-상부_01-소탄교-총괄수량집계표1" xfId="2467"/>
    <cellStyle name="_산출근거(목포)_죽림1교-상부_01-소탄교-총괄수량집계표1_총괄수량집계표" xfId="2468"/>
    <cellStyle name="_산출근거(목포)_죽림1교-상부_1.광하1교-주요자재집계표" xfId="2469"/>
    <cellStyle name="_산출근거(목포)_죽림1교-상부_1.광하1교-주요자재집계표_01-소탄교-총괄수량집계표1" xfId="2470"/>
    <cellStyle name="_산출근거(목포)_죽림1교-상부_1.광하1교-주요자재집계표_01-소탄교-총괄수량집계표1_총괄수량집계표" xfId="2471"/>
    <cellStyle name="_산출근거(목포)_죽림1교-상부_4.광석교-상부수량집계" xfId="2472"/>
    <cellStyle name="_산출근거(목포)_죽림1교-상부_4.광석교-상부수량집계_01-소탄교-총괄수량집계표1" xfId="2473"/>
    <cellStyle name="_산출근거(목포)_죽림1교-상부_4.광석교-상부수량집계_01-소탄교-총괄수량집계표1_총괄수량집계표" xfId="2474"/>
    <cellStyle name="_산출근거(목포)_죽림1교-상부_x주요자재집계표" xfId="2475"/>
    <cellStyle name="_산출근거(목포)_죽림1교-상부_x주요자재집계표_01-소탄교-총괄수량집계표1" xfId="2476"/>
    <cellStyle name="_산출근거(목포)_죽림1교-상부_x주요자재집계표_01-소탄교-총괄수량집계표1_총괄수량집계표" xfId="2477"/>
    <cellStyle name="_산출근거(목포)_죽림1교-상부_구조물주요자재(3공구)" xfId="2478"/>
    <cellStyle name="_산출근거(목포)_죽림1교-상부_구조물주요자재(3공구)_01-소탄교-총괄수량집계표1" xfId="2479"/>
    <cellStyle name="_산출근거(목포)_죽림1교-상부_구조물주요자재(3공구)_01-소탄교-총괄수량집계표1_총괄수량집계표" xfId="2480"/>
    <cellStyle name="_산출근거(목포)_죽림1교-상부_구조물주요자재(3공구)_1.광하1교-주요자재집계표" xfId="2481"/>
    <cellStyle name="_산출근거(목포)_죽림1교-상부_구조물주요자재(3공구)_1.광하1교-주요자재집계표_01-소탄교-총괄수량집계표1" xfId="2482"/>
    <cellStyle name="_산출근거(목포)_죽림1교-상부_구조물주요자재(3공구)_1.광하1교-주요자재집계표_01-소탄교-총괄수량집계표1_총괄수량집계표" xfId="2483"/>
    <cellStyle name="_산출근거(목포)_죽림1교-상부_구조물주요자재(3공구)_4.광석교-상부수량집계" xfId="2484"/>
    <cellStyle name="_산출근거(목포)_죽림1교-상부_구조물주요자재(3공구)_4.광석교-상부수량집계_01-소탄교-총괄수량집계표1" xfId="2485"/>
    <cellStyle name="_산출근거(목포)_죽림1교-상부_구조물주요자재(3공구)_4.광석교-상부수량집계_01-소탄교-총괄수량집계표1_총괄수량집계표" xfId="2486"/>
    <cellStyle name="_산출근거(목포)_죽림1교-상부_구조물주요자재(3공구)_x주요자재집계표" xfId="2487"/>
    <cellStyle name="_산출근거(목포)_죽림1교-상부_구조물주요자재(3공구)_x주요자재집계표_01-소탄교-총괄수량집계표1" xfId="2488"/>
    <cellStyle name="_산출근거(목포)_죽림1교-상부_구조물주요자재(3공구)_x주요자재집계표_01-소탄교-총괄수량집계표1_총괄수량집계표" xfId="2489"/>
    <cellStyle name="_산출근거(목포)_죽림1교-상부_구조물주요자재(3공구)_기존구조물깨기" xfId="2490"/>
    <cellStyle name="_산출근거(목포)_죽림1교-상부_구조물주요자재(3공구)_깨기" xfId="2491"/>
    <cellStyle name="_산출근거(목포)_죽림1교-상부_구조물주요자재(3공구)_깨기-1" xfId="2492"/>
    <cellStyle name="_산출근거(목포)_죽림1교-상부_구조물주요자재(3공구)_깨기집계표" xfId="2493"/>
    <cellStyle name="_산출근거(목포)_죽림1교-상부_구조물주요자재(3공구)_주요자재집계표" xfId="2494"/>
    <cellStyle name="_산출근거(목포)_죽림1교-상부_구조물주요자재(3공구)_주요자재집계표_01-소탄교-총괄수량집계표1" xfId="2495"/>
    <cellStyle name="_산출근거(목포)_죽림1교-상부_구조물주요자재(3공구)_주요자재집계표_01-소탄교-총괄수량집계표1_총괄수량집계표" xfId="2496"/>
    <cellStyle name="_산출근거(목포)_죽림1교-상부_구조물주요자재(3공구)_철거공및포장공(현동교)" xfId="2497"/>
    <cellStyle name="_산출근거(목포)_죽림1교-상부_구조물주요자재(3공구)_철거공및포장공(현동교)_기존구조물깨기" xfId="2498"/>
    <cellStyle name="_산출근거(목포)_죽림1교-상부_구조물주요자재(3공구)_철거공및포장공(현동교)_깨기" xfId="2499"/>
    <cellStyle name="_산출근거(목포)_죽림1교-상부_구조물주요자재(3공구)_철거공및포장공(현동교)_깨기-1" xfId="2500"/>
    <cellStyle name="_산출근거(목포)_죽림1교-상부_구조물주요자재(3공구)_철거공및포장공(현동교)_깨기집계표" xfId="2501"/>
    <cellStyle name="_산출근거(목포)_죽림1교-상부_구조물주요자재(3공구)_철거공수량" xfId="2502"/>
    <cellStyle name="_산출근거(목포)_죽림1교-상부_구조물주요자재(3공구)_철거공수량(1122)" xfId="2503"/>
    <cellStyle name="_산출근거(목포)_죽림1교-상부_구조물주요자재(3공구)_철거공수량(1122)_기존구조물깨기" xfId="2504"/>
    <cellStyle name="_산출근거(목포)_죽림1교-상부_구조물주요자재(3공구)_철거공수량(1122)_깨기" xfId="2505"/>
    <cellStyle name="_산출근거(목포)_죽림1교-상부_구조물주요자재(3공구)_철거공수량(1122)_깨기-1" xfId="2506"/>
    <cellStyle name="_산출근거(목포)_죽림1교-상부_구조물주요자재(3공구)_철거공수량(1122)_깨기집계표" xfId="2507"/>
    <cellStyle name="_산출근거(목포)_죽림1교-상부_구조물주요자재(3공구)_철거공수량_기존구조물깨기" xfId="2508"/>
    <cellStyle name="_산출근거(목포)_죽림1교-상부_구조물주요자재(3공구)_철거공수량_깨기" xfId="2509"/>
    <cellStyle name="_산출근거(목포)_죽림1교-상부_구조물주요자재(3공구)_철거공수량_깨기-1" xfId="2510"/>
    <cellStyle name="_산출근거(목포)_죽림1교-상부_구조물주요자재(3공구)_철거공수량_깨기집계표" xfId="2511"/>
    <cellStyle name="_산출근거(목포)_죽림1교-상부_기존구조물깨기" xfId="2512"/>
    <cellStyle name="_산출근거(목포)_죽림1교-상부_깨기" xfId="2513"/>
    <cellStyle name="_산출근거(목포)_죽림1교-상부_깨기-1" xfId="2514"/>
    <cellStyle name="_산출근거(목포)_죽림1교-상부_깨기집계표" xfId="2515"/>
    <cellStyle name="_산출근거(목포)_죽림1교-상부_주요자재집계표" xfId="2516"/>
    <cellStyle name="_산출근거(목포)_죽림1교-상부_주요자재집계표_01-소탄교-총괄수량집계표1" xfId="2517"/>
    <cellStyle name="_산출근거(목포)_죽림1교-상부_주요자재집계표_01-소탄교-총괄수량집계표1_총괄수량집계표" xfId="2518"/>
    <cellStyle name="_산출근거(목포)_죽림1교-상부_철거공및포장공(현동교)" xfId="2519"/>
    <cellStyle name="_산출근거(목포)_죽림1교-상부_철거공및포장공(현동교)_기존구조물깨기" xfId="2520"/>
    <cellStyle name="_산출근거(목포)_죽림1교-상부_철거공및포장공(현동교)_깨기" xfId="2521"/>
    <cellStyle name="_산출근거(목포)_죽림1교-상부_철거공및포장공(현동교)_깨기-1" xfId="2522"/>
    <cellStyle name="_산출근거(목포)_죽림1교-상부_철거공및포장공(현동교)_깨기집계표" xfId="2523"/>
    <cellStyle name="_산출근거(목포)_죽림1교-상부_철거공수량" xfId="2524"/>
    <cellStyle name="_산출근거(목포)_죽림1교-상부_철거공수량(1122)" xfId="2525"/>
    <cellStyle name="_산출근거(목포)_죽림1교-상부_철거공수량(1122)_기존구조물깨기" xfId="2526"/>
    <cellStyle name="_산출근거(목포)_죽림1교-상부_철거공수량(1122)_깨기" xfId="2527"/>
    <cellStyle name="_산출근거(목포)_죽림1교-상부_철거공수량(1122)_깨기-1" xfId="2528"/>
    <cellStyle name="_산출근거(목포)_죽림1교-상부_철거공수량(1122)_깨기집계표" xfId="2529"/>
    <cellStyle name="_산출근거(목포)_죽림1교-상부_철거공수량_기존구조물깨기" xfId="2530"/>
    <cellStyle name="_산출근거(목포)_죽림1교-상부_철거공수량_깨기" xfId="2531"/>
    <cellStyle name="_산출근거(목포)_죽림1교-상부_철거공수량_깨기-1" xfId="2532"/>
    <cellStyle name="_산출근거(목포)_죽림1교-상부_철거공수량_깨기집계표" xfId="2533"/>
    <cellStyle name="_산출근거(목포)_죽림2교-상부" xfId="2534"/>
    <cellStyle name="_산출근거(목포)_죽림2교-상부_01-소탄교-총괄수량집계표1" xfId="2535"/>
    <cellStyle name="_산출근거(목포)_죽림2교-상부_01-소탄교-총괄수량집계표1_총괄수량집계표" xfId="2536"/>
    <cellStyle name="_산출근거(목포)_죽림2교-상부_1.광하1교-주요자재집계표" xfId="2537"/>
    <cellStyle name="_산출근거(목포)_죽림2교-상부_1.광하1교-주요자재집계표_01-소탄교-총괄수량집계표1" xfId="2538"/>
    <cellStyle name="_산출근거(목포)_죽림2교-상부_1.광하1교-주요자재집계표_01-소탄교-총괄수량집계표1_총괄수량집계표" xfId="2539"/>
    <cellStyle name="_산출근거(목포)_죽림2교-상부_4.광석교-상부수량집계" xfId="2540"/>
    <cellStyle name="_산출근거(목포)_죽림2교-상부_4.광석교-상부수량집계_01-소탄교-총괄수량집계표1" xfId="2541"/>
    <cellStyle name="_산출근거(목포)_죽림2교-상부_4.광석교-상부수량집계_01-소탄교-총괄수량집계표1_총괄수량집계표" xfId="2542"/>
    <cellStyle name="_산출근거(목포)_죽림2교-상부_x주요자재집계표" xfId="2543"/>
    <cellStyle name="_산출근거(목포)_죽림2교-상부_x주요자재집계표_01-소탄교-총괄수량집계표1" xfId="2544"/>
    <cellStyle name="_산출근거(목포)_죽림2교-상부_x주요자재집계표_01-소탄교-총괄수량집계표1_총괄수량집계표" xfId="2545"/>
    <cellStyle name="_산출근거(목포)_죽림2교-상부_구조물주요자재(3공구)" xfId="2546"/>
    <cellStyle name="_산출근거(목포)_죽림2교-상부_구조물주요자재(3공구)_01-소탄교-총괄수량집계표1" xfId="2547"/>
    <cellStyle name="_산출근거(목포)_죽림2교-상부_구조물주요자재(3공구)_01-소탄교-총괄수량집계표1_총괄수량집계표" xfId="2548"/>
    <cellStyle name="_산출근거(목포)_죽림2교-상부_구조물주요자재(3공구)_1.광하1교-주요자재집계표" xfId="2549"/>
    <cellStyle name="_산출근거(목포)_죽림2교-상부_구조물주요자재(3공구)_1.광하1교-주요자재집계표_01-소탄교-총괄수량집계표1" xfId="2550"/>
    <cellStyle name="_산출근거(목포)_죽림2교-상부_구조물주요자재(3공구)_1.광하1교-주요자재집계표_01-소탄교-총괄수량집계표1_총괄수량집계표" xfId="2551"/>
    <cellStyle name="_산출근거(목포)_죽림2교-상부_구조물주요자재(3공구)_4.광석교-상부수량집계" xfId="2552"/>
    <cellStyle name="_산출근거(목포)_죽림2교-상부_구조물주요자재(3공구)_4.광석교-상부수량집계_01-소탄교-총괄수량집계표1" xfId="2553"/>
    <cellStyle name="_산출근거(목포)_죽림2교-상부_구조물주요자재(3공구)_4.광석교-상부수량집계_01-소탄교-총괄수량집계표1_총괄수량집계표" xfId="2554"/>
    <cellStyle name="_산출근거(목포)_죽림2교-상부_구조물주요자재(3공구)_x주요자재집계표" xfId="2555"/>
    <cellStyle name="_산출근거(목포)_죽림2교-상부_구조물주요자재(3공구)_x주요자재집계표_01-소탄교-총괄수량집계표1" xfId="2556"/>
    <cellStyle name="_산출근거(목포)_죽림2교-상부_구조물주요자재(3공구)_x주요자재집계표_01-소탄교-총괄수량집계표1_총괄수량집계표" xfId="2557"/>
    <cellStyle name="_산출근거(목포)_죽림2교-상부_구조물주요자재(3공구)_기존구조물깨기" xfId="2558"/>
    <cellStyle name="_산출근거(목포)_죽림2교-상부_구조물주요자재(3공구)_깨기" xfId="2559"/>
    <cellStyle name="_산출근거(목포)_죽림2교-상부_구조물주요자재(3공구)_깨기-1" xfId="2560"/>
    <cellStyle name="_산출근거(목포)_죽림2교-상부_구조물주요자재(3공구)_깨기집계표" xfId="2561"/>
    <cellStyle name="_산출근거(목포)_죽림2교-상부_구조물주요자재(3공구)_주요자재집계표" xfId="2562"/>
    <cellStyle name="_산출근거(목포)_죽림2교-상부_구조물주요자재(3공구)_주요자재집계표_01-소탄교-총괄수량집계표1" xfId="2563"/>
    <cellStyle name="_산출근거(목포)_죽림2교-상부_구조물주요자재(3공구)_주요자재집계표_01-소탄교-총괄수량집계표1_총괄수량집계표" xfId="2564"/>
    <cellStyle name="_산출근거(목포)_죽림2교-상부_구조물주요자재(3공구)_철거공및포장공(현동교)" xfId="2565"/>
    <cellStyle name="_산출근거(목포)_죽림2교-상부_구조물주요자재(3공구)_철거공및포장공(현동교)_기존구조물깨기" xfId="2566"/>
    <cellStyle name="_산출근거(목포)_죽림2교-상부_구조물주요자재(3공구)_철거공및포장공(현동교)_깨기" xfId="2567"/>
    <cellStyle name="_산출근거(목포)_죽림2교-상부_구조물주요자재(3공구)_철거공및포장공(현동교)_깨기-1" xfId="2568"/>
    <cellStyle name="_산출근거(목포)_죽림2교-상부_구조물주요자재(3공구)_철거공및포장공(현동교)_깨기집계표" xfId="2569"/>
    <cellStyle name="_산출근거(목포)_죽림2교-상부_구조물주요자재(3공구)_철거공수량" xfId="2570"/>
    <cellStyle name="_산출근거(목포)_죽림2교-상부_구조물주요자재(3공구)_철거공수량(1122)" xfId="2571"/>
    <cellStyle name="_산출근거(목포)_죽림2교-상부_구조물주요자재(3공구)_철거공수량(1122)_기존구조물깨기" xfId="2572"/>
    <cellStyle name="_산출근거(목포)_죽림2교-상부_구조물주요자재(3공구)_철거공수량(1122)_깨기" xfId="2573"/>
    <cellStyle name="_산출근거(목포)_죽림2교-상부_구조물주요자재(3공구)_철거공수량(1122)_깨기-1" xfId="2574"/>
    <cellStyle name="_산출근거(목포)_죽림2교-상부_구조물주요자재(3공구)_철거공수량(1122)_깨기집계표" xfId="2575"/>
    <cellStyle name="_산출근거(목포)_죽림2교-상부_구조물주요자재(3공구)_철거공수량_기존구조물깨기" xfId="2576"/>
    <cellStyle name="_산출근거(목포)_죽림2교-상부_구조물주요자재(3공구)_철거공수량_깨기" xfId="2577"/>
    <cellStyle name="_산출근거(목포)_죽림2교-상부_구조물주요자재(3공구)_철거공수량_깨기-1" xfId="2578"/>
    <cellStyle name="_산출근거(목포)_죽림2교-상부_구조물주요자재(3공구)_철거공수량_깨기집계표" xfId="2579"/>
    <cellStyle name="_산출근거(목포)_죽림2교-상부_기존구조물깨기" xfId="2580"/>
    <cellStyle name="_산출근거(목포)_죽림2교-상부_깨기" xfId="2581"/>
    <cellStyle name="_산출근거(목포)_죽림2교-상부_깨기-1" xfId="2582"/>
    <cellStyle name="_산출근거(목포)_죽림2교-상부_깨기집계표" xfId="2583"/>
    <cellStyle name="_산출근거(목포)_죽림2교-상부_주요자재집계표" xfId="2584"/>
    <cellStyle name="_산출근거(목포)_죽림2교-상부_주요자재집계표_01-소탄교-총괄수량집계표1" xfId="2585"/>
    <cellStyle name="_산출근거(목포)_죽림2교-상부_주요자재집계표_01-소탄교-총괄수량집계표1_총괄수량집계표" xfId="2586"/>
    <cellStyle name="_산출근거(목포)_죽림2교-상부_죽림1교-상부" xfId="2587"/>
    <cellStyle name="_산출근거(목포)_죽림2교-상부_죽림1교-상부_01-소탄교-총괄수량집계표1" xfId="2588"/>
    <cellStyle name="_산출근거(목포)_죽림2교-상부_죽림1교-상부_01-소탄교-총괄수량집계표1_총괄수량집계표" xfId="2589"/>
    <cellStyle name="_산출근거(목포)_죽림2교-상부_죽림1교-상부_1.광하1교-주요자재집계표" xfId="2590"/>
    <cellStyle name="_산출근거(목포)_죽림2교-상부_죽림1교-상부_1.광하1교-주요자재집계표_01-소탄교-총괄수량집계표1" xfId="2591"/>
    <cellStyle name="_산출근거(목포)_죽림2교-상부_죽림1교-상부_1.광하1교-주요자재집계표_01-소탄교-총괄수량집계표1_총괄수량집계표" xfId="2592"/>
    <cellStyle name="_산출근거(목포)_죽림2교-상부_죽림1교-상부_4.광석교-상부수량집계" xfId="2593"/>
    <cellStyle name="_산출근거(목포)_죽림2교-상부_죽림1교-상부_4.광석교-상부수량집계_01-소탄교-총괄수량집계표1" xfId="2594"/>
    <cellStyle name="_산출근거(목포)_죽림2교-상부_죽림1교-상부_4.광석교-상부수량집계_01-소탄교-총괄수량집계표1_총괄수량집계표" xfId="2595"/>
    <cellStyle name="_산출근거(목포)_죽림2교-상부_죽림1교-상부_x주요자재집계표" xfId="2596"/>
    <cellStyle name="_산출근거(목포)_죽림2교-상부_죽림1교-상부_x주요자재집계표_01-소탄교-총괄수량집계표1" xfId="2597"/>
    <cellStyle name="_산출근거(목포)_죽림2교-상부_죽림1교-상부_x주요자재집계표_01-소탄교-총괄수량집계표1_총괄수량집계표" xfId="2598"/>
    <cellStyle name="_산출근거(목포)_죽림2교-상부_죽림1교-상부_구조물주요자재(3공구)" xfId="2599"/>
    <cellStyle name="_산출근거(목포)_죽림2교-상부_죽림1교-상부_구조물주요자재(3공구)_01-소탄교-총괄수량집계표1" xfId="2600"/>
    <cellStyle name="_산출근거(목포)_죽림2교-상부_죽림1교-상부_구조물주요자재(3공구)_01-소탄교-총괄수량집계표1_총괄수량집계표" xfId="2601"/>
    <cellStyle name="_산출근거(목포)_죽림2교-상부_죽림1교-상부_구조물주요자재(3공구)_1.광하1교-주요자재집계표" xfId="2602"/>
    <cellStyle name="_산출근거(목포)_죽림2교-상부_죽림1교-상부_구조물주요자재(3공구)_1.광하1교-주요자재집계표_01-소탄교-총괄수량집계표1" xfId="2603"/>
    <cellStyle name="_산출근거(목포)_죽림2교-상부_죽림1교-상부_구조물주요자재(3공구)_1.광하1교-주요자재집계표_01-소탄교-총괄수량집계표1_총괄수량집계표" xfId="2604"/>
    <cellStyle name="_산출근거(목포)_죽림2교-상부_죽림1교-상부_구조물주요자재(3공구)_4.광석교-상부수량집계" xfId="2605"/>
    <cellStyle name="_산출근거(목포)_죽림2교-상부_죽림1교-상부_구조물주요자재(3공구)_4.광석교-상부수량집계_01-소탄교-총괄수량집계표1" xfId="2606"/>
    <cellStyle name="_산출근거(목포)_죽림2교-상부_죽림1교-상부_구조물주요자재(3공구)_4.광석교-상부수량집계_01-소탄교-총괄수량집계표1_총괄수량집계표" xfId="2607"/>
    <cellStyle name="_산출근거(목포)_죽림2교-상부_죽림1교-상부_구조물주요자재(3공구)_x주요자재집계표" xfId="2608"/>
    <cellStyle name="_산출근거(목포)_죽림2교-상부_죽림1교-상부_구조물주요자재(3공구)_x주요자재집계표_01-소탄교-총괄수량집계표1" xfId="2609"/>
    <cellStyle name="_산출근거(목포)_죽림2교-상부_죽림1교-상부_구조물주요자재(3공구)_x주요자재집계표_01-소탄교-총괄수량집계표1_총괄수량집계표" xfId="2610"/>
    <cellStyle name="_산출근거(목포)_죽림2교-상부_죽림1교-상부_구조물주요자재(3공구)_기존구조물깨기" xfId="2611"/>
    <cellStyle name="_산출근거(목포)_죽림2교-상부_죽림1교-상부_구조물주요자재(3공구)_깨기" xfId="2612"/>
    <cellStyle name="_산출근거(목포)_죽림2교-상부_죽림1교-상부_구조물주요자재(3공구)_깨기-1" xfId="2613"/>
    <cellStyle name="_산출근거(목포)_죽림2교-상부_죽림1교-상부_구조물주요자재(3공구)_깨기집계표" xfId="2614"/>
    <cellStyle name="_산출근거(목포)_죽림2교-상부_죽림1교-상부_구조물주요자재(3공구)_주요자재집계표" xfId="2615"/>
    <cellStyle name="_산출근거(목포)_죽림2교-상부_죽림1교-상부_구조물주요자재(3공구)_주요자재집계표_01-소탄교-총괄수량집계표1" xfId="2616"/>
    <cellStyle name="_산출근거(목포)_죽림2교-상부_죽림1교-상부_구조물주요자재(3공구)_주요자재집계표_01-소탄교-총괄수량집계표1_총괄수량집계표" xfId="2617"/>
    <cellStyle name="_산출근거(목포)_죽림2교-상부_죽림1교-상부_구조물주요자재(3공구)_철거공및포장공(현동교)" xfId="2618"/>
    <cellStyle name="_산출근거(목포)_죽림2교-상부_죽림1교-상부_구조물주요자재(3공구)_철거공및포장공(현동교)_기존구조물깨기" xfId="2619"/>
    <cellStyle name="_산출근거(목포)_죽림2교-상부_죽림1교-상부_구조물주요자재(3공구)_철거공및포장공(현동교)_깨기" xfId="2620"/>
    <cellStyle name="_산출근거(목포)_죽림2교-상부_죽림1교-상부_구조물주요자재(3공구)_철거공및포장공(현동교)_깨기-1" xfId="2621"/>
    <cellStyle name="_산출근거(목포)_죽림2교-상부_죽림1교-상부_구조물주요자재(3공구)_철거공및포장공(현동교)_깨기집계표" xfId="2622"/>
    <cellStyle name="_산출근거(목포)_죽림2교-상부_죽림1교-상부_구조물주요자재(3공구)_철거공수량" xfId="2623"/>
    <cellStyle name="_산출근거(목포)_죽림2교-상부_죽림1교-상부_구조물주요자재(3공구)_철거공수량(1122)" xfId="2624"/>
    <cellStyle name="_산출근거(목포)_죽림2교-상부_죽림1교-상부_구조물주요자재(3공구)_철거공수량(1122)_기존구조물깨기" xfId="2625"/>
    <cellStyle name="_산출근거(목포)_죽림2교-상부_죽림1교-상부_구조물주요자재(3공구)_철거공수량(1122)_깨기" xfId="2626"/>
    <cellStyle name="_산출근거(목포)_죽림2교-상부_죽림1교-상부_구조물주요자재(3공구)_철거공수량(1122)_깨기-1" xfId="2627"/>
    <cellStyle name="_산출근거(목포)_죽림2교-상부_죽림1교-상부_구조물주요자재(3공구)_철거공수량(1122)_깨기집계표" xfId="2628"/>
    <cellStyle name="_산출근거(목포)_죽림2교-상부_죽림1교-상부_구조물주요자재(3공구)_철거공수량_기존구조물깨기" xfId="2629"/>
    <cellStyle name="_산출근거(목포)_죽림2교-상부_죽림1교-상부_구조물주요자재(3공구)_철거공수량_깨기" xfId="2630"/>
    <cellStyle name="_산출근거(목포)_죽림2교-상부_죽림1교-상부_구조물주요자재(3공구)_철거공수량_깨기-1" xfId="2631"/>
    <cellStyle name="_산출근거(목포)_죽림2교-상부_죽림1교-상부_구조물주요자재(3공구)_철거공수량_깨기집계표" xfId="2632"/>
    <cellStyle name="_산출근거(목포)_죽림2교-상부_죽림1교-상부_기존구조물깨기" xfId="2633"/>
    <cellStyle name="_산출근거(목포)_죽림2교-상부_죽림1교-상부_깨기" xfId="2634"/>
    <cellStyle name="_산출근거(목포)_죽림2교-상부_죽림1교-상부_깨기-1" xfId="2635"/>
    <cellStyle name="_산출근거(목포)_죽림2교-상부_죽림1교-상부_깨기집계표" xfId="2636"/>
    <cellStyle name="_산출근거(목포)_죽림2교-상부_죽림1교-상부_주요자재집계표" xfId="2637"/>
    <cellStyle name="_산출근거(목포)_죽림2교-상부_죽림1교-상부_주요자재집계표_01-소탄교-총괄수량집계표1" xfId="2638"/>
    <cellStyle name="_산출근거(목포)_죽림2교-상부_죽림1교-상부_주요자재집계표_01-소탄교-총괄수량집계표1_총괄수량집계표" xfId="2639"/>
    <cellStyle name="_산출근거(목포)_죽림2교-상부_죽림1교-상부_철거공및포장공(현동교)" xfId="2640"/>
    <cellStyle name="_산출근거(목포)_죽림2교-상부_죽림1교-상부_철거공및포장공(현동교)_기존구조물깨기" xfId="2641"/>
    <cellStyle name="_산출근거(목포)_죽림2교-상부_죽림1교-상부_철거공및포장공(현동교)_깨기" xfId="2642"/>
    <cellStyle name="_산출근거(목포)_죽림2교-상부_죽림1교-상부_철거공및포장공(현동교)_깨기-1" xfId="2643"/>
    <cellStyle name="_산출근거(목포)_죽림2교-상부_죽림1교-상부_철거공및포장공(현동교)_깨기집계표" xfId="2644"/>
    <cellStyle name="_산출근거(목포)_죽림2교-상부_죽림1교-상부_철거공수량" xfId="2645"/>
    <cellStyle name="_산출근거(목포)_죽림2교-상부_죽림1교-상부_철거공수량(1122)" xfId="2646"/>
    <cellStyle name="_산출근거(목포)_죽림2교-상부_죽림1교-상부_철거공수량(1122)_기존구조물깨기" xfId="2647"/>
    <cellStyle name="_산출근거(목포)_죽림2교-상부_죽림1교-상부_철거공수량(1122)_깨기" xfId="2648"/>
    <cellStyle name="_산출근거(목포)_죽림2교-상부_죽림1교-상부_철거공수량(1122)_깨기-1" xfId="2649"/>
    <cellStyle name="_산출근거(목포)_죽림2교-상부_죽림1교-상부_철거공수량(1122)_깨기집계표" xfId="2650"/>
    <cellStyle name="_산출근거(목포)_죽림2교-상부_죽림1교-상부_철거공수량_기존구조물깨기" xfId="2651"/>
    <cellStyle name="_산출근거(목포)_죽림2교-상부_죽림1교-상부_철거공수량_깨기" xfId="2652"/>
    <cellStyle name="_산출근거(목포)_죽림2교-상부_죽림1교-상부_철거공수량_깨기-1" xfId="2653"/>
    <cellStyle name="_산출근거(목포)_죽림2교-상부_죽림1교-상부_철거공수량_깨기집계표" xfId="2654"/>
    <cellStyle name="_산출근거(목포)_죽림2교-상부_철거공및포장공(현동교)" xfId="2655"/>
    <cellStyle name="_산출근거(목포)_죽림2교-상부_철거공및포장공(현동교)_기존구조물깨기" xfId="2656"/>
    <cellStyle name="_산출근거(목포)_죽림2교-상부_철거공및포장공(현동교)_깨기" xfId="2657"/>
    <cellStyle name="_산출근거(목포)_죽림2교-상부_철거공및포장공(현동교)_깨기-1" xfId="2658"/>
    <cellStyle name="_산출근거(목포)_죽림2교-상부_철거공및포장공(현동교)_깨기집계표" xfId="2659"/>
    <cellStyle name="_산출근거(목포)_죽림2교-상부_철거공수량" xfId="2660"/>
    <cellStyle name="_산출근거(목포)_죽림2교-상부_철거공수량(1122)" xfId="2661"/>
    <cellStyle name="_산출근거(목포)_죽림2교-상부_철거공수량(1122)_기존구조물깨기" xfId="2662"/>
    <cellStyle name="_산출근거(목포)_죽림2교-상부_철거공수량(1122)_깨기" xfId="2663"/>
    <cellStyle name="_산출근거(목포)_죽림2교-상부_철거공수량(1122)_깨기-1" xfId="2664"/>
    <cellStyle name="_산출근거(목포)_죽림2교-상부_철거공수량(1122)_깨기집계표" xfId="2665"/>
    <cellStyle name="_산출근거(목포)_죽림2교-상부_철거공수량_기존구조물깨기" xfId="2666"/>
    <cellStyle name="_산출근거(목포)_죽림2교-상부_철거공수량_깨기" xfId="2667"/>
    <cellStyle name="_산출근거(목포)_죽림2교-상부_철거공수량_깨기-1" xfId="2668"/>
    <cellStyle name="_산출근거(목포)_죽림2교-상부_철거공수량_깨기집계표" xfId="2669"/>
    <cellStyle name="_산출근거(목포)_죽림2교-상부-1" xfId="2670"/>
    <cellStyle name="_산출근거(목포)_죽림2교-상부-1_01-소탄교-총괄수량집계표1" xfId="2671"/>
    <cellStyle name="_산출근거(목포)_죽림2교-상부-1_01-소탄교-총괄수량집계표1_총괄수량집계표" xfId="2672"/>
    <cellStyle name="_산출근거(목포)_죽림2교-상부-1_1.광하1교-주요자재집계표" xfId="2673"/>
    <cellStyle name="_산출근거(목포)_죽림2교-상부-1_1.광하1교-주요자재집계표_01-소탄교-총괄수량집계표1" xfId="2674"/>
    <cellStyle name="_산출근거(목포)_죽림2교-상부-1_1.광하1교-주요자재집계표_01-소탄교-총괄수량집계표1_총괄수량집계표" xfId="2675"/>
    <cellStyle name="_산출근거(목포)_죽림2교-상부-1_4.광석교-상부수량집계" xfId="2676"/>
    <cellStyle name="_산출근거(목포)_죽림2교-상부-1_4.광석교-상부수량집계_01-소탄교-총괄수량집계표1" xfId="2677"/>
    <cellStyle name="_산출근거(목포)_죽림2교-상부-1_4.광석교-상부수량집계_01-소탄교-총괄수량집계표1_총괄수량집계표" xfId="2678"/>
    <cellStyle name="_산출근거(목포)_죽림2교-상부-1_x주요자재집계표" xfId="2679"/>
    <cellStyle name="_산출근거(목포)_죽림2교-상부-1_x주요자재집계표_01-소탄교-총괄수량집계표1" xfId="2680"/>
    <cellStyle name="_산출근거(목포)_죽림2교-상부-1_x주요자재집계표_01-소탄교-총괄수량집계표1_총괄수량집계표" xfId="2681"/>
    <cellStyle name="_산출근거(목포)_죽림2교-상부-1_구조물주요자재(3공구)" xfId="2682"/>
    <cellStyle name="_산출근거(목포)_죽림2교-상부-1_구조물주요자재(3공구)_01-소탄교-총괄수량집계표1" xfId="2683"/>
    <cellStyle name="_산출근거(목포)_죽림2교-상부-1_구조물주요자재(3공구)_01-소탄교-총괄수량집계표1_총괄수량집계표" xfId="2684"/>
    <cellStyle name="_산출근거(목포)_죽림2교-상부-1_구조물주요자재(3공구)_1.광하1교-주요자재집계표" xfId="2685"/>
    <cellStyle name="_산출근거(목포)_죽림2교-상부-1_구조물주요자재(3공구)_1.광하1교-주요자재집계표_01-소탄교-총괄수량집계표1" xfId="2686"/>
    <cellStyle name="_산출근거(목포)_죽림2교-상부-1_구조물주요자재(3공구)_1.광하1교-주요자재집계표_01-소탄교-총괄수량집계표1_총괄수량집계표" xfId="2687"/>
    <cellStyle name="_산출근거(목포)_죽림2교-상부-1_구조물주요자재(3공구)_4.광석교-상부수량집계" xfId="2688"/>
    <cellStyle name="_산출근거(목포)_죽림2교-상부-1_구조물주요자재(3공구)_4.광석교-상부수량집계_01-소탄교-총괄수량집계표1" xfId="2689"/>
    <cellStyle name="_산출근거(목포)_죽림2교-상부-1_구조물주요자재(3공구)_4.광석교-상부수량집계_01-소탄교-총괄수량집계표1_총괄수량집계표" xfId="2690"/>
    <cellStyle name="_산출근거(목포)_죽림2교-상부-1_구조물주요자재(3공구)_x주요자재집계표" xfId="2691"/>
    <cellStyle name="_산출근거(목포)_죽림2교-상부-1_구조물주요자재(3공구)_x주요자재집계표_01-소탄교-총괄수량집계표1" xfId="2692"/>
    <cellStyle name="_산출근거(목포)_죽림2교-상부-1_구조물주요자재(3공구)_x주요자재집계표_01-소탄교-총괄수량집계표1_총괄수량집계표" xfId="2693"/>
    <cellStyle name="_산출근거(목포)_죽림2교-상부-1_구조물주요자재(3공구)_기존구조물깨기" xfId="2694"/>
    <cellStyle name="_산출근거(목포)_죽림2교-상부-1_구조물주요자재(3공구)_깨기" xfId="2695"/>
    <cellStyle name="_산출근거(목포)_죽림2교-상부-1_구조물주요자재(3공구)_깨기-1" xfId="2696"/>
    <cellStyle name="_산출근거(목포)_죽림2교-상부-1_구조물주요자재(3공구)_깨기집계표" xfId="2697"/>
    <cellStyle name="_산출근거(목포)_죽림2교-상부-1_구조물주요자재(3공구)_주요자재집계표" xfId="2698"/>
    <cellStyle name="_산출근거(목포)_죽림2교-상부-1_구조물주요자재(3공구)_주요자재집계표_01-소탄교-총괄수량집계표1" xfId="2699"/>
    <cellStyle name="_산출근거(목포)_죽림2교-상부-1_구조물주요자재(3공구)_주요자재집계표_01-소탄교-총괄수량집계표1_총괄수량집계표" xfId="2700"/>
    <cellStyle name="_산출근거(목포)_죽림2교-상부-1_구조물주요자재(3공구)_철거공및포장공(현동교)" xfId="2701"/>
    <cellStyle name="_산출근거(목포)_죽림2교-상부-1_구조물주요자재(3공구)_철거공및포장공(현동교)_기존구조물깨기" xfId="2702"/>
    <cellStyle name="_산출근거(목포)_죽림2교-상부-1_구조물주요자재(3공구)_철거공및포장공(현동교)_깨기" xfId="2703"/>
    <cellStyle name="_산출근거(목포)_죽림2교-상부-1_구조물주요자재(3공구)_철거공및포장공(현동교)_깨기-1" xfId="2704"/>
    <cellStyle name="_산출근거(목포)_죽림2교-상부-1_구조물주요자재(3공구)_철거공및포장공(현동교)_깨기집계표" xfId="2705"/>
    <cellStyle name="_산출근거(목포)_죽림2교-상부-1_구조물주요자재(3공구)_철거공수량" xfId="2706"/>
    <cellStyle name="_산출근거(목포)_죽림2교-상부-1_구조물주요자재(3공구)_철거공수량(1122)" xfId="2707"/>
    <cellStyle name="_산출근거(목포)_죽림2교-상부-1_구조물주요자재(3공구)_철거공수량(1122)_기존구조물깨기" xfId="2708"/>
    <cellStyle name="_산출근거(목포)_죽림2교-상부-1_구조물주요자재(3공구)_철거공수량(1122)_깨기" xfId="2709"/>
    <cellStyle name="_산출근거(목포)_죽림2교-상부-1_구조물주요자재(3공구)_철거공수량(1122)_깨기-1" xfId="2710"/>
    <cellStyle name="_산출근거(목포)_죽림2교-상부-1_구조물주요자재(3공구)_철거공수량(1122)_깨기집계표" xfId="2711"/>
    <cellStyle name="_산출근거(목포)_죽림2교-상부-1_구조물주요자재(3공구)_철거공수량_기존구조물깨기" xfId="2712"/>
    <cellStyle name="_산출근거(목포)_죽림2교-상부-1_구조물주요자재(3공구)_철거공수량_깨기" xfId="2713"/>
    <cellStyle name="_산출근거(목포)_죽림2교-상부-1_구조물주요자재(3공구)_철거공수량_깨기-1" xfId="2714"/>
    <cellStyle name="_산출근거(목포)_죽림2교-상부-1_구조물주요자재(3공구)_철거공수량_깨기집계표" xfId="2715"/>
    <cellStyle name="_산출근거(목포)_죽림2교-상부-1_기존구조물깨기" xfId="2716"/>
    <cellStyle name="_산출근거(목포)_죽림2교-상부-1_깨기" xfId="2717"/>
    <cellStyle name="_산출근거(목포)_죽림2교-상부-1_깨기-1" xfId="2718"/>
    <cellStyle name="_산출근거(목포)_죽림2교-상부-1_깨기집계표" xfId="2719"/>
    <cellStyle name="_산출근거(목포)_죽림2교-상부-1_주요자재집계표" xfId="2720"/>
    <cellStyle name="_산출근거(목포)_죽림2교-상부-1_주요자재집계표_01-소탄교-총괄수량집계표1" xfId="2721"/>
    <cellStyle name="_산출근거(목포)_죽림2교-상부-1_주요자재집계표_01-소탄교-총괄수량집계표1_총괄수량집계표" xfId="2722"/>
    <cellStyle name="_산출근거(목포)_죽림2교-상부-1_죽림1교-상부" xfId="2723"/>
    <cellStyle name="_산출근거(목포)_죽림2교-상부-1_죽림1교-상부_01-소탄교-총괄수량집계표1" xfId="2724"/>
    <cellStyle name="_산출근거(목포)_죽림2교-상부-1_죽림1교-상부_01-소탄교-총괄수량집계표1_총괄수량집계표" xfId="2725"/>
    <cellStyle name="_산출근거(목포)_죽림2교-상부-1_죽림1교-상부_1.광하1교-주요자재집계표" xfId="2726"/>
    <cellStyle name="_산출근거(목포)_죽림2교-상부-1_죽림1교-상부_1.광하1교-주요자재집계표_01-소탄교-총괄수량집계표1" xfId="2727"/>
    <cellStyle name="_산출근거(목포)_죽림2교-상부-1_죽림1교-상부_1.광하1교-주요자재집계표_01-소탄교-총괄수량집계표1_총괄수량집계표" xfId="2728"/>
    <cellStyle name="_산출근거(목포)_죽림2교-상부-1_죽림1교-상부_4.광석교-상부수량집계" xfId="2729"/>
    <cellStyle name="_산출근거(목포)_죽림2교-상부-1_죽림1교-상부_4.광석교-상부수량집계_01-소탄교-총괄수량집계표1" xfId="2730"/>
    <cellStyle name="_산출근거(목포)_죽림2교-상부-1_죽림1교-상부_4.광석교-상부수량집계_01-소탄교-총괄수량집계표1_총괄수량집계표" xfId="2731"/>
    <cellStyle name="_산출근거(목포)_죽림2교-상부-1_죽림1교-상부_x주요자재집계표" xfId="2732"/>
    <cellStyle name="_산출근거(목포)_죽림2교-상부-1_죽림1교-상부_x주요자재집계표_01-소탄교-총괄수량집계표1" xfId="2733"/>
    <cellStyle name="_산출근거(목포)_죽림2교-상부-1_죽림1교-상부_x주요자재집계표_01-소탄교-총괄수량집계표1_총괄수량집계표" xfId="2734"/>
    <cellStyle name="_산출근거(목포)_죽림2교-상부-1_죽림1교-상부_구조물주요자재(3공구)" xfId="2735"/>
    <cellStyle name="_산출근거(목포)_죽림2교-상부-1_죽림1교-상부_구조물주요자재(3공구)_01-소탄교-총괄수량집계표1" xfId="2736"/>
    <cellStyle name="_산출근거(목포)_죽림2교-상부-1_죽림1교-상부_구조물주요자재(3공구)_01-소탄교-총괄수량집계표1_총괄수량집계표" xfId="2737"/>
    <cellStyle name="_산출근거(목포)_죽림2교-상부-1_죽림1교-상부_구조물주요자재(3공구)_1.광하1교-주요자재집계표" xfId="2738"/>
    <cellStyle name="_산출근거(목포)_죽림2교-상부-1_죽림1교-상부_구조물주요자재(3공구)_1.광하1교-주요자재집계표_01-소탄교-총괄수량집계표1" xfId="2739"/>
    <cellStyle name="_산출근거(목포)_죽림2교-상부-1_죽림1교-상부_구조물주요자재(3공구)_1.광하1교-주요자재집계표_01-소탄교-총괄수량집계표1_총괄수량집계표" xfId="2740"/>
    <cellStyle name="_산출근거(목포)_죽림2교-상부-1_죽림1교-상부_구조물주요자재(3공구)_4.광석교-상부수량집계" xfId="2741"/>
    <cellStyle name="_산출근거(목포)_죽림2교-상부-1_죽림1교-상부_구조물주요자재(3공구)_4.광석교-상부수량집계_01-소탄교-총괄수량집계표1" xfId="2742"/>
    <cellStyle name="_산출근거(목포)_죽림2교-상부-1_죽림1교-상부_구조물주요자재(3공구)_4.광석교-상부수량집계_01-소탄교-총괄수량집계표1_총괄수량집계표" xfId="2743"/>
    <cellStyle name="_산출근거(목포)_죽림2교-상부-1_죽림1교-상부_구조물주요자재(3공구)_x주요자재집계표" xfId="2744"/>
    <cellStyle name="_산출근거(목포)_죽림2교-상부-1_죽림1교-상부_구조물주요자재(3공구)_x주요자재집계표_01-소탄교-총괄수량집계표1" xfId="2745"/>
    <cellStyle name="_산출근거(목포)_죽림2교-상부-1_죽림1교-상부_구조물주요자재(3공구)_x주요자재집계표_01-소탄교-총괄수량집계표1_총괄수량집계표" xfId="2746"/>
    <cellStyle name="_산출근거(목포)_죽림2교-상부-1_죽림1교-상부_구조물주요자재(3공구)_기존구조물깨기" xfId="2747"/>
    <cellStyle name="_산출근거(목포)_죽림2교-상부-1_죽림1교-상부_구조물주요자재(3공구)_깨기" xfId="2748"/>
    <cellStyle name="_산출근거(목포)_죽림2교-상부-1_죽림1교-상부_구조물주요자재(3공구)_깨기-1" xfId="2749"/>
    <cellStyle name="_산출근거(목포)_죽림2교-상부-1_죽림1교-상부_구조물주요자재(3공구)_깨기집계표" xfId="2750"/>
    <cellStyle name="_산출근거(목포)_죽림2교-상부-1_죽림1교-상부_구조물주요자재(3공구)_주요자재집계표" xfId="2751"/>
    <cellStyle name="_산출근거(목포)_죽림2교-상부-1_죽림1교-상부_구조물주요자재(3공구)_주요자재집계표_01-소탄교-총괄수량집계표1" xfId="2752"/>
    <cellStyle name="_산출근거(목포)_죽림2교-상부-1_죽림1교-상부_구조물주요자재(3공구)_주요자재집계표_01-소탄교-총괄수량집계표1_총괄수량집계표" xfId="2753"/>
    <cellStyle name="_산출근거(목포)_죽림2교-상부-1_죽림1교-상부_구조물주요자재(3공구)_철거공및포장공(현동교)" xfId="2754"/>
    <cellStyle name="_산출근거(목포)_죽림2교-상부-1_죽림1교-상부_구조물주요자재(3공구)_철거공및포장공(현동교)_기존구조물깨기" xfId="2755"/>
    <cellStyle name="_산출근거(목포)_죽림2교-상부-1_죽림1교-상부_구조물주요자재(3공구)_철거공및포장공(현동교)_깨기" xfId="2756"/>
    <cellStyle name="_산출근거(목포)_죽림2교-상부-1_죽림1교-상부_구조물주요자재(3공구)_철거공및포장공(현동교)_깨기-1" xfId="2757"/>
    <cellStyle name="_산출근거(목포)_죽림2교-상부-1_죽림1교-상부_구조물주요자재(3공구)_철거공및포장공(현동교)_깨기집계표" xfId="2758"/>
    <cellStyle name="_산출근거(목포)_죽림2교-상부-1_죽림1교-상부_구조물주요자재(3공구)_철거공수량" xfId="2759"/>
    <cellStyle name="_산출근거(목포)_죽림2교-상부-1_죽림1교-상부_구조물주요자재(3공구)_철거공수량(1122)" xfId="2760"/>
    <cellStyle name="_산출근거(목포)_죽림2교-상부-1_죽림1교-상부_구조물주요자재(3공구)_철거공수량(1122)_기존구조물깨기" xfId="2761"/>
    <cellStyle name="_산출근거(목포)_죽림2교-상부-1_죽림1교-상부_구조물주요자재(3공구)_철거공수량(1122)_깨기" xfId="2762"/>
    <cellStyle name="_산출근거(목포)_죽림2교-상부-1_죽림1교-상부_구조물주요자재(3공구)_철거공수량(1122)_깨기-1" xfId="2763"/>
    <cellStyle name="_산출근거(목포)_죽림2교-상부-1_죽림1교-상부_구조물주요자재(3공구)_철거공수량(1122)_깨기집계표" xfId="2764"/>
    <cellStyle name="_산출근거(목포)_죽림2교-상부-1_죽림1교-상부_구조물주요자재(3공구)_철거공수량_기존구조물깨기" xfId="2765"/>
    <cellStyle name="_산출근거(목포)_죽림2교-상부-1_죽림1교-상부_구조물주요자재(3공구)_철거공수량_깨기" xfId="2766"/>
    <cellStyle name="_산출근거(목포)_죽림2교-상부-1_죽림1교-상부_구조물주요자재(3공구)_철거공수량_깨기-1" xfId="2767"/>
    <cellStyle name="_산출근거(목포)_죽림2교-상부-1_죽림1교-상부_구조물주요자재(3공구)_철거공수량_깨기집계표" xfId="2768"/>
    <cellStyle name="_산출근거(목포)_죽림2교-상부-1_죽림1교-상부_기존구조물깨기" xfId="2769"/>
    <cellStyle name="_산출근거(목포)_죽림2교-상부-1_죽림1교-상부_깨기" xfId="2770"/>
    <cellStyle name="_산출근거(목포)_죽림2교-상부-1_죽림1교-상부_깨기-1" xfId="2771"/>
    <cellStyle name="_산출근거(목포)_죽림2교-상부-1_죽림1교-상부_깨기집계표" xfId="2772"/>
    <cellStyle name="_산출근거(목포)_죽림2교-상부-1_죽림1교-상부_주요자재집계표" xfId="2773"/>
    <cellStyle name="_산출근거(목포)_죽림2교-상부-1_죽림1교-상부_주요자재집계표_01-소탄교-총괄수량집계표1" xfId="2774"/>
    <cellStyle name="_산출근거(목포)_죽림2교-상부-1_죽림1교-상부_주요자재집계표_01-소탄교-총괄수량집계표1_총괄수량집계표" xfId="2775"/>
    <cellStyle name="_산출근거(목포)_죽림2교-상부-1_죽림1교-상부_철거공및포장공(현동교)" xfId="2776"/>
    <cellStyle name="_산출근거(목포)_죽림2교-상부-1_죽림1교-상부_철거공및포장공(현동교)_기존구조물깨기" xfId="2777"/>
    <cellStyle name="_산출근거(목포)_죽림2교-상부-1_죽림1교-상부_철거공및포장공(현동교)_깨기" xfId="2778"/>
    <cellStyle name="_산출근거(목포)_죽림2교-상부-1_죽림1교-상부_철거공및포장공(현동교)_깨기-1" xfId="2779"/>
    <cellStyle name="_산출근거(목포)_죽림2교-상부-1_죽림1교-상부_철거공및포장공(현동교)_깨기집계표" xfId="2780"/>
    <cellStyle name="_산출근거(목포)_죽림2교-상부-1_죽림1교-상부_철거공수량" xfId="2781"/>
    <cellStyle name="_산출근거(목포)_죽림2교-상부-1_죽림1교-상부_철거공수량(1122)" xfId="2782"/>
    <cellStyle name="_산출근거(목포)_죽림2교-상부-1_죽림1교-상부_철거공수량(1122)_기존구조물깨기" xfId="2783"/>
    <cellStyle name="_산출근거(목포)_죽림2교-상부-1_죽림1교-상부_철거공수량(1122)_깨기" xfId="2784"/>
    <cellStyle name="_산출근거(목포)_죽림2교-상부-1_죽림1교-상부_철거공수량(1122)_깨기-1" xfId="2785"/>
    <cellStyle name="_산출근거(목포)_죽림2교-상부-1_죽림1교-상부_철거공수량(1122)_깨기집계표" xfId="2786"/>
    <cellStyle name="_산출근거(목포)_죽림2교-상부-1_죽림1교-상부_철거공수량_기존구조물깨기" xfId="2787"/>
    <cellStyle name="_산출근거(목포)_죽림2교-상부-1_죽림1교-상부_철거공수량_깨기" xfId="2788"/>
    <cellStyle name="_산출근거(목포)_죽림2교-상부-1_죽림1교-상부_철거공수량_깨기-1" xfId="2789"/>
    <cellStyle name="_산출근거(목포)_죽림2교-상부-1_죽림1교-상부_철거공수량_깨기집계표" xfId="2790"/>
    <cellStyle name="_산출근거(목포)_죽림2교-상부-1_철거공및포장공(현동교)" xfId="2791"/>
    <cellStyle name="_산출근거(목포)_죽림2교-상부-1_철거공및포장공(현동교)_기존구조물깨기" xfId="2792"/>
    <cellStyle name="_산출근거(목포)_죽림2교-상부-1_철거공및포장공(현동교)_깨기" xfId="2793"/>
    <cellStyle name="_산출근거(목포)_죽림2교-상부-1_철거공및포장공(현동교)_깨기-1" xfId="2794"/>
    <cellStyle name="_산출근거(목포)_죽림2교-상부-1_철거공및포장공(현동교)_깨기집계표" xfId="2795"/>
    <cellStyle name="_산출근거(목포)_죽림2교-상부-1_철거공수량" xfId="2796"/>
    <cellStyle name="_산출근거(목포)_죽림2교-상부-1_철거공수량(1122)" xfId="2797"/>
    <cellStyle name="_산출근거(목포)_죽림2교-상부-1_철거공수량(1122)_기존구조물깨기" xfId="2798"/>
    <cellStyle name="_산출근거(목포)_죽림2교-상부-1_철거공수량(1122)_깨기" xfId="2799"/>
    <cellStyle name="_산출근거(목포)_죽림2교-상부-1_철거공수량(1122)_깨기-1" xfId="2800"/>
    <cellStyle name="_산출근거(목포)_죽림2교-상부-1_철거공수량(1122)_깨기집계표" xfId="2801"/>
    <cellStyle name="_산출근거(목포)_죽림2교-상부-1_철거공수량_기존구조물깨기" xfId="2802"/>
    <cellStyle name="_산출근거(목포)_죽림2교-상부-1_철거공수량_깨기" xfId="2803"/>
    <cellStyle name="_산출근거(목포)_죽림2교-상부-1_철거공수량_깨기-1" xfId="2804"/>
    <cellStyle name="_산출근거(목포)_죽림2교-상부-1_철거공수량_깨기집계표" xfId="2805"/>
    <cellStyle name="_산출근거(목포)_철거공및포장공(현동교)" xfId="2806"/>
    <cellStyle name="_산출근거(목포)_철거공및포장공(현동교)_기존구조물깨기" xfId="2807"/>
    <cellStyle name="_산출근거(목포)_철거공및포장공(현동교)_깨기" xfId="2808"/>
    <cellStyle name="_산출근거(목포)_철거공및포장공(현동교)_깨기-1" xfId="2809"/>
    <cellStyle name="_산출근거(목포)_철거공및포장공(현동교)_깨기집계표" xfId="2810"/>
    <cellStyle name="_산출근거(목포)_철거공수량" xfId="2811"/>
    <cellStyle name="_산출근거(목포)_철거공수량(1122)" xfId="2812"/>
    <cellStyle name="_산출근거(목포)_철거공수량(1122)_기존구조물깨기" xfId="2813"/>
    <cellStyle name="_산출근거(목포)_철거공수량(1122)_깨기" xfId="2814"/>
    <cellStyle name="_산출근거(목포)_철거공수량(1122)_깨기-1" xfId="2815"/>
    <cellStyle name="_산출근거(목포)_철거공수량(1122)_깨기집계표" xfId="2816"/>
    <cellStyle name="_산출근거(목포)_철거공수량_기존구조물깨기" xfId="2817"/>
    <cellStyle name="_산출근거(목포)_철거공수량_깨기" xfId="2818"/>
    <cellStyle name="_산출근거(목포)_철거공수량_깨기-1" xfId="2819"/>
    <cellStyle name="_산출근거(목포)_철거공수량_깨기집계표" xfId="2820"/>
    <cellStyle name="_삼막천합류" xfId="2821"/>
    <cellStyle name="_삼성천합류" xfId="2822"/>
    <cellStyle name="_삼탄천외1개교내역(186백만원)" xfId="2823"/>
    <cellStyle name="_삼탄천외1개교내역(186백만원)_신양수설변내역서" xfId="2824"/>
    <cellStyle name="_상대평가" xfId="2825"/>
    <cellStyle name="_상월1교상부" xfId="2826"/>
    <cellStyle name="_상월1교상부_상월1교상부" xfId="2827"/>
    <cellStyle name="_상월1교상부_상월2교상부" xfId="2828"/>
    <cellStyle name="_상월1교상부_상월천교상부" xfId="2829"/>
    <cellStyle name="_상청교각" xfId="2830"/>
    <cellStyle name="_상청교각_Book2" xfId="2831"/>
    <cellStyle name="_상청교각_Book2_MP00_수량산출서" xfId="2832"/>
    <cellStyle name="_상청교각_Book2_MP00_수량산출서_1.주교량_집계표" xfId="2833"/>
    <cellStyle name="_상청교각_Book2_MP00_수량산출서_2.MP04_수량산출서" xfId="2834"/>
    <cellStyle name="_상청교각_Book2_MP00_수량산출서_부창대교_ATYPE" xfId="2835"/>
    <cellStyle name="_상청교각_Book2_MP00_수량산출서_주교량_집계표" xfId="2836"/>
    <cellStyle name="_상청교각_Book2_MP00_수량산출서_총괄집계표" xfId="2837"/>
    <cellStyle name="_상청교각_Book2_MP00_수량산출서_총괄집계표(교량별)" xfId="2838"/>
    <cellStyle name="_상청교각_Book2_수량산출서" xfId="2839"/>
    <cellStyle name="_상청교각_Book2_수량산출서(제작분)" xfId="2840"/>
    <cellStyle name="_상청교각_Book2_수량산출서(제작분)_1.주교량_집계표" xfId="2841"/>
    <cellStyle name="_상청교각_Book2_수량산출서(제작분)_2.MP04_수량산출서" xfId="2842"/>
    <cellStyle name="_상청교각_Book2_수량산출서(제작분)_부창대교_ATYPE" xfId="2843"/>
    <cellStyle name="_상청교각_Book2_수량산출서(제작분)_주교량_집계표" xfId="2844"/>
    <cellStyle name="_상청교각_Book2_수량산출서(제작분)_총괄집계표" xfId="2845"/>
    <cellStyle name="_상청교각_Book2_수량산출서(제작분)_총괄집계표(교량별)" xfId="2846"/>
    <cellStyle name="_상청교각_Book2_수량산출서_1.주교량_집계표" xfId="2847"/>
    <cellStyle name="_상청교각_Book2_수량산출서_2.MP04_수량산출서" xfId="2848"/>
    <cellStyle name="_상청교각_Book2_수량산출서_부창대교_ATYPE" xfId="2849"/>
    <cellStyle name="_상청교각_Book2_수량산출서_주교량_집계표" xfId="2850"/>
    <cellStyle name="_상청교각_Book2_수량산출서_총괄집계표" xfId="2851"/>
    <cellStyle name="_상청교각_Book2_수량산출서_총괄집계표(교량별)" xfId="2852"/>
    <cellStyle name="_상청교각_Book2_주교량_집계표" xfId="2853"/>
    <cellStyle name="_상청교각_Book2_총괄집계표" xfId="2854"/>
    <cellStyle name="_상청교각_Book2_총괄집계표(교량별)" xfId="2855"/>
    <cellStyle name="_상청교각_MP00_수량산출서" xfId="2856"/>
    <cellStyle name="_상청교각_MP00_수량산출서_1.주교량_집계표" xfId="2857"/>
    <cellStyle name="_상청교각_MP00_수량산출서_2.MP04_수량산출서" xfId="2858"/>
    <cellStyle name="_상청교각_MP00_수량산출서_부창대교_ATYPE" xfId="2859"/>
    <cellStyle name="_상청교각_MP00_수량산출서_주교량_집계표" xfId="2860"/>
    <cellStyle name="_상청교각_MP00_수량산출서_총괄집계표" xfId="2861"/>
    <cellStyle name="_상청교각_MP00_수량산출서_총괄집계표(교량별)" xfId="2862"/>
    <cellStyle name="_상청교각_고하죽교(말뚝기초)" xfId="2863"/>
    <cellStyle name="_상청교각_고하죽교(말뚝기초)_MP00_수량산출서" xfId="2864"/>
    <cellStyle name="_상청교각_고하죽교(말뚝기초)_MP00_수량산출서_1.주교량_집계표" xfId="2865"/>
    <cellStyle name="_상청교각_고하죽교(말뚝기초)_MP00_수량산출서_2.MP04_수량산출서" xfId="2866"/>
    <cellStyle name="_상청교각_고하죽교(말뚝기초)_MP00_수량산출서_부창대교_ATYPE" xfId="2867"/>
    <cellStyle name="_상청교각_고하죽교(말뚝기초)_MP00_수량산출서_주교량_집계표" xfId="2868"/>
    <cellStyle name="_상청교각_고하죽교(말뚝기초)_MP00_수량산출서_총괄집계표" xfId="2869"/>
    <cellStyle name="_상청교각_고하죽교(말뚝기초)_MP00_수량산출서_총괄집계표(교량별)" xfId="2870"/>
    <cellStyle name="_상청교각_고하죽교(말뚝기초)_수량산출서" xfId="2871"/>
    <cellStyle name="_상청교각_고하죽교(말뚝기초)_수량산출서(제작분)" xfId="2872"/>
    <cellStyle name="_상청교각_고하죽교(말뚝기초)_수량산출서(제작분)_1.주교량_집계표" xfId="2873"/>
    <cellStyle name="_상청교각_고하죽교(말뚝기초)_수량산출서(제작분)_2.MP04_수량산출서" xfId="2874"/>
    <cellStyle name="_상청교각_고하죽교(말뚝기초)_수량산출서(제작분)_부창대교_ATYPE" xfId="2875"/>
    <cellStyle name="_상청교각_고하죽교(말뚝기초)_수량산출서(제작분)_주교량_집계표" xfId="2876"/>
    <cellStyle name="_상청교각_고하죽교(말뚝기초)_수량산출서(제작분)_총괄집계표" xfId="2877"/>
    <cellStyle name="_상청교각_고하죽교(말뚝기초)_수량산출서(제작분)_총괄집계표(교량별)" xfId="2878"/>
    <cellStyle name="_상청교각_고하죽교(말뚝기초)_수량산출서_1.주교량_집계표" xfId="2879"/>
    <cellStyle name="_상청교각_고하죽교(말뚝기초)_수량산출서_2.MP04_수량산출서" xfId="2880"/>
    <cellStyle name="_상청교각_고하죽교(말뚝기초)_수량산출서_부창대교_ATYPE" xfId="2881"/>
    <cellStyle name="_상청교각_고하죽교(말뚝기초)_수량산출서_주교량_집계표" xfId="2882"/>
    <cellStyle name="_상청교각_고하죽교(말뚝기초)_수량산출서_총괄집계표" xfId="2883"/>
    <cellStyle name="_상청교각_고하죽교(말뚝기초)_수량산출서_총괄집계표(교량별)" xfId="2884"/>
    <cellStyle name="_상청교각_고하죽교(말뚝기초)_주교량_집계표" xfId="2885"/>
    <cellStyle name="_상청교각_고하죽교(말뚝기초)_총괄집계표" xfId="2886"/>
    <cellStyle name="_상청교각_고하죽교(말뚝기초)_총괄집계표(교량별)" xfId="2887"/>
    <cellStyle name="_상청교각_고하죽교(말뚝기초-1)" xfId="2888"/>
    <cellStyle name="_상청교각_고하죽교(말뚝기초-1)_MP00_수량산출서" xfId="2889"/>
    <cellStyle name="_상청교각_고하죽교(말뚝기초-1)_MP00_수량산출서_1.주교량_집계표" xfId="2890"/>
    <cellStyle name="_상청교각_고하죽교(말뚝기초-1)_MP00_수량산출서_2.MP04_수량산출서" xfId="2891"/>
    <cellStyle name="_상청교각_고하죽교(말뚝기초-1)_MP00_수량산출서_부창대교_ATYPE" xfId="2892"/>
    <cellStyle name="_상청교각_고하죽교(말뚝기초-1)_MP00_수량산출서_주교량_집계표" xfId="2893"/>
    <cellStyle name="_상청교각_고하죽교(말뚝기초-1)_MP00_수량산출서_총괄집계표" xfId="2894"/>
    <cellStyle name="_상청교각_고하죽교(말뚝기초-1)_MP00_수량산출서_총괄집계표(교량별)" xfId="2895"/>
    <cellStyle name="_상청교각_고하죽교(말뚝기초-1)_수량산출서" xfId="2896"/>
    <cellStyle name="_상청교각_고하죽교(말뚝기초-1)_수량산출서(제작분)" xfId="2897"/>
    <cellStyle name="_상청교각_고하죽교(말뚝기초-1)_수량산출서(제작분)_1.주교량_집계표" xfId="2898"/>
    <cellStyle name="_상청교각_고하죽교(말뚝기초-1)_수량산출서(제작분)_2.MP04_수량산출서" xfId="2899"/>
    <cellStyle name="_상청교각_고하죽교(말뚝기초-1)_수량산출서(제작분)_부창대교_ATYPE" xfId="2900"/>
    <cellStyle name="_상청교각_고하죽교(말뚝기초-1)_수량산출서(제작분)_주교량_집계표" xfId="2901"/>
    <cellStyle name="_상청교각_고하죽교(말뚝기초-1)_수량산출서(제작분)_총괄집계표" xfId="2902"/>
    <cellStyle name="_상청교각_고하죽교(말뚝기초-1)_수량산출서(제작분)_총괄집계표(교량별)" xfId="2903"/>
    <cellStyle name="_상청교각_고하죽교(말뚝기초-1)_수량산출서_1.주교량_집계표" xfId="2904"/>
    <cellStyle name="_상청교각_고하죽교(말뚝기초-1)_수량산출서_2.MP04_수량산출서" xfId="2905"/>
    <cellStyle name="_상청교각_고하죽교(말뚝기초-1)_수량산출서_부창대교_ATYPE" xfId="2906"/>
    <cellStyle name="_상청교각_고하죽교(말뚝기초-1)_수량산출서_주교량_집계표" xfId="2907"/>
    <cellStyle name="_상청교각_고하죽교(말뚝기초-1)_수량산출서_총괄집계표" xfId="2908"/>
    <cellStyle name="_상청교각_고하죽교(말뚝기초-1)_수량산출서_총괄집계표(교량별)" xfId="2909"/>
    <cellStyle name="_상청교각_고하죽교(말뚝기초-1)_주교량_집계표" xfId="2910"/>
    <cellStyle name="_상청교각_고하죽교(말뚝기초-1)_총괄집계표" xfId="2911"/>
    <cellStyle name="_상청교각_고하죽교(말뚝기초-1)_총괄집계표(교량별)" xfId="2912"/>
    <cellStyle name="_상청교각_수량산출서" xfId="2913"/>
    <cellStyle name="_상청교각_수량산출서(제작분)" xfId="2914"/>
    <cellStyle name="_상청교각_수량산출서(제작분)_1.주교량_집계표" xfId="2915"/>
    <cellStyle name="_상청교각_수량산출서(제작분)_2.MP04_수량산출서" xfId="2916"/>
    <cellStyle name="_상청교각_수량산출서(제작분)_부창대교_ATYPE" xfId="2917"/>
    <cellStyle name="_상청교각_수량산출서(제작분)_주교량_집계표" xfId="2918"/>
    <cellStyle name="_상청교각_수량산출서(제작분)_총괄집계표" xfId="2919"/>
    <cellStyle name="_상청교각_수량산출서(제작분)_총괄집계표(교량별)" xfId="2920"/>
    <cellStyle name="_상청교각_수량산출서_1.주교량_집계표" xfId="2921"/>
    <cellStyle name="_상청교각_수량산출서_2.MP04_수량산출서" xfId="2922"/>
    <cellStyle name="_상청교각_수량산출서_부창대교_ATYPE" xfId="2923"/>
    <cellStyle name="_상청교각_수량산출서_주교량_집계표" xfId="2924"/>
    <cellStyle name="_상청교각_수량산출서_총괄집계표" xfId="2925"/>
    <cellStyle name="_상청교각_수량산출서_총괄집계표(교량별)" xfId="2926"/>
    <cellStyle name="_상청교각_왕릉교" xfId="2927"/>
    <cellStyle name="_상청교각_왕릉교_Book2" xfId="2928"/>
    <cellStyle name="_상청교각_왕릉교_Book2_MP00_수량산출서" xfId="2929"/>
    <cellStyle name="_상청교각_왕릉교_Book2_MP00_수량산출서_1.주교량_집계표" xfId="2930"/>
    <cellStyle name="_상청교각_왕릉교_Book2_MP00_수량산출서_2.MP04_수량산출서" xfId="2931"/>
    <cellStyle name="_상청교각_왕릉교_Book2_MP00_수량산출서_부창대교_ATYPE" xfId="2932"/>
    <cellStyle name="_상청교각_왕릉교_Book2_MP00_수량산출서_주교량_집계표" xfId="2933"/>
    <cellStyle name="_상청교각_왕릉교_Book2_MP00_수량산출서_총괄집계표" xfId="2934"/>
    <cellStyle name="_상청교각_왕릉교_Book2_MP00_수량산출서_총괄집계표(교량별)" xfId="2935"/>
    <cellStyle name="_상청교각_왕릉교_Book2_수량산출서" xfId="2936"/>
    <cellStyle name="_상청교각_왕릉교_Book2_수량산출서(제작분)" xfId="2937"/>
    <cellStyle name="_상청교각_왕릉교_Book2_수량산출서(제작분)_1.주교량_집계표" xfId="2938"/>
    <cellStyle name="_상청교각_왕릉교_Book2_수량산출서(제작분)_2.MP04_수량산출서" xfId="2939"/>
    <cellStyle name="_상청교각_왕릉교_Book2_수량산출서(제작분)_부창대교_ATYPE" xfId="2940"/>
    <cellStyle name="_상청교각_왕릉교_Book2_수량산출서(제작분)_주교량_집계표" xfId="2941"/>
    <cellStyle name="_상청교각_왕릉교_Book2_수량산출서(제작분)_총괄집계표" xfId="2942"/>
    <cellStyle name="_상청교각_왕릉교_Book2_수량산출서(제작분)_총괄집계표(교량별)" xfId="2943"/>
    <cellStyle name="_상청교각_왕릉교_Book2_수량산출서_1.주교량_집계표" xfId="2944"/>
    <cellStyle name="_상청교각_왕릉교_Book2_수량산출서_2.MP04_수량산출서" xfId="2945"/>
    <cellStyle name="_상청교각_왕릉교_Book2_수량산출서_부창대교_ATYPE" xfId="2946"/>
    <cellStyle name="_상청교각_왕릉교_Book2_수량산출서_주교량_집계표" xfId="2947"/>
    <cellStyle name="_상청교각_왕릉교_Book2_수량산출서_총괄집계표" xfId="2948"/>
    <cellStyle name="_상청교각_왕릉교_Book2_수량산출서_총괄집계표(교량별)" xfId="2949"/>
    <cellStyle name="_상청교각_왕릉교_Book2_주교량_집계표" xfId="2950"/>
    <cellStyle name="_상청교각_왕릉교_Book2_총괄집계표" xfId="2951"/>
    <cellStyle name="_상청교각_왕릉교_Book2_총괄집계표(교량별)" xfId="2952"/>
    <cellStyle name="_상청교각_왕릉교_MP00_수량산출서" xfId="2953"/>
    <cellStyle name="_상청교각_왕릉교_MP00_수량산출서_1.주교량_집계표" xfId="2954"/>
    <cellStyle name="_상청교각_왕릉교_MP00_수량산출서_2.MP04_수량산출서" xfId="2955"/>
    <cellStyle name="_상청교각_왕릉교_MP00_수량산출서_부창대교_ATYPE" xfId="2956"/>
    <cellStyle name="_상청교각_왕릉교_MP00_수량산출서_주교량_집계표" xfId="2957"/>
    <cellStyle name="_상청교각_왕릉교_MP00_수량산출서_총괄집계표" xfId="2958"/>
    <cellStyle name="_상청교각_왕릉교_MP00_수량산출서_총괄집계표(교량별)" xfId="2959"/>
    <cellStyle name="_상청교각_왕릉교_고하죽교(말뚝기초)" xfId="2960"/>
    <cellStyle name="_상청교각_왕릉교_고하죽교(말뚝기초)_MP00_수량산출서" xfId="2961"/>
    <cellStyle name="_상청교각_왕릉교_고하죽교(말뚝기초)_MP00_수량산출서_1.주교량_집계표" xfId="2962"/>
    <cellStyle name="_상청교각_왕릉교_고하죽교(말뚝기초)_MP00_수량산출서_2.MP04_수량산출서" xfId="2963"/>
    <cellStyle name="_상청교각_왕릉교_고하죽교(말뚝기초)_MP00_수량산출서_부창대교_ATYPE" xfId="2964"/>
    <cellStyle name="_상청교각_왕릉교_고하죽교(말뚝기초)_MP00_수량산출서_주교량_집계표" xfId="2965"/>
    <cellStyle name="_상청교각_왕릉교_고하죽교(말뚝기초)_MP00_수량산출서_총괄집계표" xfId="2966"/>
    <cellStyle name="_상청교각_왕릉교_고하죽교(말뚝기초)_MP00_수량산출서_총괄집계표(교량별)" xfId="2967"/>
    <cellStyle name="_상청교각_왕릉교_고하죽교(말뚝기초)_수량산출서" xfId="2968"/>
    <cellStyle name="_상청교각_왕릉교_고하죽교(말뚝기초)_수량산출서(제작분)" xfId="2969"/>
    <cellStyle name="_상청교각_왕릉교_고하죽교(말뚝기초)_수량산출서(제작분)_1.주교량_집계표" xfId="2970"/>
    <cellStyle name="_상청교각_왕릉교_고하죽교(말뚝기초)_수량산출서(제작분)_2.MP04_수량산출서" xfId="2971"/>
    <cellStyle name="_상청교각_왕릉교_고하죽교(말뚝기초)_수량산출서(제작분)_부창대교_ATYPE" xfId="2972"/>
    <cellStyle name="_상청교각_왕릉교_고하죽교(말뚝기초)_수량산출서(제작분)_주교량_집계표" xfId="2973"/>
    <cellStyle name="_상청교각_왕릉교_고하죽교(말뚝기초)_수량산출서(제작분)_총괄집계표" xfId="2974"/>
    <cellStyle name="_상청교각_왕릉교_고하죽교(말뚝기초)_수량산출서(제작분)_총괄집계표(교량별)" xfId="2975"/>
    <cellStyle name="_상청교각_왕릉교_고하죽교(말뚝기초)_수량산출서_1.주교량_집계표" xfId="2976"/>
    <cellStyle name="_상청교각_왕릉교_고하죽교(말뚝기초)_수량산출서_2.MP04_수량산출서" xfId="2977"/>
    <cellStyle name="_상청교각_왕릉교_고하죽교(말뚝기초)_수량산출서_부창대교_ATYPE" xfId="2978"/>
    <cellStyle name="_상청교각_왕릉교_고하죽교(말뚝기초)_수량산출서_주교량_집계표" xfId="2979"/>
    <cellStyle name="_상청교각_왕릉교_고하죽교(말뚝기초)_수량산출서_총괄집계표" xfId="2980"/>
    <cellStyle name="_상청교각_왕릉교_고하죽교(말뚝기초)_수량산출서_총괄집계표(교량별)" xfId="2981"/>
    <cellStyle name="_상청교각_왕릉교_고하죽교(말뚝기초)_주교량_집계표" xfId="2982"/>
    <cellStyle name="_상청교각_왕릉교_고하죽교(말뚝기초)_총괄집계표" xfId="2983"/>
    <cellStyle name="_상청교각_왕릉교_고하죽교(말뚝기초)_총괄집계표(교량별)" xfId="2984"/>
    <cellStyle name="_상청교각_왕릉교_고하죽교(말뚝기초-1)" xfId="2985"/>
    <cellStyle name="_상청교각_왕릉교_고하죽교(말뚝기초-1)_MP00_수량산출서" xfId="2986"/>
    <cellStyle name="_상청교각_왕릉교_고하죽교(말뚝기초-1)_MP00_수량산출서_1.주교량_집계표" xfId="2987"/>
    <cellStyle name="_상청교각_왕릉교_고하죽교(말뚝기초-1)_MP00_수량산출서_2.MP04_수량산출서" xfId="2988"/>
    <cellStyle name="_상청교각_왕릉교_고하죽교(말뚝기초-1)_MP00_수량산출서_부창대교_ATYPE" xfId="2989"/>
    <cellStyle name="_상청교각_왕릉교_고하죽교(말뚝기초-1)_MP00_수량산출서_주교량_집계표" xfId="2990"/>
    <cellStyle name="_상청교각_왕릉교_고하죽교(말뚝기초-1)_MP00_수량산출서_총괄집계표" xfId="2991"/>
    <cellStyle name="_상청교각_왕릉교_고하죽교(말뚝기초-1)_MP00_수량산출서_총괄집계표(교량별)" xfId="2992"/>
    <cellStyle name="_상청교각_왕릉교_고하죽교(말뚝기초-1)_수량산출서" xfId="2993"/>
    <cellStyle name="_상청교각_왕릉교_고하죽교(말뚝기초-1)_수량산출서(제작분)" xfId="2994"/>
    <cellStyle name="_상청교각_왕릉교_고하죽교(말뚝기초-1)_수량산출서(제작분)_1.주교량_집계표" xfId="2995"/>
    <cellStyle name="_상청교각_왕릉교_고하죽교(말뚝기초-1)_수량산출서(제작분)_2.MP04_수량산출서" xfId="2996"/>
    <cellStyle name="_상청교각_왕릉교_고하죽교(말뚝기초-1)_수량산출서(제작분)_부창대교_ATYPE" xfId="2997"/>
    <cellStyle name="_상청교각_왕릉교_고하죽교(말뚝기초-1)_수량산출서(제작분)_주교량_집계표" xfId="2998"/>
    <cellStyle name="_상청교각_왕릉교_고하죽교(말뚝기초-1)_수량산출서(제작분)_총괄집계표" xfId="2999"/>
    <cellStyle name="_상청교각_왕릉교_고하죽교(말뚝기초-1)_수량산출서(제작분)_총괄집계표(교량별)" xfId="3000"/>
    <cellStyle name="_상청교각_왕릉교_고하죽교(말뚝기초-1)_수량산출서_1.주교량_집계표" xfId="3001"/>
    <cellStyle name="_상청교각_왕릉교_고하죽교(말뚝기초-1)_수량산출서_2.MP04_수량산출서" xfId="3002"/>
    <cellStyle name="_상청교각_왕릉교_고하죽교(말뚝기초-1)_수량산출서_부창대교_ATYPE" xfId="3003"/>
    <cellStyle name="_상청교각_왕릉교_고하죽교(말뚝기초-1)_수량산출서_주교량_집계표" xfId="3004"/>
    <cellStyle name="_상청교각_왕릉교_고하죽교(말뚝기초-1)_수량산출서_총괄집계표" xfId="3005"/>
    <cellStyle name="_상청교각_왕릉교_고하죽교(말뚝기초-1)_수량산출서_총괄집계표(교량별)" xfId="3006"/>
    <cellStyle name="_상청교각_왕릉교_고하죽교(말뚝기초-1)_주교량_집계표" xfId="3007"/>
    <cellStyle name="_상청교각_왕릉교_고하죽교(말뚝기초-1)_총괄집계표" xfId="3008"/>
    <cellStyle name="_상청교각_왕릉교_고하죽교(말뚝기초-1)_총괄집계표(교량별)" xfId="3009"/>
    <cellStyle name="_상청교각_왕릉교_수량산출서" xfId="3010"/>
    <cellStyle name="_상청교각_왕릉교_수량산출서(제작분)" xfId="3011"/>
    <cellStyle name="_상청교각_왕릉교_수량산출서(제작분)_1.주교량_집계표" xfId="3012"/>
    <cellStyle name="_상청교각_왕릉교_수량산출서(제작분)_2.MP04_수량산출서" xfId="3013"/>
    <cellStyle name="_상청교각_왕릉교_수량산출서(제작분)_부창대교_ATYPE" xfId="3014"/>
    <cellStyle name="_상청교각_왕릉교_수량산출서(제작분)_주교량_집계표" xfId="3015"/>
    <cellStyle name="_상청교각_왕릉교_수량산출서(제작분)_총괄집계표" xfId="3016"/>
    <cellStyle name="_상청교각_왕릉교_수량산출서(제작분)_총괄집계표(교량별)" xfId="3017"/>
    <cellStyle name="_상청교각_왕릉교_수량산출서_1.주교량_집계표" xfId="3018"/>
    <cellStyle name="_상청교각_왕릉교_수량산출서_2.MP04_수량산출서" xfId="3019"/>
    <cellStyle name="_상청교각_왕릉교_수량산출서_부창대교_ATYPE" xfId="3020"/>
    <cellStyle name="_상청교각_왕릉교_수량산출서_주교량_집계표" xfId="3021"/>
    <cellStyle name="_상청교각_왕릉교_수량산출서_총괄집계표" xfId="3022"/>
    <cellStyle name="_상청교각_왕릉교_수량산출서_총괄집계표(교량별)" xfId="3023"/>
    <cellStyle name="_상청교각_왕릉교_작천교" xfId="3024"/>
    <cellStyle name="_상청교각_왕릉교_작천교_Book2" xfId="3025"/>
    <cellStyle name="_상청교각_왕릉교_작천교_Book2_MP00_수량산출서" xfId="3026"/>
    <cellStyle name="_상청교각_왕릉교_작천교_Book2_MP00_수량산출서_1.주교량_집계표" xfId="3027"/>
    <cellStyle name="_상청교각_왕릉교_작천교_Book2_MP00_수량산출서_2.MP04_수량산출서" xfId="3028"/>
    <cellStyle name="_상청교각_왕릉교_작천교_Book2_MP00_수량산출서_부창대교_ATYPE" xfId="3029"/>
    <cellStyle name="_상청교각_왕릉교_작천교_Book2_MP00_수량산출서_주교량_집계표" xfId="3030"/>
    <cellStyle name="_상청교각_왕릉교_작천교_Book2_MP00_수량산출서_총괄집계표" xfId="3031"/>
    <cellStyle name="_상청교각_왕릉교_작천교_Book2_MP00_수량산출서_총괄집계표(교량별)" xfId="3032"/>
    <cellStyle name="_상청교각_왕릉교_작천교_Book2_수량산출서" xfId="3033"/>
    <cellStyle name="_상청교각_왕릉교_작천교_Book2_수량산출서(제작분)" xfId="3034"/>
    <cellStyle name="_상청교각_왕릉교_작천교_Book2_수량산출서(제작분)_1.주교량_집계표" xfId="3035"/>
    <cellStyle name="_상청교각_왕릉교_작천교_Book2_수량산출서(제작분)_2.MP04_수량산출서" xfId="3036"/>
    <cellStyle name="_상청교각_왕릉교_작천교_Book2_수량산출서(제작분)_부창대교_ATYPE" xfId="3037"/>
    <cellStyle name="_상청교각_왕릉교_작천교_Book2_수량산출서(제작분)_주교량_집계표" xfId="3038"/>
    <cellStyle name="_상청교각_왕릉교_작천교_Book2_수량산출서(제작분)_총괄집계표" xfId="3039"/>
    <cellStyle name="_상청교각_왕릉교_작천교_Book2_수량산출서(제작분)_총괄집계표(교량별)" xfId="3040"/>
    <cellStyle name="_상청교각_왕릉교_작천교_Book2_수량산출서_1.주교량_집계표" xfId="3041"/>
    <cellStyle name="_상청교각_왕릉교_작천교_Book2_수량산출서_2.MP04_수량산출서" xfId="3042"/>
    <cellStyle name="_상청교각_왕릉교_작천교_Book2_수량산출서_부창대교_ATYPE" xfId="3043"/>
    <cellStyle name="_상청교각_왕릉교_작천교_Book2_수량산출서_주교량_집계표" xfId="3044"/>
    <cellStyle name="_상청교각_왕릉교_작천교_Book2_수량산출서_총괄집계표" xfId="3045"/>
    <cellStyle name="_상청교각_왕릉교_작천교_Book2_수량산출서_총괄집계표(교량별)" xfId="3046"/>
    <cellStyle name="_상청교각_왕릉교_작천교_Book2_주교량_집계표" xfId="3047"/>
    <cellStyle name="_상청교각_왕릉교_작천교_Book2_총괄집계표" xfId="3048"/>
    <cellStyle name="_상청교각_왕릉교_작천교_Book2_총괄집계표(교량별)" xfId="3049"/>
    <cellStyle name="_상청교각_왕릉교_작천교_MP00_수량산출서" xfId="3050"/>
    <cellStyle name="_상청교각_왕릉교_작천교_MP00_수량산출서_1.주교량_집계표" xfId="3051"/>
    <cellStyle name="_상청교각_왕릉교_작천교_MP00_수량산출서_2.MP04_수량산출서" xfId="3052"/>
    <cellStyle name="_상청교각_왕릉교_작천교_MP00_수량산출서_부창대교_ATYPE" xfId="3053"/>
    <cellStyle name="_상청교각_왕릉교_작천교_MP00_수량산출서_주교량_집계표" xfId="3054"/>
    <cellStyle name="_상청교각_왕릉교_작천교_MP00_수량산출서_총괄집계표" xfId="3055"/>
    <cellStyle name="_상청교각_왕릉교_작천교_MP00_수량산출서_총괄집계표(교량별)" xfId="3056"/>
    <cellStyle name="_상청교각_왕릉교_작천교_고하죽교(말뚝기초)" xfId="3057"/>
    <cellStyle name="_상청교각_왕릉교_작천교_고하죽교(말뚝기초)_MP00_수량산출서" xfId="3058"/>
    <cellStyle name="_상청교각_왕릉교_작천교_고하죽교(말뚝기초)_MP00_수량산출서_1.주교량_집계표" xfId="3059"/>
    <cellStyle name="_상청교각_왕릉교_작천교_고하죽교(말뚝기초)_MP00_수량산출서_2.MP04_수량산출서" xfId="3060"/>
    <cellStyle name="_상청교각_왕릉교_작천교_고하죽교(말뚝기초)_MP00_수량산출서_부창대교_ATYPE" xfId="3061"/>
    <cellStyle name="_상청교각_왕릉교_작천교_고하죽교(말뚝기초)_MP00_수량산출서_주교량_집계표" xfId="3062"/>
    <cellStyle name="_상청교각_왕릉교_작천교_고하죽교(말뚝기초)_MP00_수량산출서_총괄집계표" xfId="3063"/>
    <cellStyle name="_상청교각_왕릉교_작천교_고하죽교(말뚝기초)_MP00_수량산출서_총괄집계표(교량별)" xfId="3064"/>
    <cellStyle name="_상청교각_왕릉교_작천교_고하죽교(말뚝기초)_수량산출서" xfId="3065"/>
    <cellStyle name="_상청교각_왕릉교_작천교_고하죽교(말뚝기초)_수량산출서(제작분)" xfId="3066"/>
    <cellStyle name="_상청교각_왕릉교_작천교_고하죽교(말뚝기초)_수량산출서(제작분)_1.주교량_집계표" xfId="3067"/>
    <cellStyle name="_상청교각_왕릉교_작천교_고하죽교(말뚝기초)_수량산출서(제작분)_2.MP04_수량산출서" xfId="3068"/>
    <cellStyle name="_상청교각_왕릉교_작천교_고하죽교(말뚝기초)_수량산출서(제작분)_부창대교_ATYPE" xfId="3069"/>
    <cellStyle name="_상청교각_왕릉교_작천교_고하죽교(말뚝기초)_수량산출서(제작분)_주교량_집계표" xfId="3070"/>
    <cellStyle name="_상청교각_왕릉교_작천교_고하죽교(말뚝기초)_수량산출서(제작분)_총괄집계표" xfId="3071"/>
    <cellStyle name="_상청교각_왕릉교_작천교_고하죽교(말뚝기초)_수량산출서(제작분)_총괄집계표(교량별)" xfId="3072"/>
    <cellStyle name="_상청교각_왕릉교_작천교_고하죽교(말뚝기초)_수량산출서_1.주교량_집계표" xfId="3073"/>
    <cellStyle name="_상청교각_왕릉교_작천교_고하죽교(말뚝기초)_수량산출서_2.MP04_수량산출서" xfId="3074"/>
    <cellStyle name="_상청교각_왕릉교_작천교_고하죽교(말뚝기초)_수량산출서_부창대교_ATYPE" xfId="3075"/>
    <cellStyle name="_상청교각_왕릉교_작천교_고하죽교(말뚝기초)_수량산출서_주교량_집계표" xfId="3076"/>
    <cellStyle name="_상청교각_왕릉교_작천교_고하죽교(말뚝기초)_수량산출서_총괄집계표" xfId="3077"/>
    <cellStyle name="_상청교각_왕릉교_작천교_고하죽교(말뚝기초)_수량산출서_총괄집계표(교량별)" xfId="3078"/>
    <cellStyle name="_상청교각_왕릉교_작천교_고하죽교(말뚝기초)_주교량_집계표" xfId="3079"/>
    <cellStyle name="_상청교각_왕릉교_작천교_고하죽교(말뚝기초)_총괄집계표" xfId="3080"/>
    <cellStyle name="_상청교각_왕릉교_작천교_고하죽교(말뚝기초)_총괄집계표(교량별)" xfId="3081"/>
    <cellStyle name="_상청교각_왕릉교_작천교_고하죽교(말뚝기초-1)" xfId="3082"/>
    <cellStyle name="_상청교각_왕릉교_작천교_고하죽교(말뚝기초-1)_MP00_수량산출서" xfId="3083"/>
    <cellStyle name="_상청교각_왕릉교_작천교_고하죽교(말뚝기초-1)_MP00_수량산출서_1.주교량_집계표" xfId="3084"/>
    <cellStyle name="_상청교각_왕릉교_작천교_고하죽교(말뚝기초-1)_MP00_수량산출서_2.MP04_수량산출서" xfId="3085"/>
    <cellStyle name="_상청교각_왕릉교_작천교_고하죽교(말뚝기초-1)_MP00_수량산출서_부창대교_ATYPE" xfId="3086"/>
    <cellStyle name="_상청교각_왕릉교_작천교_고하죽교(말뚝기초-1)_MP00_수량산출서_주교량_집계표" xfId="3087"/>
    <cellStyle name="_상청교각_왕릉교_작천교_고하죽교(말뚝기초-1)_MP00_수량산출서_총괄집계표" xfId="3088"/>
    <cellStyle name="_상청교각_왕릉교_작천교_고하죽교(말뚝기초-1)_MP00_수량산출서_총괄집계표(교량별)" xfId="3089"/>
    <cellStyle name="_상청교각_왕릉교_작천교_고하죽교(말뚝기초-1)_수량산출서" xfId="3090"/>
    <cellStyle name="_상청교각_왕릉교_작천교_고하죽교(말뚝기초-1)_수량산출서(제작분)" xfId="3091"/>
    <cellStyle name="_상청교각_왕릉교_작천교_고하죽교(말뚝기초-1)_수량산출서(제작분)_1.주교량_집계표" xfId="3092"/>
    <cellStyle name="_상청교각_왕릉교_작천교_고하죽교(말뚝기초-1)_수량산출서(제작분)_2.MP04_수량산출서" xfId="3093"/>
    <cellStyle name="_상청교각_왕릉교_작천교_고하죽교(말뚝기초-1)_수량산출서(제작분)_부창대교_ATYPE" xfId="3094"/>
    <cellStyle name="_상청교각_왕릉교_작천교_고하죽교(말뚝기초-1)_수량산출서(제작분)_주교량_집계표" xfId="3095"/>
    <cellStyle name="_상청교각_왕릉교_작천교_고하죽교(말뚝기초-1)_수량산출서(제작분)_총괄집계표" xfId="3096"/>
    <cellStyle name="_상청교각_왕릉교_작천교_고하죽교(말뚝기초-1)_수량산출서(제작분)_총괄집계표(교량별)" xfId="3097"/>
    <cellStyle name="_상청교각_왕릉교_작천교_고하죽교(말뚝기초-1)_수량산출서_1.주교량_집계표" xfId="3098"/>
    <cellStyle name="_상청교각_왕릉교_작천교_고하죽교(말뚝기초-1)_수량산출서_2.MP04_수량산출서" xfId="3099"/>
    <cellStyle name="_상청교각_왕릉교_작천교_고하죽교(말뚝기초-1)_수량산출서_부창대교_ATYPE" xfId="3100"/>
    <cellStyle name="_상청교각_왕릉교_작천교_고하죽교(말뚝기초-1)_수량산출서_주교량_집계표" xfId="3101"/>
    <cellStyle name="_상청교각_왕릉교_작천교_고하죽교(말뚝기초-1)_수량산출서_총괄집계표" xfId="3102"/>
    <cellStyle name="_상청교각_왕릉교_작천교_고하죽교(말뚝기초-1)_수량산출서_총괄집계표(교량별)" xfId="3103"/>
    <cellStyle name="_상청교각_왕릉교_작천교_고하죽교(말뚝기초-1)_주교량_집계표" xfId="3104"/>
    <cellStyle name="_상청교각_왕릉교_작천교_고하죽교(말뚝기초-1)_총괄집계표" xfId="3105"/>
    <cellStyle name="_상청교각_왕릉교_작천교_고하죽교(말뚝기초-1)_총괄집계표(교량별)" xfId="3106"/>
    <cellStyle name="_상청교각_왕릉교_작천교_수량산출서" xfId="3107"/>
    <cellStyle name="_상청교각_왕릉교_작천교_수량산출서(제작분)" xfId="3108"/>
    <cellStyle name="_상청교각_왕릉교_작천교_수량산출서(제작분)_1.주교량_집계표" xfId="3109"/>
    <cellStyle name="_상청교각_왕릉교_작천교_수량산출서(제작분)_2.MP04_수량산출서" xfId="3110"/>
    <cellStyle name="_상청교각_왕릉교_작천교_수량산출서(제작분)_부창대교_ATYPE" xfId="3111"/>
    <cellStyle name="_상청교각_왕릉교_작천교_수량산출서(제작분)_주교량_집계표" xfId="3112"/>
    <cellStyle name="_상청교각_왕릉교_작천교_수량산출서(제작분)_총괄집계표" xfId="3113"/>
    <cellStyle name="_상청교각_왕릉교_작천교_수량산출서(제작분)_총괄집계표(교량별)" xfId="3114"/>
    <cellStyle name="_상청교각_왕릉교_작천교_수량산출서_1.주교량_집계표" xfId="3115"/>
    <cellStyle name="_상청교각_왕릉교_작천교_수량산출서_2.MP04_수량산출서" xfId="3116"/>
    <cellStyle name="_상청교각_왕릉교_작천교_수량산출서_부창대교_ATYPE" xfId="3117"/>
    <cellStyle name="_상청교각_왕릉교_작천교_수량산출서_주교량_집계표" xfId="3118"/>
    <cellStyle name="_상청교각_왕릉교_작천교_수량산출서_총괄집계표" xfId="3119"/>
    <cellStyle name="_상청교각_왕릉교_작천교_수량산출서_총괄집계표(교량별)" xfId="3120"/>
    <cellStyle name="_상청교각_왕릉교_작천교_주교량_집계표" xfId="3121"/>
    <cellStyle name="_상청교각_왕릉교_작천교_총괄집계표" xfId="3122"/>
    <cellStyle name="_상청교각_왕릉교_작천교_총괄집계표(교량별)" xfId="3123"/>
    <cellStyle name="_상청교각_왕릉교_주교량_집계표" xfId="3124"/>
    <cellStyle name="_상청교각_왕릉교_총괄집계표" xfId="3125"/>
    <cellStyle name="_상청교각_왕릉교_총괄집계표(교량별)" xfId="3126"/>
    <cellStyle name="_상청교각_주교량_집계표" xfId="3127"/>
    <cellStyle name="_상청교각_총괄집계표" xfId="3128"/>
    <cellStyle name="_상청교각_총괄집계표(교량별)" xfId="3129"/>
    <cellStyle name="_서울 지하철 7호선 연장 내역서" xfId="3130"/>
    <cellStyle name="_서울과학관의장" xfId="3131"/>
    <cellStyle name="_서울여대(20020516)" xfId="3132"/>
    <cellStyle name="_서울여대(20020516)_설계서(갑지)0223" xfId="3133"/>
    <cellStyle name="_서울여대(20020516)_설계예산서및단가산출서" xfId="3134"/>
    <cellStyle name="_서울여대(20020516)_진입램프최종" xfId="3135"/>
    <cellStyle name="_서울여대(20020516)_진입램프최종엑셀" xfId="3136"/>
    <cellStyle name="_석호2교 교각 토공" xfId="3137"/>
    <cellStyle name="_선암 수량산출서" xfId="3138"/>
    <cellStyle name="_선암도로폐기물" xfId="3139"/>
    <cellStyle name="_설계내역서" xfId="3140"/>
    <cellStyle name="_설계내역서_설계서(갑지)0223" xfId="3141"/>
    <cellStyle name="_설계내역서_설계예산서및단가산출서" xfId="3142"/>
    <cellStyle name="_설계내역서_진입램프최종" xfId="3143"/>
    <cellStyle name="_설계내역서_진입램프최종엑셀" xfId="3144"/>
    <cellStyle name="_설계변경 설계가 산출" xfId="3145"/>
    <cellStyle name="_설계변경(1회)내역서" xfId="3146"/>
    <cellStyle name="_설계변경내역서" xfId="3147"/>
    <cellStyle name="_설계서" xfId="3148"/>
    <cellStyle name="_설계서-신정공원" xfId="3149"/>
    <cellStyle name="_설계용HW_SW_목록" xfId="3150"/>
    <cellStyle name="_설계원가 및 손익계산서(극장)" xfId="3151"/>
    <cellStyle name="_설계원가 및 손익계산서(극장)_설계서(갑지)0223" xfId="3152"/>
    <cellStyle name="_설계원가 및 손익계산서(극장)_설계예산서및단가산출서" xfId="3153"/>
    <cellStyle name="_설계원가 및 손익계산서(극장)_진입램프최종" xfId="3154"/>
    <cellStyle name="_설계원가 및 손익계산서(극장)_진입램프최종엑셀" xfId="3155"/>
    <cellStyle name="_설계원가 및 손익계산서(백화점)" xfId="3156"/>
    <cellStyle name="_설계원가 및 손익계산서(백화점)_설계서(갑지)0223" xfId="3157"/>
    <cellStyle name="_설계원가 및 손익계산서(백화점)_설계예산서및단가산출서" xfId="3158"/>
    <cellStyle name="_설계원가 및 손익계산서(백화점)_진입램프최종" xfId="3159"/>
    <cellStyle name="_설계원가 및 손익계산서(백화점)_진입램프최종엑셀" xfId="3160"/>
    <cellStyle name="_설계원가 및 손익계산서(이광환)" xfId="3161"/>
    <cellStyle name="_설계원가 및 손익계산서(이광환)_설계서(갑지)0223" xfId="3162"/>
    <cellStyle name="_설계원가 및 손익계산서(이광환)_설계예산서및단가산출서" xfId="3163"/>
    <cellStyle name="_설계원가 및 손익계산서(이광환)_진입램프최종" xfId="3164"/>
    <cellStyle name="_설계원가 및 손익계산서(이광환)_진입램프최종엑셀" xfId="3165"/>
    <cellStyle name="_설계지침(2006)" xfId="3166"/>
    <cellStyle name="_설계추정2(토목)대림" xfId="3167"/>
    <cellStyle name="_설비(1218)" xfId="3168"/>
    <cellStyle name="_성남보행자도로 설계서" xfId="3169"/>
    <cellStyle name="_성덕2교수량" xfId="3170"/>
    <cellStyle name="_성덕2교수량_본체-구조물수량" xfId="3171"/>
    <cellStyle name="_성덕2교수량_본체-구조물수량_본체-구조물수량" xfId="3172"/>
    <cellStyle name="_성덕2교수량_본체-구조물수량_전체총괄" xfId="3173"/>
    <cellStyle name="_소화조보수내역서(서남)" xfId="3174"/>
    <cellStyle name="_송학하수품의(설계넣고)" xfId="3175"/>
    <cellStyle name="_송학하수품의(설계넣고)_20050219강서구일위대가" xfId="3176"/>
    <cellStyle name="_송학하수품의(설계넣고)_수량산출서" xfId="3177"/>
    <cellStyle name="_송학하수품의(설계넣고)_수량산출서_관악구청(수정완료)" xfId="3178"/>
    <cellStyle name="_송학하수품의(설계넣고)_수량산출서_중구(담당자요청대로)" xfId="3179"/>
    <cellStyle name="_송학하수품의(설계넣고)_수량산출서_중구청일위대가(0318)" xfId="3180"/>
    <cellStyle name="_송학하수품의(설계넣고)_중구청일위대가" xfId="3181"/>
    <cellStyle name="_송학하수품의(설계넣고)_중구청일위대가_관악구청(수정완료)" xfId="3182"/>
    <cellStyle name="_송학하수품의(설계넣고)_중구청일위대가_중구(담당자요청대로)" xfId="3183"/>
    <cellStyle name="_송학하수품의(설계넣고)_중구청일위대가_중구청일위대가(0318)" xfId="3184"/>
    <cellStyle name="_수공(성남)설계" xfId="3185"/>
    <cellStyle name="_수공(성남)설계_삼탄천외1개교내역(186백만원)" xfId="3186"/>
    <cellStyle name="_수공(성남)설계_삼탄천외1개교내역(186백만원)_신양수설변내역서" xfId="3187"/>
    <cellStyle name="_수공(성남)설계_신양수설변내역서" xfId="3188"/>
    <cellStyle name="_수공(성남)설계_원동천교(상)외-수량수정" xfId="3189"/>
    <cellStyle name="_수공(성남)설계_인천계양 까치마을 태화,한진아파트 공사내역서(제출용1)" xfId="3190"/>
    <cellStyle name="_수공(성남)설계_인천계양 까치마을 태화,한진아파트 공사내역서(제출용1)_계양구 도두리마을 동남 아파트 하자보수공사비산출서(자오)" xfId="3191"/>
    <cellStyle name="_수공(성남)설계_인천계양 까치마을 태화,한진아파트 공사내역서(제출용1)_계양구 도두리마을 동남 아파트 하자보수공사비산출서(자오)_삼탄천외1개교내역(186백만원)" xfId="3192"/>
    <cellStyle name="_수공(성남)설계_인천계양 까치마을 태화,한진아파트 공사내역서(제출용1)_계양구 도두리마을 동남 아파트 하자보수공사비산출서(자오)_삼탄천외1개교내역(186백만원)_신양수설변내역서" xfId="3193"/>
    <cellStyle name="_수공(성남)설계_인천계양 까치마을 태화,한진아파트 공사내역서(제출용1)_계양구 도두리마을 동남 아파트 하자보수공사비산출서(자오)_신양수설변내역서" xfId="3194"/>
    <cellStyle name="_수공(성남)설계_인천계양 까치마을 태화,한진아파트 공사내역서(제출용1)_계양구 도두리마을 동남 아파트 하자보수공사비산출서(자오)_원동천교(상)외-수량수정" xfId="3195"/>
    <cellStyle name="_수공(성남)설계_인천계양 까치마을 태화,한진아파트 공사내역서(제출용1)_구로동구일우성아파트 하자보수공사비산출서(1)" xfId="3196"/>
    <cellStyle name="_수공(성남)설계_인천계양 까치마을 태화,한진아파트 공사내역서(제출용1)_구로동구일우성아파트 하자보수공사비산출서(1)_삼탄천외1개교내역(186백만원)" xfId="3197"/>
    <cellStyle name="_수공(성남)설계_인천계양 까치마을 태화,한진아파트 공사내역서(제출용1)_구로동구일우성아파트 하자보수공사비산출서(1)_삼탄천외1개교내역(186백만원)_신양수설변내역서" xfId="3198"/>
    <cellStyle name="_수공(성남)설계_인천계양 까치마을 태화,한진아파트 공사내역서(제출용1)_구로동구일우성아파트 하자보수공사비산출서(1)_신양수설변내역서" xfId="3199"/>
    <cellStyle name="_수공(성남)설계_인천계양 까치마을 태화,한진아파트 공사내역서(제출용1)_구로동구일우성아파트 하자보수공사비산출서(1)_원동천교(상)외-수량수정" xfId="3200"/>
    <cellStyle name="_수공(성남)설계_인천계양 까치마을 태화,한진아파트 공사내역서(제출용1)_동남 아파트" xfId="3201"/>
    <cellStyle name="_수공(성남)설계_인천계양 까치마을 태화,한진아파트 공사내역서(제출용1)_동남 아파트_삼탄천외1개교내역(186백만원)" xfId="3202"/>
    <cellStyle name="_수공(성남)설계_인천계양 까치마을 태화,한진아파트 공사내역서(제출용1)_동남 아파트_삼탄천외1개교내역(186백만원)_신양수설변내역서" xfId="3203"/>
    <cellStyle name="_수공(성남)설계_인천계양 까치마을 태화,한진아파트 공사내역서(제출용1)_동남 아파트_신양수설변내역서" xfId="3204"/>
    <cellStyle name="_수공(성남)설계_인천계양 까치마을 태화,한진아파트 공사내역서(제출용1)_동남 아파트_원동천교(상)외-수량수정" xfId="3205"/>
    <cellStyle name="_수공(성남)설계_인천계양 까치마을 태화,한진아파트 공사내역서(제출용1)_삼탄천외1개교내역(186백만원)" xfId="3206"/>
    <cellStyle name="_수공(성남)설계_인천계양 까치마을 태화,한진아파트 공사내역서(제출용1)_삼탄천외1개교내역(186백만원)_신양수설변내역서" xfId="3207"/>
    <cellStyle name="_수공(성남)설계_인천계양 까치마을 태화,한진아파트 공사내역서(제출용1)_신양수설변내역서" xfId="3208"/>
    <cellStyle name="_수공(성남)설계_인천계양 까치마을 태화,한진아파트 공사내역서(제출용1)_원동천교(상)외-수량수정" xfId="3209"/>
    <cellStyle name="_수공(성남)설계_인천계양 까치마을 태화,한진아파트 공사내역서(제출용1)_인천계양 까치마을 태화,한진아파트 공사내역서9.12(제출용)" xfId="3210"/>
    <cellStyle name="_수공(성남)설계_인천계양 까치마을 태화,한진아파트 공사내역서(제출용1)_인천계양 까치마을 태화,한진아파트 공사내역서9.12(제출용)_삼탄천외1개교내역(186백만원)" xfId="3211"/>
    <cellStyle name="_수공(성남)설계_인천계양 까치마을 태화,한진아파트 공사내역서(제출용1)_인천계양 까치마을 태화,한진아파트 공사내역서9.12(제출용)_삼탄천외1개교내역(186백만원)_신양수설변내역서" xfId="3212"/>
    <cellStyle name="_수공(성남)설계_인천계양 까치마을 태화,한진아파트 공사내역서(제출용1)_인천계양 까치마을 태화,한진아파트 공사내역서9.12(제출용)_신양수설변내역서" xfId="3213"/>
    <cellStyle name="_수공(성남)설계_인천계양 까치마을 태화,한진아파트 공사내역서(제출용1)_인천계양 까치마을 태화,한진아파트 공사내역서9.12(제출용)_원동천교(상)외-수량수정" xfId="3214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" xfId="3215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" xfId="3216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321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321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" xfId="321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322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" xfId="322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" xfId="322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3223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" xfId="3224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원동천교(상)외-수량수정" xfId="3225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" xfId="3226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" xfId="3227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" xfId="3228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신양수설변내역서" xfId="3229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동남 아파트_원동천교(상)외-수량수정" xfId="3230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" xfId="3231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" xfId="3232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신양수설변내역서" xfId="3233"/>
    <cellStyle name="_수공(성남)설계_인천계양 까치마을 태화,한진아파트 공사내역서(제출용1)_인천계양 까치마을 태화,한진아파트 공사내역서9.12(제출용)_인천계양 까치마을 태화,한진아파트 공사내역서9.12(제출용)_원동천교(상)외-수량수정" xfId="3234"/>
    <cellStyle name="_수공(성남)설계_인천계양 까치마을 태화,한진아파트 공사내역서9.12(제출용)" xfId="3235"/>
    <cellStyle name="_수공(성남)설계_인천계양 까치마을 태화,한진아파트 공사내역서9.12(제출용)_계양구 도두리마을 동남 아파트 하자보수공사비산출서(자오)" xfId="3236"/>
    <cellStyle name="_수공(성남)설계_인천계양 까치마을 태화,한진아파트 공사내역서9.12(제출용)_계양구 도두리마을 동남 아파트 하자보수공사비산출서(자오)_삼탄천외1개교내역(186백만원)" xfId="3237"/>
    <cellStyle name="_수공(성남)설계_인천계양 까치마을 태화,한진아파트 공사내역서9.12(제출용)_계양구 도두리마을 동남 아파트 하자보수공사비산출서(자오)_삼탄천외1개교내역(186백만원)_신양수설변내역서" xfId="3238"/>
    <cellStyle name="_수공(성남)설계_인천계양 까치마을 태화,한진아파트 공사내역서9.12(제출용)_계양구 도두리마을 동남 아파트 하자보수공사비산출서(자오)_신양수설변내역서" xfId="3239"/>
    <cellStyle name="_수공(성남)설계_인천계양 까치마을 태화,한진아파트 공사내역서9.12(제출용)_계양구 도두리마을 동남 아파트 하자보수공사비산출서(자오)_원동천교(상)외-수량수정" xfId="3240"/>
    <cellStyle name="_수공(성남)설계_인천계양 까치마을 태화,한진아파트 공사내역서9.12(제출용)_구로동구일우성아파트 하자보수공사비산출서(1)" xfId="3241"/>
    <cellStyle name="_수공(성남)설계_인천계양 까치마을 태화,한진아파트 공사내역서9.12(제출용)_구로동구일우성아파트 하자보수공사비산출서(1)_삼탄천외1개교내역(186백만원)" xfId="3242"/>
    <cellStyle name="_수공(성남)설계_인천계양 까치마을 태화,한진아파트 공사내역서9.12(제출용)_구로동구일우성아파트 하자보수공사비산출서(1)_삼탄천외1개교내역(186백만원)_신양수설변내역서" xfId="3243"/>
    <cellStyle name="_수공(성남)설계_인천계양 까치마을 태화,한진아파트 공사내역서9.12(제출용)_구로동구일우성아파트 하자보수공사비산출서(1)_신양수설변내역서" xfId="3244"/>
    <cellStyle name="_수공(성남)설계_인천계양 까치마을 태화,한진아파트 공사내역서9.12(제출용)_구로동구일우성아파트 하자보수공사비산출서(1)_원동천교(상)외-수량수정" xfId="3245"/>
    <cellStyle name="_수공(성남)설계_인천계양 까치마을 태화,한진아파트 공사내역서9.12(제출용)_동남 아파트" xfId="3246"/>
    <cellStyle name="_수공(성남)설계_인천계양 까치마을 태화,한진아파트 공사내역서9.12(제출용)_동남 아파트_삼탄천외1개교내역(186백만원)" xfId="3247"/>
    <cellStyle name="_수공(성남)설계_인천계양 까치마을 태화,한진아파트 공사내역서9.12(제출용)_동남 아파트_삼탄천외1개교내역(186백만원)_신양수설변내역서" xfId="3248"/>
    <cellStyle name="_수공(성남)설계_인천계양 까치마을 태화,한진아파트 공사내역서9.12(제출용)_동남 아파트_신양수설변내역서" xfId="3249"/>
    <cellStyle name="_수공(성남)설계_인천계양 까치마을 태화,한진아파트 공사내역서9.12(제출용)_동남 아파트_원동천교(상)외-수량수정" xfId="3250"/>
    <cellStyle name="_수공(성남)설계_인천계양 까치마을 태화,한진아파트 공사내역서9.12(제출용)_삼탄천외1개교내역(186백만원)" xfId="3251"/>
    <cellStyle name="_수공(성남)설계_인천계양 까치마을 태화,한진아파트 공사내역서9.12(제출용)_삼탄천외1개교내역(186백만원)_신양수설변내역서" xfId="3252"/>
    <cellStyle name="_수공(성남)설계_인천계양 까치마을 태화,한진아파트 공사내역서9.12(제출용)_신양수설변내역서" xfId="3253"/>
    <cellStyle name="_수공(성남)설계_인천계양 까치마을 태화,한진아파트 공사내역서9.12(제출용)_원동천교(상)외-수량수정" xfId="3254"/>
    <cellStyle name="_수공(성남)설계_인천계양 까치마을 태화,한진아파트 공사내역서9.12(제출용)_인천계양 까치마을 태화,한진아파트 공사내역서9.12(제출용)" xfId="3255"/>
    <cellStyle name="_수공(성남)설계_인천계양 까치마을 태화,한진아파트 공사내역서9.12(제출용)_인천계양 까치마을 태화,한진아파트 공사내역서9.12(제출용)_삼탄천외1개교내역(186백만원)" xfId="3256"/>
    <cellStyle name="_수공(성남)설계_인천계양 까치마을 태화,한진아파트 공사내역서9.12(제출용)_인천계양 까치마을 태화,한진아파트 공사내역서9.12(제출용)_삼탄천외1개교내역(186백만원)_신양수설변내역서" xfId="3257"/>
    <cellStyle name="_수공(성남)설계_인천계양 까치마을 태화,한진아파트 공사내역서9.12(제출용)_인천계양 까치마을 태화,한진아파트 공사내역서9.12(제출용)_신양수설변내역서" xfId="3258"/>
    <cellStyle name="_수공(성남)설계_인천계양 까치마을 태화,한진아파트 공사내역서9.12(제출용)_인천계양 까치마을 태화,한진아파트 공사내역서9.12(제출용)_원동천교(상)외-수량수정" xfId="325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" xfId="326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" xfId="326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326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326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" xfId="3264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3265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" xfId="3266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" xfId="3267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326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" xfId="3269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원동천교(상)외-수량수정" xfId="3270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" xfId="3271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" xfId="3272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" xfId="3273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" xfId="3274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동남 아파트_원동천교(상)외-수량수정" xfId="3275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" xfId="3276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" xfId="3277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신양수설변내역서" xfId="3278"/>
    <cellStyle name="_수공(성남)설계_인천계양 까치마을 태화,한진아파트 공사내역서9.12(제출용)_인천계양 까치마을 태화,한진아파트 공사내역서9.12(제출용)_인천계양 까치마을 태화,한진아파트 공사내역서9.12(제출용)_원동천교(상)외-수량수정" xfId="3279"/>
    <cellStyle name="_수량(1공구)" xfId="3280"/>
    <cellStyle name="_수량_사내리" xfId="3281"/>
    <cellStyle name="_수량산출서" xfId="3282"/>
    <cellStyle name="_수량산출서 2" xfId="3283"/>
    <cellStyle name="_수량산출서(삼막천합류)" xfId="3284"/>
    <cellStyle name="_수량산출서(삼성천합류)" xfId="3285"/>
    <cellStyle name="_수량산출서(안양5동계단)" xfId="3286"/>
    <cellStyle name="_수량산출서(제작분)" xfId="3287"/>
    <cellStyle name="_수량산출서(제작분)_1.주교량_집계표" xfId="3288"/>
    <cellStyle name="_수량산출서(제작분)_2.MP04_수량산출서" xfId="3289"/>
    <cellStyle name="_수량산출서(제작분)_부창대교_ATYPE" xfId="3290"/>
    <cellStyle name="_수량산출서(제작분)_주교량_집계표" xfId="3291"/>
    <cellStyle name="_수량산출서(제작분)_총괄집계표" xfId="3292"/>
    <cellStyle name="_수량산출서(제작분)_총괄집계표(교량별)" xfId="3293"/>
    <cellStyle name="_수량산출서_1.주교량_집계표" xfId="3294"/>
    <cellStyle name="_수량산출서_2.MP04_수량산출서" xfId="3295"/>
    <cellStyle name="_수량산출서_부창대교_ATYPE" xfId="3296"/>
    <cellStyle name="_수량산출서_사본 - 총괄설계내역서" xfId="3297"/>
    <cellStyle name="_수량산출서_주교량_집계표" xfId="3298"/>
    <cellStyle name="_수량산출서_총괄집계표" xfId="3299"/>
    <cellStyle name="_수량산출서_총괄집계표(교량별)" xfId="3300"/>
    <cellStyle name="_수량산출서-창리" xfId="3301"/>
    <cellStyle name="_수량산출용지" xfId="3302"/>
    <cellStyle name="_수량제목" xfId="3303"/>
    <cellStyle name="_수량제목_내역서" xfId="3304"/>
    <cellStyle name="_수량집계표" xfId="3305"/>
    <cellStyle name="_수목식재 설계내역" xfId="3306"/>
    <cellStyle name="_수목식재 설계내역구성고" xfId="3307"/>
    <cellStyle name="_수목식재 설계내역천천고(수정)" xfId="3308"/>
    <cellStyle name="_순창~운암(4공구) 도로 확장공사 (2003.12 단가 원본)" xfId="3309"/>
    <cellStyle name="_순창~운암(4공구) 도로 확장공사 (2003.12 단가 원본)_설계서(갑지)0223" xfId="3310"/>
    <cellStyle name="_순창~운암(4공구) 도로 확장공사 (2003.12 단가 원본)_설계예산서및단가산출서" xfId="3311"/>
    <cellStyle name="_순창~운암(4공구) 도로 확장공사 (2003.12 단가 원본)_진입램프최종" xfId="3312"/>
    <cellStyle name="_순창~운암(4공구) 도로 확장공사 (2003.12 단가 원본)_진입램프최종엑셀" xfId="3313"/>
    <cellStyle name="_시설 언더패스 견적-40202" xfId="3314"/>
    <cellStyle name="_시설 언더패스 견적-40202_설계서(갑지)0223" xfId="3315"/>
    <cellStyle name="_시설 언더패스 견적-40202_설계예산서및단가산출서" xfId="3316"/>
    <cellStyle name="_시설 언더패스 견적-40202_진입램프최종" xfId="3317"/>
    <cellStyle name="_시설 언더패스 견적-40202_진입램프최종엑셀" xfId="3318"/>
    <cellStyle name="_시설 언더패스 견적-40204" xfId="3319"/>
    <cellStyle name="_시설 언더패스 견적-40204_설계서(갑지)0223" xfId="3320"/>
    <cellStyle name="_시설 언더패스 견적-40204_설계예산서및단가산출서" xfId="3321"/>
    <cellStyle name="_시설 언더패스 견적-40204_진입램프최종" xfId="3322"/>
    <cellStyle name="_시설 언더패스 견적-40204_진입램프최종엑셀" xfId="3323"/>
    <cellStyle name="_시설 언더패스 견적-40225" xfId="3324"/>
    <cellStyle name="_시설 언더패스 견적-40225_설계서(갑지)0223" xfId="3325"/>
    <cellStyle name="_시설 언더패스 견적-40225_설계예산서및단가산출서" xfId="3326"/>
    <cellStyle name="_시설 언더패스 견적-40225_진입램프최종" xfId="3327"/>
    <cellStyle name="_시설 언더패스 견적-40225_진입램프최종엑셀" xfId="3328"/>
    <cellStyle name="_시설기별 CELL별 " xfId="3329"/>
    <cellStyle name="_시설물 안전시설 설치 및 교체공사" xfId="3330"/>
    <cellStyle name="_시설물보수및정비공사-계약내역서-1" xfId="3331"/>
    <cellStyle name="_시설물연간단가 일위대가최종" xfId="3332"/>
    <cellStyle name="_신리1교-상부" xfId="3333"/>
    <cellStyle name="_신리1교-상부_01-소탄교-총괄수량집계표1" xfId="3334"/>
    <cellStyle name="_신리1교-상부_01-소탄교-총괄수량집계표1_총괄수량집계표" xfId="3335"/>
    <cellStyle name="_신리1교-상부_1.광하1교-주요자재집계표" xfId="3336"/>
    <cellStyle name="_신리1교-상부_1.광하1교-주요자재집계표_01-소탄교-총괄수량집계표1" xfId="3337"/>
    <cellStyle name="_신리1교-상부_1.광하1교-주요자재집계표_01-소탄교-총괄수량집계표1_총괄수량집계표" xfId="3338"/>
    <cellStyle name="_신리1교-상부_4.광석교-상부수량집계" xfId="3339"/>
    <cellStyle name="_신리1교-상부_4.광석교-상부수량집계_01-소탄교-총괄수량집계표1" xfId="3340"/>
    <cellStyle name="_신리1교-상부_4.광석교-상부수량집계_01-소탄교-총괄수량집계표1_총괄수량집계표" xfId="3341"/>
    <cellStyle name="_신리1교-상부_x주요자재집계표" xfId="3342"/>
    <cellStyle name="_신리1교-상부_x주요자재집계표_01-소탄교-총괄수량집계표1" xfId="3343"/>
    <cellStyle name="_신리1교-상부_x주요자재집계표_01-소탄교-총괄수량집계표1_총괄수량집계표" xfId="3344"/>
    <cellStyle name="_신리1교-상부_구조물주요자재(3공구)" xfId="3345"/>
    <cellStyle name="_신리1교-상부_구조물주요자재(3공구)_01-소탄교-총괄수량집계표1" xfId="3346"/>
    <cellStyle name="_신리1교-상부_구조물주요자재(3공구)_01-소탄교-총괄수량집계표1_총괄수량집계표" xfId="3347"/>
    <cellStyle name="_신리1교-상부_구조물주요자재(3공구)_1.광하1교-주요자재집계표" xfId="3348"/>
    <cellStyle name="_신리1교-상부_구조물주요자재(3공구)_1.광하1교-주요자재집계표_01-소탄교-총괄수량집계표1" xfId="3349"/>
    <cellStyle name="_신리1교-상부_구조물주요자재(3공구)_1.광하1교-주요자재집계표_01-소탄교-총괄수량집계표1_총괄수량집계표" xfId="3350"/>
    <cellStyle name="_신리1교-상부_구조물주요자재(3공구)_4.광석교-상부수량집계" xfId="3351"/>
    <cellStyle name="_신리1교-상부_구조물주요자재(3공구)_4.광석교-상부수량집계_01-소탄교-총괄수량집계표1" xfId="3352"/>
    <cellStyle name="_신리1교-상부_구조물주요자재(3공구)_4.광석교-상부수량집계_01-소탄교-총괄수량집계표1_총괄수량집계표" xfId="3353"/>
    <cellStyle name="_신리1교-상부_구조물주요자재(3공구)_x주요자재집계표" xfId="3354"/>
    <cellStyle name="_신리1교-상부_구조물주요자재(3공구)_x주요자재집계표_01-소탄교-총괄수량집계표1" xfId="3355"/>
    <cellStyle name="_신리1교-상부_구조물주요자재(3공구)_x주요자재집계표_01-소탄교-총괄수량집계표1_총괄수량집계표" xfId="3356"/>
    <cellStyle name="_신리1교-상부_구조물주요자재(3공구)_기존구조물깨기" xfId="3357"/>
    <cellStyle name="_신리1교-상부_구조물주요자재(3공구)_깨기" xfId="3358"/>
    <cellStyle name="_신리1교-상부_구조물주요자재(3공구)_깨기-1" xfId="3359"/>
    <cellStyle name="_신리1교-상부_구조물주요자재(3공구)_깨기집계표" xfId="3360"/>
    <cellStyle name="_신리1교-상부_구조물주요자재(3공구)_주요자재집계표" xfId="3361"/>
    <cellStyle name="_신리1교-상부_구조물주요자재(3공구)_주요자재집계표_01-소탄교-총괄수량집계표1" xfId="3362"/>
    <cellStyle name="_신리1교-상부_구조물주요자재(3공구)_주요자재집계표_01-소탄교-총괄수량집계표1_총괄수량집계표" xfId="3363"/>
    <cellStyle name="_신리1교-상부_구조물주요자재(3공구)_철거공및포장공(현동교)" xfId="3364"/>
    <cellStyle name="_신리1교-상부_구조물주요자재(3공구)_철거공및포장공(현동교)_기존구조물깨기" xfId="3365"/>
    <cellStyle name="_신리1교-상부_구조물주요자재(3공구)_철거공및포장공(현동교)_깨기" xfId="3366"/>
    <cellStyle name="_신리1교-상부_구조물주요자재(3공구)_철거공및포장공(현동교)_깨기-1" xfId="3367"/>
    <cellStyle name="_신리1교-상부_구조물주요자재(3공구)_철거공및포장공(현동교)_깨기집계표" xfId="3368"/>
    <cellStyle name="_신리1교-상부_구조물주요자재(3공구)_철거공수량" xfId="3369"/>
    <cellStyle name="_신리1교-상부_구조물주요자재(3공구)_철거공수량(1122)" xfId="3370"/>
    <cellStyle name="_신리1교-상부_구조물주요자재(3공구)_철거공수량(1122)_기존구조물깨기" xfId="3371"/>
    <cellStyle name="_신리1교-상부_구조물주요자재(3공구)_철거공수량(1122)_깨기" xfId="3372"/>
    <cellStyle name="_신리1교-상부_구조물주요자재(3공구)_철거공수량(1122)_깨기-1" xfId="3373"/>
    <cellStyle name="_신리1교-상부_구조물주요자재(3공구)_철거공수량(1122)_깨기집계표" xfId="3374"/>
    <cellStyle name="_신리1교-상부_구조물주요자재(3공구)_철거공수량_기존구조물깨기" xfId="3375"/>
    <cellStyle name="_신리1교-상부_구조물주요자재(3공구)_철거공수량_깨기" xfId="3376"/>
    <cellStyle name="_신리1교-상부_구조물주요자재(3공구)_철거공수량_깨기-1" xfId="3377"/>
    <cellStyle name="_신리1교-상부_구조물주요자재(3공구)_철거공수량_깨기집계표" xfId="3378"/>
    <cellStyle name="_신리1교-상부_기존구조물깨기" xfId="3379"/>
    <cellStyle name="_신리1교-상부_깨기" xfId="3380"/>
    <cellStyle name="_신리1교-상부_깨기-1" xfId="3381"/>
    <cellStyle name="_신리1교-상부_깨기집계표" xfId="3382"/>
    <cellStyle name="_신리1교-상부_주요자재집계표" xfId="3383"/>
    <cellStyle name="_신리1교-상부_주요자재집계표_01-소탄교-총괄수량집계표1" xfId="3384"/>
    <cellStyle name="_신리1교-상부_주요자재집계표_01-소탄교-총괄수량집계표1_총괄수량집계표" xfId="3385"/>
    <cellStyle name="_신리1교-상부_철거공및포장공(현동교)" xfId="3386"/>
    <cellStyle name="_신리1교-상부_철거공및포장공(현동교)_기존구조물깨기" xfId="3387"/>
    <cellStyle name="_신리1교-상부_철거공및포장공(현동교)_깨기" xfId="3388"/>
    <cellStyle name="_신리1교-상부_철거공및포장공(현동교)_깨기-1" xfId="3389"/>
    <cellStyle name="_신리1교-상부_철거공및포장공(현동교)_깨기집계표" xfId="3390"/>
    <cellStyle name="_신리1교-상부_철거공수량" xfId="3391"/>
    <cellStyle name="_신리1교-상부_철거공수량(1122)" xfId="3392"/>
    <cellStyle name="_신리1교-상부_철거공수량(1122)_기존구조물깨기" xfId="3393"/>
    <cellStyle name="_신리1교-상부_철거공수량(1122)_깨기" xfId="3394"/>
    <cellStyle name="_신리1교-상부_철거공수량(1122)_깨기-1" xfId="3395"/>
    <cellStyle name="_신리1교-상부_철거공수량(1122)_깨기집계표" xfId="3396"/>
    <cellStyle name="_신리1교-상부_철거공수량_기존구조물깨기" xfId="3397"/>
    <cellStyle name="_신리1교-상부_철거공수량_깨기" xfId="3398"/>
    <cellStyle name="_신리1교-상부_철거공수량_깨기-1" xfId="3399"/>
    <cellStyle name="_신리1교-상부_철거공수량_깨기집계표" xfId="3400"/>
    <cellStyle name="_신리5교 상부" xfId="3401"/>
    <cellStyle name="_신리5교 상부_01-소탄교-총괄수량집계표1" xfId="3402"/>
    <cellStyle name="_신리5교 상부_01-소탄교-총괄수량집계표1_총괄수량집계표" xfId="3403"/>
    <cellStyle name="_신리5교 상부_05-안적교-BEST" xfId="3404"/>
    <cellStyle name="_신리5교 상부_교대교각수량집계표" xfId="3405"/>
    <cellStyle name="_신리5교 상부_기존구조물깨기" xfId="3406"/>
    <cellStyle name="_신리5교 상부_깨기" xfId="3407"/>
    <cellStyle name="_신리5교 상부_깨기-1" xfId="3408"/>
    <cellStyle name="_신리5교 상부_깨기집계표" xfId="3409"/>
    <cellStyle name="_신리5교 상부_철거공및포장공(현동교)" xfId="3410"/>
    <cellStyle name="_신리5교 상부_철거공및포장공(현동교)_기존구조물깨기" xfId="3411"/>
    <cellStyle name="_신리5교 상부_철거공및포장공(현동교)_깨기" xfId="3412"/>
    <cellStyle name="_신리5교 상부_철거공및포장공(현동교)_깨기-1" xfId="3413"/>
    <cellStyle name="_신리5교 상부_철거공및포장공(현동교)_깨기집계표" xfId="3414"/>
    <cellStyle name="_신리5교 상부_철거공수량" xfId="3415"/>
    <cellStyle name="_신리5교 상부_철거공수량(1122)" xfId="3416"/>
    <cellStyle name="_신리5교 상부_철거공수량(1122)_기존구조물깨기" xfId="3417"/>
    <cellStyle name="_신리5교 상부_철거공수량(1122)_깨기" xfId="3418"/>
    <cellStyle name="_신리5교 상부_철거공수량(1122)_깨기-1" xfId="3419"/>
    <cellStyle name="_신리5교 상부_철거공수량(1122)_깨기집계표" xfId="3420"/>
    <cellStyle name="_신리5교 상부_철거공수량_기존구조물깨기" xfId="3421"/>
    <cellStyle name="_신리5교 상부_철거공수량_깨기" xfId="3422"/>
    <cellStyle name="_신리5교 상부_철거공수량_깨기-1" xfId="3423"/>
    <cellStyle name="_신리5교 상부_철거공수량_깨기집계표" xfId="3424"/>
    <cellStyle name="_신리5교교대" xfId="3425"/>
    <cellStyle name="_신리5교교대토공" xfId="3426"/>
    <cellStyle name="_신리6교 상부" xfId="3427"/>
    <cellStyle name="_신리6교 상부_01-소탄교-총괄수량집계표1" xfId="3428"/>
    <cellStyle name="_신리6교 상부_01-소탄교-총괄수량집계표1_총괄수량집계표" xfId="3429"/>
    <cellStyle name="_신리6교 상부_05-안적교-BEST" xfId="3430"/>
    <cellStyle name="_신리6교 상부_교대교각수량집계표" xfId="3431"/>
    <cellStyle name="_신양수설변내역서" xfId="3432"/>
    <cellStyle name="_신탄진선(태림)" xfId="3433"/>
    <cellStyle name="_실정보고" xfId="3434"/>
    <cellStyle name="_안전관리비" xfId="3435"/>
    <cellStyle name="_안전사진대지" xfId="3436"/>
    <cellStyle name="_양묘장설계서" xfId="3437"/>
    <cellStyle name="_양묘장수량산출서" xfId="3438"/>
    <cellStyle name="_양식" xfId="3439"/>
    <cellStyle name="_양식_1" xfId="3440"/>
    <cellStyle name="_양식_2" xfId="3441"/>
    <cellStyle name="_양양상수도공내역서" xfId="3442"/>
    <cellStyle name="_여건보고양식" xfId="3443"/>
    <cellStyle name="_연안권내역서(토목부문내역서)" xfId="3444"/>
    <cellStyle name="_연안권역특화거리조성을위한음악분수대설치" xfId="3445"/>
    <cellStyle name="_연안권역특화거리조성을위한음악분수대설치_내역서-숭인2동 2.28(최종)" xfId="3446"/>
    <cellStyle name="_연안권역특화거리조성을위한음악분수대설치_복사본 한강걷고싶은강변길내역서-3.21" xfId="3447"/>
    <cellStyle name="_연안권역특화거리조성을위한음악분수대설치_봉산설계내역서(일상감사)" xfId="3448"/>
    <cellStyle name="_연안권역특화거리조성을위한음악분수대설치_응암3동 마을마당 내역서" xfId="3449"/>
    <cellStyle name="_연안권역특화거리조성을위한음악분수대설치R6(제출EBS)-설비,전기,관리실" xfId="3450"/>
    <cellStyle name="_연안권역특화거리조성을위한음악분수대설치R6(제출EBS)-설비,전기,관리실_내역서-숭인2동 2.28(최종)" xfId="3451"/>
    <cellStyle name="_연안권역특화거리조성을위한음악분수대설치R6(제출EBS)-설비,전기,관리실_복사본 한강걷고싶은강변길내역서-3.21" xfId="3452"/>
    <cellStyle name="_연안권역특화거리조성을위한음악분수대설치R6(제출EBS)-설비,전기,관리실_봉산설계내역서(일상감사)" xfId="3453"/>
    <cellStyle name="_연안권역특화거리조성을위한음악분수대설치R6(제출EBS)-설비,전기,관리실_응암3동 마을마당 내역서" xfId="3454"/>
    <cellStyle name="_연암공법" xfId="3455"/>
    <cellStyle name="_예산서(월계1교,월릉교,중량교)1" xfId="3456"/>
    <cellStyle name="_예산서(이화철교)" xfId="3457"/>
    <cellStyle name="_예산서-1" xfId="3458"/>
    <cellStyle name="_예산서-1_설계서(갑지)0223" xfId="3459"/>
    <cellStyle name="_예산서-1_설계예산서및단가산출서" xfId="3460"/>
    <cellStyle name="_예산서-1_진입램프최종" xfId="3461"/>
    <cellStyle name="_예산서-1_진입램프최종엑셀" xfId="3462"/>
    <cellStyle name="_옹벽 H=3.0M" xfId="3463"/>
    <cellStyle name="_옹벽(전)H=3.0M" xfId="3464"/>
    <cellStyle name="_옹벽(전)H=4.0M" xfId="3465"/>
    <cellStyle name="_옹벽H=3.0M" xfId="3466"/>
    <cellStyle name="_옹벽H=4.0M" xfId="3467"/>
    <cellStyle name="_옹벽H=6.0M" xfId="3468"/>
    <cellStyle name="_옹벽H=6.0M_본선옹벽총괄집계표" xfId="3469"/>
    <cellStyle name="_옹벽H=6.0M_옹벽 H=3.0M" xfId="3470"/>
    <cellStyle name="_옹벽H=6.0M_옹벽(전)H=3.0M" xfId="3471"/>
    <cellStyle name="_옹벽H=6.0M_옹벽(전)H=4.0M" xfId="3472"/>
    <cellStyle name="_옹벽H=6.0M_옹벽H=3.0M" xfId="3473"/>
    <cellStyle name="_옹벽H=6.0M_옹벽H=4.0M" xfId="3474"/>
    <cellStyle name="_옹벽H=6.0M_옹벽수량집계표" xfId="3475"/>
    <cellStyle name="_옹벽공" xfId="3476"/>
    <cellStyle name="_옹벽공 2" xfId="3477"/>
    <cellStyle name="_옹벽공_2합류지점수량_0306" xfId="3478"/>
    <cellStyle name="_옹벽공_맨홀구조물공" xfId="3479"/>
    <cellStyle name="_옹벽공_맨홀구조물공_사본 - 총괄설계내역서" xfId="3480"/>
    <cellStyle name="_옹벽공_사본 - 총괄설계내역서" xfId="3481"/>
    <cellStyle name="_옹벽공_삼막천합류" xfId="3482"/>
    <cellStyle name="_옹벽공_삼성천합류" xfId="3483"/>
    <cellStyle name="_옹벽공_수량산출서" xfId="3484"/>
    <cellStyle name="_옹벽공_수량산출서 2" xfId="3485"/>
    <cellStyle name="_옹벽공_수량산출서(삼막천합류)" xfId="3486"/>
    <cellStyle name="_옹벽공_수량산출서(삼성천합류)" xfId="3487"/>
    <cellStyle name="_옹벽공_수량산출서(안양5동계단)" xfId="3488"/>
    <cellStyle name="_옹벽공_수량산출서_사본 - 총괄설계내역서" xfId="3489"/>
    <cellStyle name="_옹벽수량" xfId="3490"/>
    <cellStyle name="_옹벽수량 2" xfId="3491"/>
    <cellStyle name="_옹벽수량_2합류지점수량_0306" xfId="3492"/>
    <cellStyle name="_옹벽수량_맨홀구조물공" xfId="3493"/>
    <cellStyle name="_옹벽수량_맨홀구조물공_사본 - 총괄설계내역서" xfId="3494"/>
    <cellStyle name="_옹벽수량_사본 - 총괄설계내역서" xfId="3495"/>
    <cellStyle name="_옹벽수량_삼막천합류" xfId="3496"/>
    <cellStyle name="_옹벽수량_삼성천합류" xfId="3497"/>
    <cellStyle name="_옹벽수량_수량산출서" xfId="3498"/>
    <cellStyle name="_옹벽수량_수량산출서 2" xfId="3499"/>
    <cellStyle name="_옹벽수량_수량산출서(삼막천합류)" xfId="3500"/>
    <cellStyle name="_옹벽수량_수량산출서(삼성천합류)" xfId="3501"/>
    <cellStyle name="_옹벽수량_수량산출서(안양5동계단)" xfId="3502"/>
    <cellStyle name="_옹벽수량_수량산출서_사본 - 총괄설계내역서" xfId="3503"/>
    <cellStyle name="_옹벽수량집계표" xfId="3504"/>
    <cellStyle name="_와핑(연속지적편집)" xfId="3505"/>
    <cellStyle name="_왕가봉정비공사" xfId="3506"/>
    <cellStyle name="_왕릉교" xfId="3507"/>
    <cellStyle name="_왕릉교_Book2" xfId="3508"/>
    <cellStyle name="_왕릉교_Book2_MP00_수량산출서" xfId="3509"/>
    <cellStyle name="_왕릉교_Book2_MP00_수량산출서_1.주교량_집계표" xfId="3510"/>
    <cellStyle name="_왕릉교_Book2_MP00_수량산출서_2.MP04_수량산출서" xfId="3511"/>
    <cellStyle name="_왕릉교_Book2_MP00_수량산출서_부창대교_ATYPE" xfId="3512"/>
    <cellStyle name="_왕릉교_Book2_MP00_수량산출서_주교량_집계표" xfId="3513"/>
    <cellStyle name="_왕릉교_Book2_MP00_수량산출서_총괄집계표" xfId="3514"/>
    <cellStyle name="_왕릉교_Book2_MP00_수량산출서_총괄집계표(교량별)" xfId="3515"/>
    <cellStyle name="_왕릉교_Book2_수량산출서" xfId="3516"/>
    <cellStyle name="_왕릉교_Book2_수량산출서(제작분)" xfId="3517"/>
    <cellStyle name="_왕릉교_Book2_수량산출서(제작분)_1.주교량_집계표" xfId="3518"/>
    <cellStyle name="_왕릉교_Book2_수량산출서(제작분)_2.MP04_수량산출서" xfId="3519"/>
    <cellStyle name="_왕릉교_Book2_수량산출서(제작분)_부창대교_ATYPE" xfId="3520"/>
    <cellStyle name="_왕릉교_Book2_수량산출서(제작분)_주교량_집계표" xfId="3521"/>
    <cellStyle name="_왕릉교_Book2_수량산출서(제작분)_총괄집계표" xfId="3522"/>
    <cellStyle name="_왕릉교_Book2_수량산출서(제작분)_총괄집계표(교량별)" xfId="3523"/>
    <cellStyle name="_왕릉교_Book2_수량산출서_1.주교량_집계표" xfId="3524"/>
    <cellStyle name="_왕릉교_Book2_수량산출서_2.MP04_수량산출서" xfId="3525"/>
    <cellStyle name="_왕릉교_Book2_수량산출서_부창대교_ATYPE" xfId="3526"/>
    <cellStyle name="_왕릉교_Book2_수량산출서_주교량_집계표" xfId="3527"/>
    <cellStyle name="_왕릉교_Book2_수량산출서_총괄집계표" xfId="3528"/>
    <cellStyle name="_왕릉교_Book2_수량산출서_총괄집계표(교량별)" xfId="3529"/>
    <cellStyle name="_왕릉교_Book2_주교량_집계표" xfId="3530"/>
    <cellStyle name="_왕릉교_Book2_총괄집계표" xfId="3531"/>
    <cellStyle name="_왕릉교_Book2_총괄집계표(교량별)" xfId="3532"/>
    <cellStyle name="_왕릉교_MP00_수량산출서" xfId="3533"/>
    <cellStyle name="_왕릉교_MP00_수량산출서_1.주교량_집계표" xfId="3534"/>
    <cellStyle name="_왕릉교_MP00_수량산출서_2.MP04_수량산출서" xfId="3535"/>
    <cellStyle name="_왕릉교_MP00_수량산출서_부창대교_ATYPE" xfId="3536"/>
    <cellStyle name="_왕릉교_MP00_수량산출서_주교량_집계표" xfId="3537"/>
    <cellStyle name="_왕릉교_MP00_수량산출서_총괄집계표" xfId="3538"/>
    <cellStyle name="_왕릉교_MP00_수량산출서_총괄집계표(교량별)" xfId="3539"/>
    <cellStyle name="_왕릉교_고하죽교(말뚝기초)" xfId="3540"/>
    <cellStyle name="_왕릉교_고하죽교(말뚝기초)_MP00_수량산출서" xfId="3541"/>
    <cellStyle name="_왕릉교_고하죽교(말뚝기초)_MP00_수량산출서_1.주교량_집계표" xfId="3542"/>
    <cellStyle name="_왕릉교_고하죽교(말뚝기초)_MP00_수량산출서_2.MP04_수량산출서" xfId="3543"/>
    <cellStyle name="_왕릉교_고하죽교(말뚝기초)_MP00_수량산출서_부창대교_ATYPE" xfId="3544"/>
    <cellStyle name="_왕릉교_고하죽교(말뚝기초)_MP00_수량산출서_주교량_집계표" xfId="3545"/>
    <cellStyle name="_왕릉교_고하죽교(말뚝기초)_MP00_수량산출서_총괄집계표" xfId="3546"/>
    <cellStyle name="_왕릉교_고하죽교(말뚝기초)_MP00_수량산출서_총괄집계표(교량별)" xfId="3547"/>
    <cellStyle name="_왕릉교_고하죽교(말뚝기초)_수량산출서" xfId="3548"/>
    <cellStyle name="_왕릉교_고하죽교(말뚝기초)_수량산출서(제작분)" xfId="3549"/>
    <cellStyle name="_왕릉교_고하죽교(말뚝기초)_수량산출서(제작분)_1.주교량_집계표" xfId="3550"/>
    <cellStyle name="_왕릉교_고하죽교(말뚝기초)_수량산출서(제작분)_2.MP04_수량산출서" xfId="3551"/>
    <cellStyle name="_왕릉교_고하죽교(말뚝기초)_수량산출서(제작분)_부창대교_ATYPE" xfId="3552"/>
    <cellStyle name="_왕릉교_고하죽교(말뚝기초)_수량산출서(제작분)_주교량_집계표" xfId="3553"/>
    <cellStyle name="_왕릉교_고하죽교(말뚝기초)_수량산출서(제작분)_총괄집계표" xfId="3554"/>
    <cellStyle name="_왕릉교_고하죽교(말뚝기초)_수량산출서(제작분)_총괄집계표(교량별)" xfId="3555"/>
    <cellStyle name="_왕릉교_고하죽교(말뚝기초)_수량산출서_1.주교량_집계표" xfId="3556"/>
    <cellStyle name="_왕릉교_고하죽교(말뚝기초)_수량산출서_2.MP04_수량산출서" xfId="3557"/>
    <cellStyle name="_왕릉교_고하죽교(말뚝기초)_수량산출서_부창대교_ATYPE" xfId="3558"/>
    <cellStyle name="_왕릉교_고하죽교(말뚝기초)_수량산출서_주교량_집계표" xfId="3559"/>
    <cellStyle name="_왕릉교_고하죽교(말뚝기초)_수량산출서_총괄집계표" xfId="3560"/>
    <cellStyle name="_왕릉교_고하죽교(말뚝기초)_수량산출서_총괄집계표(교량별)" xfId="3561"/>
    <cellStyle name="_왕릉교_고하죽교(말뚝기초)_주교량_집계표" xfId="3562"/>
    <cellStyle name="_왕릉교_고하죽교(말뚝기초)_총괄집계표" xfId="3563"/>
    <cellStyle name="_왕릉교_고하죽교(말뚝기초)_총괄집계표(교량별)" xfId="3564"/>
    <cellStyle name="_왕릉교_고하죽교(말뚝기초-1)" xfId="3565"/>
    <cellStyle name="_왕릉교_고하죽교(말뚝기초-1)_MP00_수량산출서" xfId="3566"/>
    <cellStyle name="_왕릉교_고하죽교(말뚝기초-1)_MP00_수량산출서_1.주교량_집계표" xfId="3567"/>
    <cellStyle name="_왕릉교_고하죽교(말뚝기초-1)_MP00_수량산출서_2.MP04_수량산출서" xfId="3568"/>
    <cellStyle name="_왕릉교_고하죽교(말뚝기초-1)_MP00_수량산출서_부창대교_ATYPE" xfId="3569"/>
    <cellStyle name="_왕릉교_고하죽교(말뚝기초-1)_MP00_수량산출서_주교량_집계표" xfId="3570"/>
    <cellStyle name="_왕릉교_고하죽교(말뚝기초-1)_MP00_수량산출서_총괄집계표" xfId="3571"/>
    <cellStyle name="_왕릉교_고하죽교(말뚝기초-1)_MP00_수량산출서_총괄집계표(교량별)" xfId="3572"/>
    <cellStyle name="_왕릉교_고하죽교(말뚝기초-1)_수량산출서" xfId="3573"/>
    <cellStyle name="_왕릉교_고하죽교(말뚝기초-1)_수량산출서(제작분)" xfId="3574"/>
    <cellStyle name="_왕릉교_고하죽교(말뚝기초-1)_수량산출서(제작분)_1.주교량_집계표" xfId="3575"/>
    <cellStyle name="_왕릉교_고하죽교(말뚝기초-1)_수량산출서(제작분)_2.MP04_수량산출서" xfId="3576"/>
    <cellStyle name="_왕릉교_고하죽교(말뚝기초-1)_수량산출서(제작분)_부창대교_ATYPE" xfId="3577"/>
    <cellStyle name="_왕릉교_고하죽교(말뚝기초-1)_수량산출서(제작분)_주교량_집계표" xfId="3578"/>
    <cellStyle name="_왕릉교_고하죽교(말뚝기초-1)_수량산출서(제작분)_총괄집계표" xfId="3579"/>
    <cellStyle name="_왕릉교_고하죽교(말뚝기초-1)_수량산출서(제작분)_총괄집계표(교량별)" xfId="3580"/>
    <cellStyle name="_왕릉교_고하죽교(말뚝기초-1)_수량산출서_1.주교량_집계표" xfId="3581"/>
    <cellStyle name="_왕릉교_고하죽교(말뚝기초-1)_수량산출서_2.MP04_수량산출서" xfId="3582"/>
    <cellStyle name="_왕릉교_고하죽교(말뚝기초-1)_수량산출서_부창대교_ATYPE" xfId="3583"/>
    <cellStyle name="_왕릉교_고하죽교(말뚝기초-1)_수량산출서_주교량_집계표" xfId="3584"/>
    <cellStyle name="_왕릉교_고하죽교(말뚝기초-1)_수량산출서_총괄집계표" xfId="3585"/>
    <cellStyle name="_왕릉교_고하죽교(말뚝기초-1)_수량산출서_총괄집계표(교량별)" xfId="3586"/>
    <cellStyle name="_왕릉교_고하죽교(말뚝기초-1)_주교량_집계표" xfId="3587"/>
    <cellStyle name="_왕릉교_고하죽교(말뚝기초-1)_총괄집계표" xfId="3588"/>
    <cellStyle name="_왕릉교_고하죽교(말뚝기초-1)_총괄집계표(교량별)" xfId="3589"/>
    <cellStyle name="_왕릉교_수량산출서" xfId="3590"/>
    <cellStyle name="_왕릉교_수량산출서(제작분)" xfId="3591"/>
    <cellStyle name="_왕릉교_수량산출서(제작분)_1.주교량_집계표" xfId="3592"/>
    <cellStyle name="_왕릉교_수량산출서(제작분)_2.MP04_수량산출서" xfId="3593"/>
    <cellStyle name="_왕릉교_수량산출서(제작분)_부창대교_ATYPE" xfId="3594"/>
    <cellStyle name="_왕릉교_수량산출서(제작분)_주교량_집계표" xfId="3595"/>
    <cellStyle name="_왕릉교_수량산출서(제작분)_총괄집계표" xfId="3596"/>
    <cellStyle name="_왕릉교_수량산출서(제작분)_총괄집계표(교량별)" xfId="3597"/>
    <cellStyle name="_왕릉교_수량산출서_1.주교량_집계표" xfId="3598"/>
    <cellStyle name="_왕릉교_수량산출서_2.MP04_수량산출서" xfId="3599"/>
    <cellStyle name="_왕릉교_수량산출서_부창대교_ATYPE" xfId="3600"/>
    <cellStyle name="_왕릉교_수량산출서_주교량_집계표" xfId="3601"/>
    <cellStyle name="_왕릉교_수량산출서_총괄집계표" xfId="3602"/>
    <cellStyle name="_왕릉교_수량산출서_총괄집계표(교량별)" xfId="3603"/>
    <cellStyle name="_왕릉교_작천교" xfId="3604"/>
    <cellStyle name="_왕릉교_작천교_Book2" xfId="3605"/>
    <cellStyle name="_왕릉교_작천교_Book2_MP00_수량산출서" xfId="3606"/>
    <cellStyle name="_왕릉교_작천교_Book2_MP00_수량산출서_1.주교량_집계표" xfId="3607"/>
    <cellStyle name="_왕릉교_작천교_Book2_MP00_수량산출서_2.MP04_수량산출서" xfId="3608"/>
    <cellStyle name="_왕릉교_작천교_Book2_MP00_수량산출서_부창대교_ATYPE" xfId="3609"/>
    <cellStyle name="_왕릉교_작천교_Book2_MP00_수량산출서_주교량_집계표" xfId="3610"/>
    <cellStyle name="_왕릉교_작천교_Book2_MP00_수량산출서_총괄집계표" xfId="3611"/>
    <cellStyle name="_왕릉교_작천교_Book2_MP00_수량산출서_총괄집계표(교량별)" xfId="3612"/>
    <cellStyle name="_왕릉교_작천교_Book2_수량산출서" xfId="3613"/>
    <cellStyle name="_왕릉교_작천교_Book2_수량산출서(제작분)" xfId="3614"/>
    <cellStyle name="_왕릉교_작천교_Book2_수량산출서(제작분)_1.주교량_집계표" xfId="3615"/>
    <cellStyle name="_왕릉교_작천교_Book2_수량산출서(제작분)_2.MP04_수량산출서" xfId="3616"/>
    <cellStyle name="_왕릉교_작천교_Book2_수량산출서(제작분)_부창대교_ATYPE" xfId="3617"/>
    <cellStyle name="_왕릉교_작천교_Book2_수량산출서(제작분)_주교량_집계표" xfId="3618"/>
    <cellStyle name="_왕릉교_작천교_Book2_수량산출서(제작분)_총괄집계표" xfId="3619"/>
    <cellStyle name="_왕릉교_작천교_Book2_수량산출서(제작분)_총괄집계표(교량별)" xfId="3620"/>
    <cellStyle name="_왕릉교_작천교_Book2_수량산출서_1.주교량_집계표" xfId="3621"/>
    <cellStyle name="_왕릉교_작천교_Book2_수량산출서_2.MP04_수량산출서" xfId="3622"/>
    <cellStyle name="_왕릉교_작천교_Book2_수량산출서_부창대교_ATYPE" xfId="3623"/>
    <cellStyle name="_왕릉교_작천교_Book2_수량산출서_주교량_집계표" xfId="3624"/>
    <cellStyle name="_왕릉교_작천교_Book2_수량산출서_총괄집계표" xfId="3625"/>
    <cellStyle name="_왕릉교_작천교_Book2_수량산출서_총괄집계표(교량별)" xfId="3626"/>
    <cellStyle name="_왕릉교_작천교_Book2_주교량_집계표" xfId="3627"/>
    <cellStyle name="_왕릉교_작천교_Book2_총괄집계표" xfId="3628"/>
    <cellStyle name="_왕릉교_작천교_Book2_총괄집계표(교량별)" xfId="3629"/>
    <cellStyle name="_왕릉교_작천교_MP00_수량산출서" xfId="3630"/>
    <cellStyle name="_왕릉교_작천교_MP00_수량산출서_1.주교량_집계표" xfId="3631"/>
    <cellStyle name="_왕릉교_작천교_MP00_수량산출서_2.MP04_수량산출서" xfId="3632"/>
    <cellStyle name="_왕릉교_작천교_MP00_수량산출서_부창대교_ATYPE" xfId="3633"/>
    <cellStyle name="_왕릉교_작천교_MP00_수량산출서_주교량_집계표" xfId="3634"/>
    <cellStyle name="_왕릉교_작천교_MP00_수량산출서_총괄집계표" xfId="3635"/>
    <cellStyle name="_왕릉교_작천교_MP00_수량산출서_총괄집계표(교량별)" xfId="3636"/>
    <cellStyle name="_왕릉교_작천교_고하죽교(말뚝기초)" xfId="3637"/>
    <cellStyle name="_왕릉교_작천교_고하죽교(말뚝기초)_MP00_수량산출서" xfId="3638"/>
    <cellStyle name="_왕릉교_작천교_고하죽교(말뚝기초)_MP00_수량산출서_1.주교량_집계표" xfId="3639"/>
    <cellStyle name="_왕릉교_작천교_고하죽교(말뚝기초)_MP00_수량산출서_2.MP04_수량산출서" xfId="3640"/>
    <cellStyle name="_왕릉교_작천교_고하죽교(말뚝기초)_MP00_수량산출서_부창대교_ATYPE" xfId="3641"/>
    <cellStyle name="_왕릉교_작천교_고하죽교(말뚝기초)_MP00_수량산출서_주교량_집계표" xfId="3642"/>
    <cellStyle name="_왕릉교_작천교_고하죽교(말뚝기초)_MP00_수량산출서_총괄집계표" xfId="3643"/>
    <cellStyle name="_왕릉교_작천교_고하죽교(말뚝기초)_MP00_수량산출서_총괄집계표(교량별)" xfId="3644"/>
    <cellStyle name="_왕릉교_작천교_고하죽교(말뚝기초)_수량산출서" xfId="3645"/>
    <cellStyle name="_왕릉교_작천교_고하죽교(말뚝기초)_수량산출서(제작분)" xfId="3646"/>
    <cellStyle name="_왕릉교_작천교_고하죽교(말뚝기초)_수량산출서(제작분)_1.주교량_집계표" xfId="3647"/>
    <cellStyle name="_왕릉교_작천교_고하죽교(말뚝기초)_수량산출서(제작분)_2.MP04_수량산출서" xfId="3648"/>
    <cellStyle name="_왕릉교_작천교_고하죽교(말뚝기초)_수량산출서(제작분)_부창대교_ATYPE" xfId="3649"/>
    <cellStyle name="_왕릉교_작천교_고하죽교(말뚝기초)_수량산출서(제작분)_주교량_집계표" xfId="3650"/>
    <cellStyle name="_왕릉교_작천교_고하죽교(말뚝기초)_수량산출서(제작분)_총괄집계표" xfId="3651"/>
    <cellStyle name="_왕릉교_작천교_고하죽교(말뚝기초)_수량산출서(제작분)_총괄집계표(교량별)" xfId="3652"/>
    <cellStyle name="_왕릉교_작천교_고하죽교(말뚝기초)_수량산출서_1.주교량_집계표" xfId="3653"/>
    <cellStyle name="_왕릉교_작천교_고하죽교(말뚝기초)_수량산출서_2.MP04_수량산출서" xfId="3654"/>
    <cellStyle name="_왕릉교_작천교_고하죽교(말뚝기초)_수량산출서_부창대교_ATYPE" xfId="3655"/>
    <cellStyle name="_왕릉교_작천교_고하죽교(말뚝기초)_수량산출서_주교량_집계표" xfId="3656"/>
    <cellStyle name="_왕릉교_작천교_고하죽교(말뚝기초)_수량산출서_총괄집계표" xfId="3657"/>
    <cellStyle name="_왕릉교_작천교_고하죽교(말뚝기초)_수량산출서_총괄집계표(교량별)" xfId="3658"/>
    <cellStyle name="_왕릉교_작천교_고하죽교(말뚝기초)_주교량_집계표" xfId="3659"/>
    <cellStyle name="_왕릉교_작천교_고하죽교(말뚝기초)_총괄집계표" xfId="3660"/>
    <cellStyle name="_왕릉교_작천교_고하죽교(말뚝기초)_총괄집계표(교량별)" xfId="3661"/>
    <cellStyle name="_왕릉교_작천교_고하죽교(말뚝기초-1)" xfId="3662"/>
    <cellStyle name="_왕릉교_작천교_고하죽교(말뚝기초-1)_MP00_수량산출서" xfId="3663"/>
    <cellStyle name="_왕릉교_작천교_고하죽교(말뚝기초-1)_MP00_수량산출서_1.주교량_집계표" xfId="3664"/>
    <cellStyle name="_왕릉교_작천교_고하죽교(말뚝기초-1)_MP00_수량산출서_2.MP04_수량산출서" xfId="3665"/>
    <cellStyle name="_왕릉교_작천교_고하죽교(말뚝기초-1)_MP00_수량산출서_부창대교_ATYPE" xfId="3666"/>
    <cellStyle name="_왕릉교_작천교_고하죽교(말뚝기초-1)_MP00_수량산출서_주교량_집계표" xfId="3667"/>
    <cellStyle name="_왕릉교_작천교_고하죽교(말뚝기초-1)_MP00_수량산출서_총괄집계표" xfId="3668"/>
    <cellStyle name="_왕릉교_작천교_고하죽교(말뚝기초-1)_MP00_수량산출서_총괄집계표(교량별)" xfId="3669"/>
    <cellStyle name="_왕릉교_작천교_고하죽교(말뚝기초-1)_수량산출서" xfId="3670"/>
    <cellStyle name="_왕릉교_작천교_고하죽교(말뚝기초-1)_수량산출서(제작분)" xfId="3671"/>
    <cellStyle name="_왕릉교_작천교_고하죽교(말뚝기초-1)_수량산출서(제작분)_1.주교량_집계표" xfId="3672"/>
    <cellStyle name="_왕릉교_작천교_고하죽교(말뚝기초-1)_수량산출서(제작분)_2.MP04_수량산출서" xfId="3673"/>
    <cellStyle name="_왕릉교_작천교_고하죽교(말뚝기초-1)_수량산출서(제작분)_부창대교_ATYPE" xfId="3674"/>
    <cellStyle name="_왕릉교_작천교_고하죽교(말뚝기초-1)_수량산출서(제작분)_주교량_집계표" xfId="3675"/>
    <cellStyle name="_왕릉교_작천교_고하죽교(말뚝기초-1)_수량산출서(제작분)_총괄집계표" xfId="3676"/>
    <cellStyle name="_왕릉교_작천교_고하죽교(말뚝기초-1)_수량산출서(제작분)_총괄집계표(교량별)" xfId="3677"/>
    <cellStyle name="_왕릉교_작천교_고하죽교(말뚝기초-1)_수량산출서_1.주교량_집계표" xfId="3678"/>
    <cellStyle name="_왕릉교_작천교_고하죽교(말뚝기초-1)_수량산출서_2.MP04_수량산출서" xfId="3679"/>
    <cellStyle name="_왕릉교_작천교_고하죽교(말뚝기초-1)_수량산출서_부창대교_ATYPE" xfId="3680"/>
    <cellStyle name="_왕릉교_작천교_고하죽교(말뚝기초-1)_수량산출서_주교량_집계표" xfId="3681"/>
    <cellStyle name="_왕릉교_작천교_고하죽교(말뚝기초-1)_수량산출서_총괄집계표" xfId="3682"/>
    <cellStyle name="_왕릉교_작천교_고하죽교(말뚝기초-1)_수량산출서_총괄집계표(교량별)" xfId="3683"/>
    <cellStyle name="_왕릉교_작천교_고하죽교(말뚝기초-1)_주교량_집계표" xfId="3684"/>
    <cellStyle name="_왕릉교_작천교_고하죽교(말뚝기초-1)_총괄집계표" xfId="3685"/>
    <cellStyle name="_왕릉교_작천교_고하죽교(말뚝기초-1)_총괄집계표(교량별)" xfId="3686"/>
    <cellStyle name="_왕릉교_작천교_수량산출서" xfId="3687"/>
    <cellStyle name="_왕릉교_작천교_수량산출서(제작분)" xfId="3688"/>
    <cellStyle name="_왕릉교_작천교_수량산출서(제작분)_1.주교량_집계표" xfId="3689"/>
    <cellStyle name="_왕릉교_작천교_수량산출서(제작분)_2.MP04_수량산출서" xfId="3690"/>
    <cellStyle name="_왕릉교_작천교_수량산출서(제작분)_부창대교_ATYPE" xfId="3691"/>
    <cellStyle name="_왕릉교_작천교_수량산출서(제작분)_주교량_집계표" xfId="3692"/>
    <cellStyle name="_왕릉교_작천교_수량산출서(제작분)_총괄집계표" xfId="3693"/>
    <cellStyle name="_왕릉교_작천교_수량산출서(제작분)_총괄집계표(교량별)" xfId="3694"/>
    <cellStyle name="_왕릉교_작천교_수량산출서_1.주교량_집계표" xfId="3695"/>
    <cellStyle name="_왕릉교_작천교_수량산출서_2.MP04_수량산출서" xfId="3696"/>
    <cellStyle name="_왕릉교_작천교_수량산출서_부창대교_ATYPE" xfId="3697"/>
    <cellStyle name="_왕릉교_작천교_수량산출서_주교량_집계표" xfId="3698"/>
    <cellStyle name="_왕릉교_작천교_수량산출서_총괄집계표" xfId="3699"/>
    <cellStyle name="_왕릉교_작천교_수량산출서_총괄집계표(교량별)" xfId="3700"/>
    <cellStyle name="_왕릉교_작천교_주교량_집계표" xfId="3701"/>
    <cellStyle name="_왕릉교_작천교_총괄집계표" xfId="3702"/>
    <cellStyle name="_왕릉교_작천교_총괄집계표(교량별)" xfId="3703"/>
    <cellStyle name="_왕릉교_주교량_집계표" xfId="3704"/>
    <cellStyle name="_왕릉교_총괄집계표" xfId="3705"/>
    <cellStyle name="_왕릉교_총괄집계표(교량별)" xfId="3706"/>
    <cellStyle name="_용정2p3(아포)" xfId="3707"/>
    <cellStyle name="_용정2p3(아포)_Book2" xfId="3708"/>
    <cellStyle name="_용정2p3(아포)_Book2_MP00_수량산출서" xfId="3709"/>
    <cellStyle name="_용정2p3(아포)_Book2_MP00_수량산출서_1.주교량_집계표" xfId="3710"/>
    <cellStyle name="_용정2p3(아포)_Book2_MP00_수량산출서_2.MP04_수량산출서" xfId="3711"/>
    <cellStyle name="_용정2p3(아포)_Book2_MP00_수량산출서_부창대교_ATYPE" xfId="3712"/>
    <cellStyle name="_용정2p3(아포)_Book2_MP00_수량산출서_주교량_집계표" xfId="3713"/>
    <cellStyle name="_용정2p3(아포)_Book2_MP00_수량산출서_총괄집계표" xfId="3714"/>
    <cellStyle name="_용정2p3(아포)_Book2_MP00_수량산출서_총괄집계표(교량별)" xfId="3715"/>
    <cellStyle name="_용정2p3(아포)_Book2_수량산출서" xfId="3716"/>
    <cellStyle name="_용정2p3(아포)_Book2_수량산출서(제작분)" xfId="3717"/>
    <cellStyle name="_용정2p3(아포)_Book2_수량산출서(제작분)_1.주교량_집계표" xfId="3718"/>
    <cellStyle name="_용정2p3(아포)_Book2_수량산출서(제작분)_2.MP04_수량산출서" xfId="3719"/>
    <cellStyle name="_용정2p3(아포)_Book2_수량산출서(제작분)_부창대교_ATYPE" xfId="3720"/>
    <cellStyle name="_용정2p3(아포)_Book2_수량산출서(제작분)_주교량_집계표" xfId="3721"/>
    <cellStyle name="_용정2p3(아포)_Book2_수량산출서(제작분)_총괄집계표" xfId="3722"/>
    <cellStyle name="_용정2p3(아포)_Book2_수량산출서(제작분)_총괄집계표(교량별)" xfId="3723"/>
    <cellStyle name="_용정2p3(아포)_Book2_수량산출서_1.주교량_집계표" xfId="3724"/>
    <cellStyle name="_용정2p3(아포)_Book2_수량산출서_2.MP04_수량산출서" xfId="3725"/>
    <cellStyle name="_용정2p3(아포)_Book2_수량산출서_부창대교_ATYPE" xfId="3726"/>
    <cellStyle name="_용정2p3(아포)_Book2_수량산출서_주교량_집계표" xfId="3727"/>
    <cellStyle name="_용정2p3(아포)_Book2_수량산출서_총괄집계표" xfId="3728"/>
    <cellStyle name="_용정2p3(아포)_Book2_수량산출서_총괄집계표(교량별)" xfId="3729"/>
    <cellStyle name="_용정2p3(아포)_Book2_주교량_집계표" xfId="3730"/>
    <cellStyle name="_용정2p3(아포)_Book2_총괄집계표" xfId="3731"/>
    <cellStyle name="_용정2p3(아포)_Book2_총괄집계표(교량별)" xfId="3732"/>
    <cellStyle name="_용정2p3(아포)_MP00_수량산출서" xfId="3733"/>
    <cellStyle name="_용정2p3(아포)_MP00_수량산출서_1.주교량_집계표" xfId="3734"/>
    <cellStyle name="_용정2p3(아포)_MP00_수량산출서_2.MP04_수량산출서" xfId="3735"/>
    <cellStyle name="_용정2p3(아포)_MP00_수량산출서_부창대교_ATYPE" xfId="3736"/>
    <cellStyle name="_용정2p3(아포)_MP00_수량산출서_주교량_집계표" xfId="3737"/>
    <cellStyle name="_용정2p3(아포)_MP00_수량산출서_총괄집계표" xfId="3738"/>
    <cellStyle name="_용정2p3(아포)_MP00_수량산출서_총괄집계표(교량별)" xfId="3739"/>
    <cellStyle name="_용정2p3(아포)_고하죽교(말뚝기초)" xfId="3740"/>
    <cellStyle name="_용정2p3(아포)_고하죽교(말뚝기초)_MP00_수량산출서" xfId="3741"/>
    <cellStyle name="_용정2p3(아포)_고하죽교(말뚝기초)_MP00_수량산출서_1.주교량_집계표" xfId="3742"/>
    <cellStyle name="_용정2p3(아포)_고하죽교(말뚝기초)_MP00_수량산출서_2.MP04_수량산출서" xfId="3743"/>
    <cellStyle name="_용정2p3(아포)_고하죽교(말뚝기초)_MP00_수량산출서_부창대교_ATYPE" xfId="3744"/>
    <cellStyle name="_용정2p3(아포)_고하죽교(말뚝기초)_MP00_수량산출서_주교량_집계표" xfId="3745"/>
    <cellStyle name="_용정2p3(아포)_고하죽교(말뚝기초)_MP00_수량산출서_총괄집계표" xfId="3746"/>
    <cellStyle name="_용정2p3(아포)_고하죽교(말뚝기초)_MP00_수량산출서_총괄집계표(교량별)" xfId="3747"/>
    <cellStyle name="_용정2p3(아포)_고하죽교(말뚝기초)_수량산출서" xfId="3748"/>
    <cellStyle name="_용정2p3(아포)_고하죽교(말뚝기초)_수량산출서(제작분)" xfId="3749"/>
    <cellStyle name="_용정2p3(아포)_고하죽교(말뚝기초)_수량산출서(제작분)_1.주교량_집계표" xfId="3750"/>
    <cellStyle name="_용정2p3(아포)_고하죽교(말뚝기초)_수량산출서(제작분)_2.MP04_수량산출서" xfId="3751"/>
    <cellStyle name="_용정2p3(아포)_고하죽교(말뚝기초)_수량산출서(제작분)_부창대교_ATYPE" xfId="3752"/>
    <cellStyle name="_용정2p3(아포)_고하죽교(말뚝기초)_수량산출서(제작분)_주교량_집계표" xfId="3753"/>
    <cellStyle name="_용정2p3(아포)_고하죽교(말뚝기초)_수량산출서(제작분)_총괄집계표" xfId="3754"/>
    <cellStyle name="_용정2p3(아포)_고하죽교(말뚝기초)_수량산출서(제작분)_총괄집계표(교량별)" xfId="3755"/>
    <cellStyle name="_용정2p3(아포)_고하죽교(말뚝기초)_수량산출서_1.주교량_집계표" xfId="3756"/>
    <cellStyle name="_용정2p3(아포)_고하죽교(말뚝기초)_수량산출서_2.MP04_수량산출서" xfId="3757"/>
    <cellStyle name="_용정2p3(아포)_고하죽교(말뚝기초)_수량산출서_부창대교_ATYPE" xfId="3758"/>
    <cellStyle name="_용정2p3(아포)_고하죽교(말뚝기초)_수량산출서_주교량_집계표" xfId="3759"/>
    <cellStyle name="_용정2p3(아포)_고하죽교(말뚝기초)_수량산출서_총괄집계표" xfId="3760"/>
    <cellStyle name="_용정2p3(아포)_고하죽교(말뚝기초)_수량산출서_총괄집계표(교량별)" xfId="3761"/>
    <cellStyle name="_용정2p3(아포)_고하죽교(말뚝기초)_주교량_집계표" xfId="3762"/>
    <cellStyle name="_용정2p3(아포)_고하죽교(말뚝기초)_총괄집계표" xfId="3763"/>
    <cellStyle name="_용정2p3(아포)_고하죽교(말뚝기초)_총괄집계표(교량별)" xfId="3764"/>
    <cellStyle name="_용정2p3(아포)_고하죽교(말뚝기초-1)" xfId="3765"/>
    <cellStyle name="_용정2p3(아포)_고하죽교(말뚝기초-1)_MP00_수량산출서" xfId="3766"/>
    <cellStyle name="_용정2p3(아포)_고하죽교(말뚝기초-1)_MP00_수량산출서_1.주교량_집계표" xfId="3767"/>
    <cellStyle name="_용정2p3(아포)_고하죽교(말뚝기초-1)_MP00_수량산출서_2.MP04_수량산출서" xfId="3768"/>
    <cellStyle name="_용정2p3(아포)_고하죽교(말뚝기초-1)_MP00_수량산출서_부창대교_ATYPE" xfId="3769"/>
    <cellStyle name="_용정2p3(아포)_고하죽교(말뚝기초-1)_MP00_수량산출서_주교량_집계표" xfId="3770"/>
    <cellStyle name="_용정2p3(아포)_고하죽교(말뚝기초-1)_MP00_수량산출서_총괄집계표" xfId="3771"/>
    <cellStyle name="_용정2p3(아포)_고하죽교(말뚝기초-1)_MP00_수량산출서_총괄집계표(교량별)" xfId="3772"/>
    <cellStyle name="_용정2p3(아포)_고하죽교(말뚝기초-1)_수량산출서" xfId="3773"/>
    <cellStyle name="_용정2p3(아포)_고하죽교(말뚝기초-1)_수량산출서(제작분)" xfId="3774"/>
    <cellStyle name="_용정2p3(아포)_고하죽교(말뚝기초-1)_수량산출서(제작분)_1.주교량_집계표" xfId="3775"/>
    <cellStyle name="_용정2p3(아포)_고하죽교(말뚝기초-1)_수량산출서(제작분)_2.MP04_수량산출서" xfId="3776"/>
    <cellStyle name="_용정2p3(아포)_고하죽교(말뚝기초-1)_수량산출서(제작분)_부창대교_ATYPE" xfId="3777"/>
    <cellStyle name="_용정2p3(아포)_고하죽교(말뚝기초-1)_수량산출서(제작분)_주교량_집계표" xfId="3778"/>
    <cellStyle name="_용정2p3(아포)_고하죽교(말뚝기초-1)_수량산출서(제작분)_총괄집계표" xfId="3779"/>
    <cellStyle name="_용정2p3(아포)_고하죽교(말뚝기초-1)_수량산출서(제작분)_총괄집계표(교량별)" xfId="3780"/>
    <cellStyle name="_용정2p3(아포)_고하죽교(말뚝기초-1)_수량산출서_1.주교량_집계표" xfId="3781"/>
    <cellStyle name="_용정2p3(아포)_고하죽교(말뚝기초-1)_수량산출서_2.MP04_수량산출서" xfId="3782"/>
    <cellStyle name="_용정2p3(아포)_고하죽교(말뚝기초-1)_수량산출서_부창대교_ATYPE" xfId="3783"/>
    <cellStyle name="_용정2p3(아포)_고하죽교(말뚝기초-1)_수량산출서_주교량_집계표" xfId="3784"/>
    <cellStyle name="_용정2p3(아포)_고하죽교(말뚝기초-1)_수량산출서_총괄집계표" xfId="3785"/>
    <cellStyle name="_용정2p3(아포)_고하죽교(말뚝기초-1)_수량산출서_총괄집계표(교량별)" xfId="3786"/>
    <cellStyle name="_용정2p3(아포)_고하죽교(말뚝기초-1)_주교량_집계표" xfId="3787"/>
    <cellStyle name="_용정2p3(아포)_고하죽교(말뚝기초-1)_총괄집계표" xfId="3788"/>
    <cellStyle name="_용정2p3(아포)_고하죽교(말뚝기초-1)_총괄집계표(교량별)" xfId="3789"/>
    <cellStyle name="_용정2p3(아포)_기존구조물깨기" xfId="3790"/>
    <cellStyle name="_용정2p3(아포)_깨기" xfId="3791"/>
    <cellStyle name="_용정2p3(아포)_깨기-1" xfId="3792"/>
    <cellStyle name="_용정2p3(아포)_깨기집계표" xfId="3793"/>
    <cellStyle name="_용정2p3(아포)_보도육교(여주-가남)" xfId="3794"/>
    <cellStyle name="_용정2p3(아포)_보도육교(여주-가남)_기존구조물깨기" xfId="3795"/>
    <cellStyle name="_용정2p3(아포)_보도육교(여주-가남)_깨기" xfId="3796"/>
    <cellStyle name="_용정2p3(아포)_보도육교(여주-가남)_깨기-1" xfId="3797"/>
    <cellStyle name="_용정2p3(아포)_보도육교(여주-가남)_깨기집계표" xfId="3798"/>
    <cellStyle name="_용정2p3(아포)_수량산출서" xfId="3799"/>
    <cellStyle name="_용정2p3(아포)_수량산출서(제작분)" xfId="3800"/>
    <cellStyle name="_용정2p3(아포)_수량산출서(제작분)_1.주교량_집계표" xfId="3801"/>
    <cellStyle name="_용정2p3(아포)_수량산출서(제작분)_2.MP04_수량산출서" xfId="3802"/>
    <cellStyle name="_용정2p3(아포)_수량산출서(제작분)_부창대교_ATYPE" xfId="3803"/>
    <cellStyle name="_용정2p3(아포)_수량산출서(제작분)_주교량_집계표" xfId="3804"/>
    <cellStyle name="_용정2p3(아포)_수량산출서(제작분)_총괄집계표" xfId="3805"/>
    <cellStyle name="_용정2p3(아포)_수량산출서(제작분)_총괄집계표(교량별)" xfId="3806"/>
    <cellStyle name="_용정2p3(아포)_수량산출서_1.주교량_집계표" xfId="3807"/>
    <cellStyle name="_용정2p3(아포)_수량산출서_2.MP04_수량산출서" xfId="3808"/>
    <cellStyle name="_용정2p3(아포)_수량산출서_부창대교_ATYPE" xfId="3809"/>
    <cellStyle name="_용정2p3(아포)_수량산출서_주교량_집계표" xfId="3810"/>
    <cellStyle name="_용정2p3(아포)_수량산출서_총괄집계표" xfId="3811"/>
    <cellStyle name="_용정2p3(아포)_수량산출서_총괄집계표(교량별)" xfId="3812"/>
    <cellStyle name="_용정2p3(아포)_주교량_집계표" xfId="3813"/>
    <cellStyle name="_용정2p3(아포)_총괄집계표" xfId="3814"/>
    <cellStyle name="_용정2p3(아포)_총괄집계표(교량별)" xfId="3815"/>
    <cellStyle name="_용정교_총괄 집계표" xfId="3816"/>
    <cellStyle name="_용정교_총괄 집계표_MP00_수량산출서" xfId="3817"/>
    <cellStyle name="_용정교_총괄 집계표_MP00_수량산출서_1.주교량_집계표" xfId="3818"/>
    <cellStyle name="_용정교_총괄 집계표_MP00_수량산출서_2.MP04_수량산출서" xfId="3819"/>
    <cellStyle name="_용정교_총괄 집계표_MP00_수량산출서_부창대교_ATYPE" xfId="3820"/>
    <cellStyle name="_용정교_총괄 집계표_MP00_수량산출서_주교량_집계표" xfId="3821"/>
    <cellStyle name="_용정교_총괄 집계표_MP00_수량산출서_총괄집계표" xfId="3822"/>
    <cellStyle name="_용정교_총괄 집계표_MP00_수량산출서_총괄집계표(교량별)" xfId="3823"/>
    <cellStyle name="_용정교_총괄 집계표_수량산출서" xfId="3824"/>
    <cellStyle name="_용정교_총괄 집계표_수량산출서(제작분)" xfId="3825"/>
    <cellStyle name="_용정교_총괄 집계표_수량산출서(제작분)_1.주교량_집계표" xfId="3826"/>
    <cellStyle name="_용정교_총괄 집계표_수량산출서(제작분)_2.MP04_수량산출서" xfId="3827"/>
    <cellStyle name="_용정교_총괄 집계표_수량산출서(제작분)_부창대교_ATYPE" xfId="3828"/>
    <cellStyle name="_용정교_총괄 집계표_수량산출서(제작분)_주교량_집계표" xfId="3829"/>
    <cellStyle name="_용정교_총괄 집계표_수량산출서(제작분)_총괄집계표" xfId="3830"/>
    <cellStyle name="_용정교_총괄 집계표_수량산출서(제작분)_총괄집계표(교량별)" xfId="3831"/>
    <cellStyle name="_용정교_총괄 집계표_수량산출서_1.주교량_집계표" xfId="3832"/>
    <cellStyle name="_용정교_총괄 집계표_수량산출서_2.MP04_수량산출서" xfId="3833"/>
    <cellStyle name="_용정교_총괄 집계표_수량산출서_부창대교_ATYPE" xfId="3834"/>
    <cellStyle name="_용정교_총괄 집계표_수량산출서_주교량_집계표" xfId="3835"/>
    <cellStyle name="_용정교_총괄 집계표_수량산출서_총괄집계표" xfId="3836"/>
    <cellStyle name="_용정교_총괄 집계표_수량산출서_총괄집계표(교량별)" xfId="3837"/>
    <cellStyle name="_용정교_총괄 집계표_주교량_집계표" xfId="3838"/>
    <cellStyle name="_용정교_총괄 집계표_총괄집계표" xfId="3839"/>
    <cellStyle name="_용정교_총괄 집계표_총괄집계표(교량별)" xfId="3840"/>
    <cellStyle name="_우" xfId="3841"/>
    <cellStyle name="_우_20050219강서구일위대가" xfId="3842"/>
    <cellStyle name="_우_광주평동투찰" xfId="3843"/>
    <cellStyle name="_우_광주평동투찰_20050219강서구일위대가" xfId="3844"/>
    <cellStyle name="_우_광주평동투찰_수량산출서" xfId="3845"/>
    <cellStyle name="_우_광주평동투찰_수량산출서_관악구청(수정완료)" xfId="3846"/>
    <cellStyle name="_우_광주평동투찰_수량산출서_중구(담당자요청대로)" xfId="3847"/>
    <cellStyle name="_우_광주평동투찰_수량산출서_중구청일위대가(0318)" xfId="3848"/>
    <cellStyle name="_우_광주평동투찰_중구청일위대가" xfId="3849"/>
    <cellStyle name="_우_광주평동투찰_중구청일위대가_관악구청(수정완료)" xfId="3850"/>
    <cellStyle name="_우_광주평동투찰_중구청일위대가_중구(담당자요청대로)" xfId="3851"/>
    <cellStyle name="_우_광주평동투찰_중구청일위대가_중구청일위대가(0318)" xfId="3852"/>
    <cellStyle name="_우_광주평동품의1" xfId="3853"/>
    <cellStyle name="_우_광주평동품의1_20050219강서구일위대가" xfId="3854"/>
    <cellStyle name="_우_광주평동품의1_수량산출서" xfId="3855"/>
    <cellStyle name="_우_광주평동품의1_수량산출서_관악구청(수정완료)" xfId="3856"/>
    <cellStyle name="_우_광주평동품의1_수량산출서_중구(담당자요청대로)" xfId="3857"/>
    <cellStyle name="_우_광주평동품의1_수량산출서_중구청일위대가(0318)" xfId="3858"/>
    <cellStyle name="_우_광주평동품의1_중구청일위대가" xfId="3859"/>
    <cellStyle name="_우_광주평동품의1_중구청일위대가_관악구청(수정완료)" xfId="3860"/>
    <cellStyle name="_우_광주평동품의1_중구청일위대가_중구(담당자요청대로)" xfId="3861"/>
    <cellStyle name="_우_광주평동품의1_중구청일위대가_중구청일위대가(0318)" xfId="3862"/>
    <cellStyle name="_우_송학하수품의(설계넣고)" xfId="3863"/>
    <cellStyle name="_우_송학하수품의(설계넣고)_20050219강서구일위대가" xfId="3864"/>
    <cellStyle name="_우_송학하수품의(설계넣고)_수량산출서" xfId="3865"/>
    <cellStyle name="_우_송학하수품의(설계넣고)_수량산출서_관악구청(수정완료)" xfId="3866"/>
    <cellStyle name="_우_송학하수품의(설계넣고)_수량산출서_중구(담당자요청대로)" xfId="3867"/>
    <cellStyle name="_우_송학하수품의(설계넣고)_수량산출서_중구청일위대가(0318)" xfId="3868"/>
    <cellStyle name="_우_송학하수품의(설계넣고)_중구청일위대가" xfId="3869"/>
    <cellStyle name="_우_송학하수품의(설계넣고)_중구청일위대가_관악구청(수정완료)" xfId="3870"/>
    <cellStyle name="_우_송학하수품의(설계넣고)_중구청일위대가_중구(담당자요청대로)" xfId="3871"/>
    <cellStyle name="_우_송학하수품의(설계넣고)_중구청일위대가_중구청일위대가(0318)" xfId="3872"/>
    <cellStyle name="_우_수량산출서" xfId="3873"/>
    <cellStyle name="_우_수량산출서_관악구청(수정완료)" xfId="3874"/>
    <cellStyle name="_우_수량산출서_중구(담당자요청대로)" xfId="3875"/>
    <cellStyle name="_우_수량산출서_중구청일위대가(0318)" xfId="3876"/>
    <cellStyle name="_우_우주센터투찰" xfId="3877"/>
    <cellStyle name="_우_우주센터투찰_20050219강서구일위대가" xfId="3878"/>
    <cellStyle name="_우_우주센터투찰_광주평동투찰" xfId="3879"/>
    <cellStyle name="_우_우주센터투찰_광주평동투찰_20050219강서구일위대가" xfId="3880"/>
    <cellStyle name="_우_우주센터투찰_광주평동투찰_수량산출서" xfId="3881"/>
    <cellStyle name="_우_우주센터투찰_광주평동투찰_수량산출서_관악구청(수정완료)" xfId="3882"/>
    <cellStyle name="_우_우주센터투찰_광주평동투찰_수량산출서_중구(담당자요청대로)" xfId="3883"/>
    <cellStyle name="_우_우주센터투찰_광주평동투찰_수량산출서_중구청일위대가(0318)" xfId="3884"/>
    <cellStyle name="_우_우주센터투찰_광주평동투찰_중구청일위대가" xfId="3885"/>
    <cellStyle name="_우_우주센터투찰_광주평동투찰_중구청일위대가_관악구청(수정완료)" xfId="3886"/>
    <cellStyle name="_우_우주센터투찰_광주평동투찰_중구청일위대가_중구(담당자요청대로)" xfId="3887"/>
    <cellStyle name="_우_우주센터투찰_광주평동투찰_중구청일위대가_중구청일위대가(0318)" xfId="3888"/>
    <cellStyle name="_우_우주센터투찰_광주평동품의1" xfId="3889"/>
    <cellStyle name="_우_우주센터투찰_광주평동품의1_20050219강서구일위대가" xfId="3890"/>
    <cellStyle name="_우_우주센터투찰_광주평동품의1_수량산출서" xfId="3891"/>
    <cellStyle name="_우_우주센터투찰_광주평동품의1_수량산출서_관악구청(수정완료)" xfId="3892"/>
    <cellStyle name="_우_우주센터투찰_광주평동품의1_수량산출서_중구(담당자요청대로)" xfId="3893"/>
    <cellStyle name="_우_우주센터투찰_광주평동품의1_수량산출서_중구청일위대가(0318)" xfId="3894"/>
    <cellStyle name="_우_우주센터투찰_광주평동품의1_중구청일위대가" xfId="3895"/>
    <cellStyle name="_우_우주센터투찰_광주평동품의1_중구청일위대가_관악구청(수정완료)" xfId="3896"/>
    <cellStyle name="_우_우주센터투찰_광주평동품의1_중구청일위대가_중구(담당자요청대로)" xfId="3897"/>
    <cellStyle name="_우_우주센터투찰_광주평동품의1_중구청일위대가_중구청일위대가(0318)" xfId="3898"/>
    <cellStyle name="_우_우주센터투찰_송학하수품의(설계넣고)" xfId="3899"/>
    <cellStyle name="_우_우주센터투찰_송학하수품의(설계넣고)_20050219강서구일위대가" xfId="3900"/>
    <cellStyle name="_우_우주센터투찰_송학하수품의(설계넣고)_수량산출서" xfId="3901"/>
    <cellStyle name="_우_우주센터투찰_송학하수품의(설계넣고)_수량산출서_관악구청(수정완료)" xfId="3902"/>
    <cellStyle name="_우_우주센터투찰_송학하수품의(설계넣고)_수량산출서_중구(담당자요청대로)" xfId="3903"/>
    <cellStyle name="_우_우주센터투찰_송학하수품의(설계넣고)_수량산출서_중구청일위대가(0318)" xfId="3904"/>
    <cellStyle name="_우_우주센터투찰_송학하수품의(설계넣고)_중구청일위대가" xfId="3905"/>
    <cellStyle name="_우_우주센터투찰_송학하수품의(설계넣고)_중구청일위대가_관악구청(수정완료)" xfId="3906"/>
    <cellStyle name="_우_우주센터투찰_송학하수품의(설계넣고)_중구청일위대가_중구(담당자요청대로)" xfId="3907"/>
    <cellStyle name="_우_우주센터투찰_송학하수품의(설계넣고)_중구청일위대가_중구청일위대가(0318)" xfId="3908"/>
    <cellStyle name="_우_우주센터투찰_수량산출서" xfId="3909"/>
    <cellStyle name="_우_우주센터투찰_수량산출서_관악구청(수정완료)" xfId="3910"/>
    <cellStyle name="_우_우주센터투찰_수량산출서_중구(담당자요청대로)" xfId="3911"/>
    <cellStyle name="_우_우주센터투찰_수량산출서_중구청일위대가(0318)" xfId="3912"/>
    <cellStyle name="_우_우주센터투찰_중구청일위대가" xfId="3913"/>
    <cellStyle name="_우_우주센터투찰_중구청일위대가_관악구청(수정완료)" xfId="3914"/>
    <cellStyle name="_우_우주센터투찰_중구청일위대가_중구(담당자요청대로)" xfId="3915"/>
    <cellStyle name="_우_우주센터투찰_중구청일위대가_중구청일위대가(0318)" xfId="3916"/>
    <cellStyle name="_우_중구청일위대가" xfId="3917"/>
    <cellStyle name="_우_중구청일위대가_관악구청(수정완료)" xfId="3918"/>
    <cellStyle name="_우_중구청일위대가_중구(담당자요청대로)" xfId="3919"/>
    <cellStyle name="_우_중구청일위대가_중구청일위대가(0318)" xfId="3920"/>
    <cellStyle name="_우수공" xfId="3921"/>
    <cellStyle name="_우수맨홀" xfId="3922"/>
    <cellStyle name="_우수맨홀(6월11일)" xfId="3923"/>
    <cellStyle name="_우주센" xfId="3924"/>
    <cellStyle name="_우주센_20050219강서구일위대가" xfId="3925"/>
    <cellStyle name="_우주센_광주평동투찰" xfId="3926"/>
    <cellStyle name="_우주센_광주평동투찰_20050219강서구일위대가" xfId="3927"/>
    <cellStyle name="_우주센_광주평동투찰_수량산출서" xfId="3928"/>
    <cellStyle name="_우주센_광주평동투찰_수량산출서_관악구청(수정완료)" xfId="3929"/>
    <cellStyle name="_우주센_광주평동투찰_수량산출서_중구(담당자요청대로)" xfId="3930"/>
    <cellStyle name="_우주센_광주평동투찰_수량산출서_중구청일위대가(0318)" xfId="3931"/>
    <cellStyle name="_우주센_광주평동투찰_중구청일위대가" xfId="3932"/>
    <cellStyle name="_우주센_광주평동투찰_중구청일위대가_관악구청(수정완료)" xfId="3933"/>
    <cellStyle name="_우주센_광주평동투찰_중구청일위대가_중구(담당자요청대로)" xfId="3934"/>
    <cellStyle name="_우주센_광주평동투찰_중구청일위대가_중구청일위대가(0318)" xfId="3935"/>
    <cellStyle name="_우주센_광주평동품의1" xfId="3936"/>
    <cellStyle name="_우주센_광주평동품의1_20050219강서구일위대가" xfId="3937"/>
    <cellStyle name="_우주센_광주평동품의1_수량산출서" xfId="3938"/>
    <cellStyle name="_우주센_광주평동품의1_수량산출서_관악구청(수정완료)" xfId="3939"/>
    <cellStyle name="_우주센_광주평동품의1_수량산출서_중구(담당자요청대로)" xfId="3940"/>
    <cellStyle name="_우주센_광주평동품의1_수량산출서_중구청일위대가(0318)" xfId="3941"/>
    <cellStyle name="_우주센_광주평동품의1_중구청일위대가" xfId="3942"/>
    <cellStyle name="_우주센_광주평동품의1_중구청일위대가_관악구청(수정완료)" xfId="3943"/>
    <cellStyle name="_우주센_광주평동품의1_중구청일위대가_중구(담당자요청대로)" xfId="3944"/>
    <cellStyle name="_우주센_광주평동품의1_중구청일위대가_중구청일위대가(0318)" xfId="3945"/>
    <cellStyle name="_우주센_송학하수품의(설계넣고)" xfId="3946"/>
    <cellStyle name="_우주센_송학하수품의(설계넣고)_20050219강서구일위대가" xfId="3947"/>
    <cellStyle name="_우주센_송학하수품의(설계넣고)_수량산출서" xfId="3948"/>
    <cellStyle name="_우주센_송학하수품의(설계넣고)_수량산출서_관악구청(수정완료)" xfId="3949"/>
    <cellStyle name="_우주센_송학하수품의(설계넣고)_수량산출서_중구(담당자요청대로)" xfId="3950"/>
    <cellStyle name="_우주센_송학하수품의(설계넣고)_수량산출서_중구청일위대가(0318)" xfId="3951"/>
    <cellStyle name="_우주센_송학하수품의(설계넣고)_중구청일위대가" xfId="3952"/>
    <cellStyle name="_우주센_송학하수품의(설계넣고)_중구청일위대가_관악구청(수정완료)" xfId="3953"/>
    <cellStyle name="_우주센_송학하수품의(설계넣고)_중구청일위대가_중구(담당자요청대로)" xfId="3954"/>
    <cellStyle name="_우주센_송학하수품의(설계넣고)_중구청일위대가_중구청일위대가(0318)" xfId="3955"/>
    <cellStyle name="_우주센_수량산출서" xfId="3956"/>
    <cellStyle name="_우주센_수량산출서_관악구청(수정완료)" xfId="3957"/>
    <cellStyle name="_우주센_수량산출서_중구(담당자요청대로)" xfId="3958"/>
    <cellStyle name="_우주센_수량산출서_중구청일위대가(0318)" xfId="3959"/>
    <cellStyle name="_우주센_우주센터투찰" xfId="3960"/>
    <cellStyle name="_우주센_우주센터투찰_20050219강서구일위대가" xfId="3961"/>
    <cellStyle name="_우주센_우주센터투찰_광주평동투찰" xfId="3962"/>
    <cellStyle name="_우주센_우주센터투찰_광주평동투찰_20050219강서구일위대가" xfId="3963"/>
    <cellStyle name="_우주센_우주센터투찰_광주평동투찰_수량산출서" xfId="3964"/>
    <cellStyle name="_우주센_우주센터투찰_광주평동투찰_수량산출서_관악구청(수정완료)" xfId="3965"/>
    <cellStyle name="_우주센_우주센터투찰_광주평동투찰_수량산출서_중구(담당자요청대로)" xfId="3966"/>
    <cellStyle name="_우주센_우주센터투찰_광주평동투찰_수량산출서_중구청일위대가(0318)" xfId="3967"/>
    <cellStyle name="_우주센_우주센터투찰_광주평동투찰_중구청일위대가" xfId="3968"/>
    <cellStyle name="_우주센_우주센터투찰_광주평동투찰_중구청일위대가_관악구청(수정완료)" xfId="3969"/>
    <cellStyle name="_우주센_우주센터투찰_광주평동투찰_중구청일위대가_중구(담당자요청대로)" xfId="3970"/>
    <cellStyle name="_우주센_우주센터투찰_광주평동투찰_중구청일위대가_중구청일위대가(0318)" xfId="3971"/>
    <cellStyle name="_우주센_우주센터투찰_광주평동품의1" xfId="3972"/>
    <cellStyle name="_우주센_우주센터투찰_광주평동품의1_20050219강서구일위대가" xfId="3973"/>
    <cellStyle name="_우주센_우주센터투찰_광주평동품의1_수량산출서" xfId="3974"/>
    <cellStyle name="_우주센_우주센터투찰_광주평동품의1_수량산출서_관악구청(수정완료)" xfId="3975"/>
    <cellStyle name="_우주센_우주센터투찰_광주평동품의1_수량산출서_중구(담당자요청대로)" xfId="3976"/>
    <cellStyle name="_우주센_우주센터투찰_광주평동품의1_수량산출서_중구청일위대가(0318)" xfId="3977"/>
    <cellStyle name="_우주센_우주센터투찰_광주평동품의1_중구청일위대가" xfId="3978"/>
    <cellStyle name="_우주센_우주센터투찰_광주평동품의1_중구청일위대가_관악구청(수정완료)" xfId="3979"/>
    <cellStyle name="_우주센_우주센터투찰_광주평동품의1_중구청일위대가_중구(담당자요청대로)" xfId="3980"/>
    <cellStyle name="_우주센_우주센터투찰_광주평동품의1_중구청일위대가_중구청일위대가(0318)" xfId="3981"/>
    <cellStyle name="_우주센_우주센터투찰_송학하수품의(설계넣고)" xfId="3982"/>
    <cellStyle name="_우주센_우주센터투찰_송학하수품의(설계넣고)_20050219강서구일위대가" xfId="3983"/>
    <cellStyle name="_우주센_우주센터투찰_송학하수품의(설계넣고)_수량산출서" xfId="3984"/>
    <cellStyle name="_우주센_우주센터투찰_송학하수품의(설계넣고)_수량산출서_관악구청(수정완료)" xfId="3985"/>
    <cellStyle name="_우주센_우주센터투찰_송학하수품의(설계넣고)_수량산출서_중구(담당자요청대로)" xfId="3986"/>
    <cellStyle name="_우주센_우주센터투찰_송학하수품의(설계넣고)_수량산출서_중구청일위대가(0318)" xfId="3987"/>
    <cellStyle name="_우주센_우주센터투찰_송학하수품의(설계넣고)_중구청일위대가" xfId="3988"/>
    <cellStyle name="_우주센_우주센터투찰_송학하수품의(설계넣고)_중구청일위대가_관악구청(수정완료)" xfId="3989"/>
    <cellStyle name="_우주센_우주센터투찰_송학하수품의(설계넣고)_중구청일위대가_중구(담당자요청대로)" xfId="3990"/>
    <cellStyle name="_우주센_우주센터투찰_송학하수품의(설계넣고)_중구청일위대가_중구청일위대가(0318)" xfId="3991"/>
    <cellStyle name="_우주센_우주센터투찰_수량산출서" xfId="3992"/>
    <cellStyle name="_우주센_우주센터투찰_수량산출서_관악구청(수정완료)" xfId="3993"/>
    <cellStyle name="_우주센_우주센터투찰_수량산출서_중구(담당자요청대로)" xfId="3994"/>
    <cellStyle name="_우주센_우주센터투찰_수량산출서_중구청일위대가(0318)" xfId="3995"/>
    <cellStyle name="_우주센_우주센터투찰_중구청일위대가" xfId="3996"/>
    <cellStyle name="_우주센_우주센터투찰_중구청일위대가_관악구청(수정완료)" xfId="3997"/>
    <cellStyle name="_우주센_우주센터투찰_중구청일위대가_중구(담당자요청대로)" xfId="3998"/>
    <cellStyle name="_우주센_우주센터투찰_중구청일위대가_중구청일위대가(0318)" xfId="3999"/>
    <cellStyle name="_우주센_중구청일위대가" xfId="4000"/>
    <cellStyle name="_우주센_중구청일위대가_관악구청(수정완료)" xfId="4001"/>
    <cellStyle name="_우주센_중구청일위대가_중구(담당자요청대로)" xfId="4002"/>
    <cellStyle name="_우주센_중구청일위대가_중구청일위대가(0318)" xfId="4003"/>
    <cellStyle name="_운북교(수정4월24일)" xfId="4004"/>
    <cellStyle name="_운북교(수정4월24일)_운북교(수정4월24일)" xfId="4005"/>
    <cellStyle name="_원가분석(1217)" xfId="4006"/>
    <cellStyle name="_원가분석(아이0208)" xfId="4007"/>
    <cellStyle name="_원곡ic변경내역서야간" xfId="4008"/>
    <cellStyle name="_원동천교(상)외-수량수정" xfId="4009"/>
    <cellStyle name="_유첨3(서식)" xfId="4010"/>
    <cellStyle name="_유첨3(서식)_1" xfId="4011"/>
    <cellStyle name="_은평공원테니스장정비공사" xfId="4012"/>
    <cellStyle name="_음성방향-p1" xfId="4013"/>
    <cellStyle name="_읍내 한국농수산방송 " xfId="4014"/>
    <cellStyle name="_응급ES" xfId="4015"/>
    <cellStyle name="_응급RE" xfId="4016"/>
    <cellStyle name="_이양능주(2공구)bid전기" xfId="4017"/>
    <cellStyle name="_이양능주(2공구)bid전기_20050219강서구일위대가" xfId="4018"/>
    <cellStyle name="_이양능주(2공구)bid전기_수량산출서" xfId="4019"/>
    <cellStyle name="_이양능주(2공구)bid전기_수량산출서_관악구청(수정완료)" xfId="4020"/>
    <cellStyle name="_이양능주(2공구)bid전기_수량산출서_중구(담당자요청대로)" xfId="4021"/>
    <cellStyle name="_이양능주(2공구)bid전기_수량산출서_중구청일위대가(0318)" xfId="4022"/>
    <cellStyle name="_이양능주(2공구)bid전기_중구청일위대가" xfId="4023"/>
    <cellStyle name="_이양능주(2공구)bid전기_중구청일위대가_관악구청(수정완료)" xfId="4024"/>
    <cellStyle name="_이양능주(2공구)bid전기_중구청일위대가_중구(담당자요청대로)" xfId="4025"/>
    <cellStyle name="_이양능주(2공구)bid전기_중구청일위대가_중구청일위대가(0318)" xfId="4026"/>
    <cellStyle name="_인원계획표 " xfId="4027"/>
    <cellStyle name="_인원계획표 _2000x2000" xfId="4028"/>
    <cellStyle name="_인원계획표 _2000x2000_4-1.아스콘포장깨기(연암기준)" xfId="4029"/>
    <cellStyle name="_인원계획표 _2000x2000_4-1.아스콘포장깨기(연암기준)_단가산출서" xfId="4030"/>
    <cellStyle name="_인원계획표 _2000x2000_4-1.아스콘포장깨기(연암기준)_단가산출서_단가산출서" xfId="4031"/>
    <cellStyle name="_인원계획표 _2000x2000_4-1.아스콘포장깨기(연암기준)_단가산출서_단가산출서_대화1교" xfId="4032"/>
    <cellStyle name="_인원계획표 _2000x2000_4-1.아스콘포장깨기(연암기준)_단가산출서_대화1교" xfId="4033"/>
    <cellStyle name="_인원계획표 _2000x2000_4-1.아스콘포장깨기(연암기준)_대화1교" xfId="4034"/>
    <cellStyle name="_인원계획표 _2000x2000_4-1.아스콘포장깨기(연암기준)_사토운반변경" xfId="4035"/>
    <cellStyle name="_인원계획표 _2000x2000_4-1.아스콘포장깨기(연암기준)_사토운반변경_단가산출서" xfId="4036"/>
    <cellStyle name="_인원계획표 _2000x2000_4-1.아스콘포장깨기(연암기준)_사토운반변경_단가산출서_단가산출서" xfId="4037"/>
    <cellStyle name="_인원계획표 _2000x2000_4-1.아스콘포장깨기(연암기준)_사토운반변경_단가산출서_단가산출서_대화1교" xfId="4038"/>
    <cellStyle name="_인원계획표 _2000x2000_4-1.아스콘포장깨기(연암기준)_사토운반변경_단가산출서_대화1교" xfId="4039"/>
    <cellStyle name="_인원계획표 _2000x2000_4-1.아스콘포장깨기(연암기준)_사토운반변경_대화1교" xfId="4040"/>
    <cellStyle name="_인원계획표 _2000x2000_단가산출서" xfId="4041"/>
    <cellStyle name="_인원계획표 _2000x2000_단가산출서_단가산출서" xfId="4042"/>
    <cellStyle name="_인원계획표 _2000x2000_단가산출서_단가산출서_대화1교" xfId="4043"/>
    <cellStyle name="_인원계획표 _2000x2000_단가산출서_대화1교" xfId="4044"/>
    <cellStyle name="_인원계획표 _2000x2000_대화1교" xfId="4045"/>
    <cellStyle name="_인원계획표 _2000x2000_사토운반변경" xfId="4046"/>
    <cellStyle name="_인원계획표 _2000x2000_사토운반변경_단가산출서" xfId="4047"/>
    <cellStyle name="_인원계획표 _2000x2000_사토운반변경_단가산출서_단가산출서" xfId="4048"/>
    <cellStyle name="_인원계획표 _2000x2000_사토운반변경_단가산출서_단가산출서_대화1교" xfId="4049"/>
    <cellStyle name="_인원계획표 _2000x2000_사토운반변경_단가산출서_대화1교" xfId="4050"/>
    <cellStyle name="_인원계획표 _2000x2000_사토운반변경_대화1교" xfId="4051"/>
    <cellStyle name="_인원계획표 _20050219강서구일위대가" xfId="4052"/>
    <cellStyle name="_인원계획표 _4-1.아스콘포장깨기(연암기준)" xfId="4053"/>
    <cellStyle name="_인원계획표 _4-1.아스콘포장깨기(연암기준)_단가산출서" xfId="4054"/>
    <cellStyle name="_인원계획표 _4-1.아스콘포장깨기(연암기준)_단가산출서_단가산출서" xfId="4055"/>
    <cellStyle name="_인원계획표 _4-1.아스콘포장깨기(연암기준)_단가산출서_단가산출서_대화1교" xfId="4056"/>
    <cellStyle name="_인원계획표 _4-1.아스콘포장깨기(연암기준)_단가산출서_대화1교" xfId="4057"/>
    <cellStyle name="_인원계획표 _4-1.아스콘포장깨기(연암기준)_대화1교" xfId="4058"/>
    <cellStyle name="_인원계획표 _4-1.아스콘포장깨기(연암기준)_사토운반변경" xfId="4059"/>
    <cellStyle name="_인원계획표 _4-1.아스콘포장깨기(연암기준)_사토운반변경_단가산출서" xfId="4060"/>
    <cellStyle name="_인원계획표 _4-1.아스콘포장깨기(연암기준)_사토운반변경_단가산출서_단가산출서" xfId="4061"/>
    <cellStyle name="_인원계획표 _4-1.아스콘포장깨기(연암기준)_사토운반변경_단가산출서_단가산출서_대화1교" xfId="4062"/>
    <cellStyle name="_인원계획표 _4-1.아스콘포장깨기(연암기준)_사토운반변경_단가산출서_대화1교" xfId="4063"/>
    <cellStyle name="_인원계획표 _4-1.아스콘포장깨기(연암기준)_사토운반변경_대화1교" xfId="4064"/>
    <cellStyle name="_인원계획표 _PC암거(2000x2000)실정보고" xfId="4065"/>
    <cellStyle name="_인원계획표 _PC암거(2000x2000)실정보고(일체형)" xfId="4066"/>
    <cellStyle name="_인원계획표 _PC암거(2000x2000)실정보고(일체형)_대화1교" xfId="4067"/>
    <cellStyle name="_인원계획표 _PC암거(2000x2000)실정보고_대화1교" xfId="4068"/>
    <cellStyle name="_인원계획표 _감관추진공사2000x2000" xfId="4069"/>
    <cellStyle name="_인원계획표 _감관추진공사2000x2000_4-1.아스콘포장깨기(연암기준)" xfId="4070"/>
    <cellStyle name="_인원계획표 _감관추진공사2000x2000_4-1.아스콘포장깨기(연암기준)_단가산출서" xfId="4071"/>
    <cellStyle name="_인원계획표 _감관추진공사2000x2000_4-1.아스콘포장깨기(연암기준)_단가산출서_단가산출서" xfId="4072"/>
    <cellStyle name="_인원계획표 _감관추진공사2000x2000_4-1.아스콘포장깨기(연암기준)_단가산출서_단가산출서_대화1교" xfId="4073"/>
    <cellStyle name="_인원계획표 _감관추진공사2000x2000_4-1.아스콘포장깨기(연암기준)_단가산출서_대화1교" xfId="4074"/>
    <cellStyle name="_인원계획표 _감관추진공사2000x2000_4-1.아스콘포장깨기(연암기준)_대화1교" xfId="4075"/>
    <cellStyle name="_인원계획표 _감관추진공사2000x2000_4-1.아스콘포장깨기(연암기준)_사토운반변경" xfId="4076"/>
    <cellStyle name="_인원계획표 _감관추진공사2000x2000_4-1.아스콘포장깨기(연암기준)_사토운반변경_단가산출서" xfId="4077"/>
    <cellStyle name="_인원계획표 _감관추진공사2000x2000_4-1.아스콘포장깨기(연암기준)_사토운반변경_단가산출서_단가산출서" xfId="4078"/>
    <cellStyle name="_인원계획표 _감관추진공사2000x2000_4-1.아스콘포장깨기(연암기준)_사토운반변경_단가산출서_단가산출서_대화1교" xfId="4079"/>
    <cellStyle name="_인원계획표 _감관추진공사2000x2000_4-1.아스콘포장깨기(연암기준)_사토운반변경_단가산출서_대화1교" xfId="4080"/>
    <cellStyle name="_인원계획표 _감관추진공사2000x2000_4-1.아스콘포장깨기(연암기준)_사토운반변경_대화1교" xfId="4081"/>
    <cellStyle name="_인원계획표 _감관추진공사2000x2000_단가산출서" xfId="4082"/>
    <cellStyle name="_인원계획표 _감관추진공사2000x2000_단가산출서_단가산출서" xfId="4083"/>
    <cellStyle name="_인원계획표 _감관추진공사2000x2000_단가산출서_단가산출서_대화1교" xfId="4084"/>
    <cellStyle name="_인원계획표 _감관추진공사2000x2000_단가산출서_대화1교" xfId="4085"/>
    <cellStyle name="_인원계획표 _감관추진공사2000x2000_대화1교" xfId="4086"/>
    <cellStyle name="_인원계획표 _감관추진공사2000x2000_사토운반변경" xfId="4087"/>
    <cellStyle name="_인원계획표 _감관추진공사2000x2000_사토운반변경_단가산출서" xfId="4088"/>
    <cellStyle name="_인원계획표 _감관추진공사2000x2000_사토운반변경_단가산출서_단가산출서" xfId="4089"/>
    <cellStyle name="_인원계획표 _감관추진공사2000x2000_사토운반변경_단가산출서_단가산출서_대화1교" xfId="4090"/>
    <cellStyle name="_인원계획표 _감관추진공사2000x2000_사토운반변경_단가산출서_대화1교" xfId="4091"/>
    <cellStyle name="_인원계획표 _감관추진공사2000x2000_사토운반변경_대화1교" xfId="4092"/>
    <cellStyle name="_인원계획표 _감사지적(고용보험료)" xfId="4093"/>
    <cellStyle name="_인원계획표 _감사지적(고용보험료)_단가산출서" xfId="4094"/>
    <cellStyle name="_인원계획표 _감사지적(고용보험료)_단가산출서_단가산출서" xfId="4095"/>
    <cellStyle name="_인원계획표 _감사지적(고용보험료)_단가산출서_단가산출서_대화1교" xfId="4096"/>
    <cellStyle name="_인원계획표 _감사지적(고용보험료)_단가산출서_대화1교" xfId="4097"/>
    <cellStyle name="_인원계획표 _감사지적(고용보험료)_대화1교" xfId="4098"/>
    <cellStyle name="_인원계획표 _감사지적(노반준비공)" xfId="4099"/>
    <cellStyle name="_인원계획표 _감사지적(노반준비공)_단가산출서" xfId="4100"/>
    <cellStyle name="_인원계획표 _감사지적(노반준비공)_단가산출서_단가산출서" xfId="4101"/>
    <cellStyle name="_인원계획표 _감사지적(노반준비공)_단가산출서_단가산출서_대화1교" xfId="4102"/>
    <cellStyle name="_인원계획표 _감사지적(노반준비공)_단가산출서_대화1교" xfId="4103"/>
    <cellStyle name="_인원계획표 _감사지적(노반준비공)_대화1교" xfId="4104"/>
    <cellStyle name="_인원계획표 _감사지적(암거 비계공)" xfId="4105"/>
    <cellStyle name="_인원계획표 _감사지적(암거 비계공)_단가산출서" xfId="4106"/>
    <cellStyle name="_인원계획표 _감사지적(암거 비계공)_단가산출서_단가산출서" xfId="4107"/>
    <cellStyle name="_인원계획표 _감사지적(암거 비계공)_단가산출서_단가산출서_대화1교" xfId="4108"/>
    <cellStyle name="_인원계획표 _감사지적(암거 비계공)_단가산출서_대화1교" xfId="4109"/>
    <cellStyle name="_인원계획표 _감사지적(암거 비계공)_대화1교" xfId="4110"/>
    <cellStyle name="_인원계획표 _광주평동투찰" xfId="4111"/>
    <cellStyle name="_인원계획표 _광주평동투찰_20050219강서구일위대가" xfId="4112"/>
    <cellStyle name="_인원계획표 _광주평동투찰_수량산출서" xfId="4113"/>
    <cellStyle name="_인원계획표 _광주평동투찰_수량산출서_관악구청(수정완료)" xfId="4114"/>
    <cellStyle name="_인원계획표 _광주평동투찰_수량산출서_중구(담당자요청대로)" xfId="4115"/>
    <cellStyle name="_인원계획표 _광주평동투찰_수량산출서_중구청일위대가(0318)" xfId="4116"/>
    <cellStyle name="_인원계획표 _광주평동투찰_중구청일위대가" xfId="4117"/>
    <cellStyle name="_인원계획표 _광주평동투찰_중구청일위대가_관악구청(수정완료)" xfId="4118"/>
    <cellStyle name="_인원계획표 _광주평동투찰_중구청일위대가_중구(담당자요청대로)" xfId="4119"/>
    <cellStyle name="_인원계획표 _광주평동투찰_중구청일위대가_중구청일위대가(0318)" xfId="4120"/>
    <cellStyle name="_인원계획표 _광주평동품의1" xfId="4121"/>
    <cellStyle name="_인원계획표 _광주평동품의1_20050219강서구일위대가" xfId="4122"/>
    <cellStyle name="_인원계획표 _광주평동품의1_수량산출서" xfId="4123"/>
    <cellStyle name="_인원계획표 _광주평동품의1_수량산출서_관악구청(수정완료)" xfId="4124"/>
    <cellStyle name="_인원계획표 _광주평동품의1_수량산출서_중구(담당자요청대로)" xfId="4125"/>
    <cellStyle name="_인원계획표 _광주평동품의1_수량산출서_중구청일위대가(0318)" xfId="4126"/>
    <cellStyle name="_인원계획표 _광주평동품의1_중구청일위대가" xfId="4127"/>
    <cellStyle name="_인원계획표 _광주평동품의1_중구청일위대가_관악구청(수정완료)" xfId="4128"/>
    <cellStyle name="_인원계획표 _광주평동품의1_중구청일위대가_중구(담당자요청대로)" xfId="4129"/>
    <cellStyle name="_인원계획표 _광주평동품의1_중구청일위대가_중구청일위대가(0318)" xfId="4130"/>
    <cellStyle name="_인원계획표 _내역서(발주청제출 2.16)" xfId="4131"/>
    <cellStyle name="_인원계획표 _내역서(발주청제출 2.16)_1" xfId="4132"/>
    <cellStyle name="_인원계획표 _내역서(발주청제출 2.16)_1_대화1교" xfId="4133"/>
    <cellStyle name="_인원계획표 _내역서(발주청제출 2.16)_2000x2000" xfId="4134"/>
    <cellStyle name="_인원계획표 _내역서(발주청제출 2.16)_2000x2000_4-1.아스콘포장깨기(연암기준)" xfId="4135"/>
    <cellStyle name="_인원계획표 _내역서(발주청제출 2.16)_2000x2000_4-1.아스콘포장깨기(연암기준)_단가산출서" xfId="4136"/>
    <cellStyle name="_인원계획표 _내역서(발주청제출 2.16)_2000x2000_4-1.아스콘포장깨기(연암기준)_단가산출서_단가산출서" xfId="4137"/>
    <cellStyle name="_인원계획표 _내역서(발주청제출 2.16)_2000x2000_4-1.아스콘포장깨기(연암기준)_단가산출서_단가산출서_대화1교" xfId="4138"/>
    <cellStyle name="_인원계획표 _내역서(발주청제출 2.16)_2000x2000_4-1.아스콘포장깨기(연암기준)_단가산출서_대화1교" xfId="4139"/>
    <cellStyle name="_인원계획표 _내역서(발주청제출 2.16)_2000x2000_4-1.아스콘포장깨기(연암기준)_대화1교" xfId="4140"/>
    <cellStyle name="_인원계획표 _내역서(발주청제출 2.16)_2000x2000_4-1.아스콘포장깨기(연암기준)_사토운반변경" xfId="4141"/>
    <cellStyle name="_인원계획표 _내역서(발주청제출 2.16)_2000x2000_4-1.아스콘포장깨기(연암기준)_사토운반변경_단가산출서" xfId="4142"/>
    <cellStyle name="_인원계획표 _내역서(발주청제출 2.16)_2000x2000_4-1.아스콘포장깨기(연암기준)_사토운반변경_단가산출서_단가산출서" xfId="4143"/>
    <cellStyle name="_인원계획표 _내역서(발주청제출 2.16)_2000x2000_4-1.아스콘포장깨기(연암기준)_사토운반변경_단가산출서_단가산출서_대화1교" xfId="4144"/>
    <cellStyle name="_인원계획표 _내역서(발주청제출 2.16)_2000x2000_4-1.아스콘포장깨기(연암기준)_사토운반변경_단가산출서_대화1교" xfId="4145"/>
    <cellStyle name="_인원계획표 _내역서(발주청제출 2.16)_2000x2000_4-1.아스콘포장깨기(연암기준)_사토운반변경_대화1교" xfId="4146"/>
    <cellStyle name="_인원계획표 _내역서(발주청제출 2.16)_2000x2000_단가산출서" xfId="4147"/>
    <cellStyle name="_인원계획표 _내역서(발주청제출 2.16)_2000x2000_단가산출서_단가산출서" xfId="4148"/>
    <cellStyle name="_인원계획표 _내역서(발주청제출 2.16)_2000x2000_단가산출서_단가산출서_대화1교" xfId="4149"/>
    <cellStyle name="_인원계획표 _내역서(발주청제출 2.16)_2000x2000_단가산출서_대화1교" xfId="4150"/>
    <cellStyle name="_인원계획표 _내역서(발주청제출 2.16)_2000x2000_대화1교" xfId="4151"/>
    <cellStyle name="_인원계획표 _내역서(발주청제출 2.16)_2000x2000_사토운반변경" xfId="4152"/>
    <cellStyle name="_인원계획표 _내역서(발주청제출 2.16)_2000x2000_사토운반변경_단가산출서" xfId="4153"/>
    <cellStyle name="_인원계획표 _내역서(발주청제출 2.16)_2000x2000_사토운반변경_단가산출서_단가산출서" xfId="4154"/>
    <cellStyle name="_인원계획표 _내역서(발주청제출 2.16)_2000x2000_사토운반변경_단가산출서_단가산출서_대화1교" xfId="4155"/>
    <cellStyle name="_인원계획표 _내역서(발주청제출 2.16)_2000x2000_사토운반변경_단가산출서_대화1교" xfId="4156"/>
    <cellStyle name="_인원계획표 _내역서(발주청제출 2.16)_2000x2000_사토운반변경_대화1교" xfId="4157"/>
    <cellStyle name="_인원계획표 _내역서(발주청제출 2.16)_4-1.아스콘포장깨기(연암기준)" xfId="4158"/>
    <cellStyle name="_인원계획표 _내역서(발주청제출 2.16)_4-1.아스콘포장깨기(연암기준)_단가산출서" xfId="4159"/>
    <cellStyle name="_인원계획표 _내역서(발주청제출 2.16)_4-1.아스콘포장깨기(연암기준)_단가산출서_단가산출서" xfId="4160"/>
    <cellStyle name="_인원계획표 _내역서(발주청제출 2.16)_4-1.아스콘포장깨기(연암기준)_단가산출서_단가산출서_대화1교" xfId="4161"/>
    <cellStyle name="_인원계획표 _내역서(발주청제출 2.16)_4-1.아스콘포장깨기(연암기준)_단가산출서_대화1교" xfId="4162"/>
    <cellStyle name="_인원계획표 _내역서(발주청제출 2.16)_4-1.아스콘포장깨기(연암기준)_대화1교" xfId="4163"/>
    <cellStyle name="_인원계획표 _내역서(발주청제출 2.16)_4-1.아스콘포장깨기(연암기준)_사토운반변경" xfId="4164"/>
    <cellStyle name="_인원계획표 _내역서(발주청제출 2.16)_4-1.아스콘포장깨기(연암기준)_사토운반변경_단가산출서" xfId="4165"/>
    <cellStyle name="_인원계획표 _내역서(발주청제출 2.16)_4-1.아스콘포장깨기(연암기준)_사토운반변경_단가산출서_단가산출서" xfId="4166"/>
    <cellStyle name="_인원계획표 _내역서(발주청제출 2.16)_4-1.아스콘포장깨기(연암기준)_사토운반변경_단가산출서_단가산출서_대화1교" xfId="4167"/>
    <cellStyle name="_인원계획표 _내역서(발주청제출 2.16)_4-1.아스콘포장깨기(연암기준)_사토운반변경_단가산출서_대화1교" xfId="4168"/>
    <cellStyle name="_인원계획표 _내역서(발주청제출 2.16)_4-1.아스콘포장깨기(연암기준)_사토운반변경_대화1교" xfId="4169"/>
    <cellStyle name="_인원계획표 _내역서(발주청제출 2.16)_PC암거(2000x2000)실정보고" xfId="4170"/>
    <cellStyle name="_인원계획표 _내역서(발주청제출 2.16)_PC암거(2000x2000)실정보고(일체형)" xfId="4171"/>
    <cellStyle name="_인원계획표 _내역서(발주청제출 2.16)_PC암거(2000x2000)실정보고(일체형)_대화1교" xfId="4172"/>
    <cellStyle name="_인원계획표 _내역서(발주청제출 2.16)_PC암거(2000x2000)실정보고_대화1교" xfId="4173"/>
    <cellStyle name="_인원계획표 _내역서(발주청제출 2.16)_감관추진공사2000x2000" xfId="4174"/>
    <cellStyle name="_인원계획표 _내역서(발주청제출 2.16)_감관추진공사2000x2000_4-1.아스콘포장깨기(연암기준)" xfId="4175"/>
    <cellStyle name="_인원계획표 _내역서(발주청제출 2.16)_감관추진공사2000x2000_4-1.아스콘포장깨기(연암기준)_단가산출서" xfId="4176"/>
    <cellStyle name="_인원계획표 _내역서(발주청제출 2.16)_감관추진공사2000x2000_4-1.아스콘포장깨기(연암기준)_단가산출서_단가산출서" xfId="4177"/>
    <cellStyle name="_인원계획표 _내역서(발주청제출 2.16)_감관추진공사2000x2000_4-1.아스콘포장깨기(연암기준)_단가산출서_단가산출서_대화1교" xfId="4178"/>
    <cellStyle name="_인원계획표 _내역서(발주청제출 2.16)_감관추진공사2000x2000_4-1.아스콘포장깨기(연암기준)_단가산출서_대화1교" xfId="4179"/>
    <cellStyle name="_인원계획표 _내역서(발주청제출 2.16)_감관추진공사2000x2000_4-1.아스콘포장깨기(연암기준)_대화1교" xfId="4180"/>
    <cellStyle name="_인원계획표 _내역서(발주청제출 2.16)_감관추진공사2000x2000_4-1.아스콘포장깨기(연암기준)_사토운반변경" xfId="4181"/>
    <cellStyle name="_인원계획표 _내역서(발주청제출 2.16)_감관추진공사2000x2000_4-1.아스콘포장깨기(연암기준)_사토운반변경_단가산출서" xfId="4182"/>
    <cellStyle name="_인원계획표 _내역서(발주청제출 2.16)_감관추진공사2000x2000_4-1.아스콘포장깨기(연암기준)_사토운반변경_단가산출서_단가산출서" xfId="4183"/>
    <cellStyle name="_인원계획표 _내역서(발주청제출 2.16)_감관추진공사2000x2000_4-1.아스콘포장깨기(연암기준)_사토운반변경_단가산출서_단가산출서_대화1교" xfId="4184"/>
    <cellStyle name="_인원계획표 _내역서(발주청제출 2.16)_감관추진공사2000x2000_4-1.아스콘포장깨기(연암기준)_사토운반변경_단가산출서_대화1교" xfId="4185"/>
    <cellStyle name="_인원계획표 _내역서(발주청제출 2.16)_감관추진공사2000x2000_4-1.아스콘포장깨기(연암기준)_사토운반변경_대화1교" xfId="4186"/>
    <cellStyle name="_인원계획표 _내역서(발주청제출 2.16)_감관추진공사2000x2000_단가산출서" xfId="4187"/>
    <cellStyle name="_인원계획표 _내역서(발주청제출 2.16)_감관추진공사2000x2000_단가산출서_단가산출서" xfId="4188"/>
    <cellStyle name="_인원계획표 _내역서(발주청제출 2.16)_감관추진공사2000x2000_단가산출서_단가산출서_대화1교" xfId="4189"/>
    <cellStyle name="_인원계획표 _내역서(발주청제출 2.16)_감관추진공사2000x2000_단가산출서_대화1교" xfId="4190"/>
    <cellStyle name="_인원계획표 _내역서(발주청제출 2.16)_감관추진공사2000x2000_대화1교" xfId="4191"/>
    <cellStyle name="_인원계획표 _내역서(발주청제출 2.16)_감관추진공사2000x2000_사토운반변경" xfId="4192"/>
    <cellStyle name="_인원계획표 _내역서(발주청제출 2.16)_감관추진공사2000x2000_사토운반변경_단가산출서" xfId="4193"/>
    <cellStyle name="_인원계획표 _내역서(발주청제출 2.16)_감관추진공사2000x2000_사토운반변경_단가산출서_단가산출서" xfId="4194"/>
    <cellStyle name="_인원계획표 _내역서(발주청제출 2.16)_감관추진공사2000x2000_사토운반변경_단가산출서_단가산출서_대화1교" xfId="4195"/>
    <cellStyle name="_인원계획표 _내역서(발주청제출 2.16)_감관추진공사2000x2000_사토운반변경_단가산출서_대화1교" xfId="4196"/>
    <cellStyle name="_인원계획표 _내역서(발주청제출 2.16)_감관추진공사2000x2000_사토운반변경_대화1교" xfId="4197"/>
    <cellStyle name="_인원계획표 _내역서(발주청제출 2.16)_단가산출서" xfId="4198"/>
    <cellStyle name="_인원계획표 _내역서(발주청제출 2.16)_단가산출서(비계파이프)" xfId="4199"/>
    <cellStyle name="_인원계획표 _내역서(발주청제출 2.16)_단가산출서(비계파이프)_대화1교" xfId="4200"/>
    <cellStyle name="_인원계획표 _내역서(발주청제출 2.16)_단가산출서_단가산출서" xfId="4201"/>
    <cellStyle name="_인원계획표 _내역서(발주청제출 2.16)_단가산출서_단가산출서_대화1교" xfId="4202"/>
    <cellStyle name="_인원계획표 _내역서(발주청제출 2.16)_단가산출서_대화1교" xfId="4203"/>
    <cellStyle name="_인원계획표 _내역서(발주청제출 2.16)_대화1교" xfId="4204"/>
    <cellStyle name="_인원계획표 _내역서(발주청제출 2.16)_사토운반변경" xfId="4205"/>
    <cellStyle name="_인원계획표 _내역서(발주청제출 2.16)_사토운반변경_단가산출서" xfId="4206"/>
    <cellStyle name="_인원계획표 _내역서(발주청제출 2.16)_사토운반변경_단가산출서_단가산출서" xfId="4207"/>
    <cellStyle name="_인원계획표 _내역서(발주청제출 2.16)_사토운반변경_단가산출서_단가산출서_대화1교" xfId="4208"/>
    <cellStyle name="_인원계획표 _내역서(발주청제출 2.16)_사토운반변경_단가산출서_대화1교" xfId="4209"/>
    <cellStyle name="_인원계획표 _내역서(발주청제출 2.16)_사토운반변경_대화1교" xfId="4210"/>
    <cellStyle name="_인원계획표 _내역서(발주청제출 2.16)_소하천법면보강" xfId="4211"/>
    <cellStyle name="_인원계획표 _내역서(발주청제출 2.16)_소하천법면보강_대화1교" xfId="4212"/>
    <cellStyle name="_인원계획표 _내역서(발주청제출 2.16)_암거내역1" xfId="4213"/>
    <cellStyle name="_인원계획표 _내역서(발주청제출 2.16)_암거내역1_4-1.아스콘포장깨기(연암기준)" xfId="4214"/>
    <cellStyle name="_인원계획표 _내역서(발주청제출 2.16)_암거내역1_4-1.아스콘포장깨기(연암기준)_단가산출서" xfId="4215"/>
    <cellStyle name="_인원계획표 _내역서(발주청제출 2.16)_암거내역1_4-1.아스콘포장깨기(연암기준)_단가산출서_단가산출서" xfId="4216"/>
    <cellStyle name="_인원계획표 _내역서(발주청제출 2.16)_암거내역1_4-1.아스콘포장깨기(연암기준)_단가산출서_단가산출서_대화1교" xfId="4217"/>
    <cellStyle name="_인원계획표 _내역서(발주청제출 2.16)_암거내역1_4-1.아스콘포장깨기(연암기준)_단가산출서_대화1교" xfId="4218"/>
    <cellStyle name="_인원계획표 _내역서(발주청제출 2.16)_암거내역1_4-1.아스콘포장깨기(연암기준)_대화1교" xfId="4219"/>
    <cellStyle name="_인원계획표 _내역서(발주청제출 2.16)_암거내역1_4-1.아스콘포장깨기(연암기준)_사토운반변경" xfId="4220"/>
    <cellStyle name="_인원계획표 _내역서(발주청제출 2.16)_암거내역1_4-1.아스콘포장깨기(연암기준)_사토운반변경_단가산출서" xfId="4221"/>
    <cellStyle name="_인원계획표 _내역서(발주청제출 2.16)_암거내역1_4-1.아스콘포장깨기(연암기준)_사토운반변경_단가산출서_단가산출서" xfId="4222"/>
    <cellStyle name="_인원계획표 _내역서(발주청제출 2.16)_암거내역1_4-1.아스콘포장깨기(연암기준)_사토운반변경_단가산출서_단가산출서_대화1교" xfId="4223"/>
    <cellStyle name="_인원계획표 _내역서(발주청제출 2.16)_암거내역1_4-1.아스콘포장깨기(연암기준)_사토운반변경_단가산출서_대화1교" xfId="4224"/>
    <cellStyle name="_인원계획표 _내역서(발주청제출 2.16)_암거내역1_4-1.아스콘포장깨기(연암기준)_사토운반변경_대화1교" xfId="4225"/>
    <cellStyle name="_인원계획표 _내역서(발주청제출 2.16)_암거내역1_단가산출서" xfId="4226"/>
    <cellStyle name="_인원계획표 _내역서(발주청제출 2.16)_암거내역1_단가산출서_단가산출서" xfId="4227"/>
    <cellStyle name="_인원계획표 _내역서(발주청제출 2.16)_암거내역1_단가산출서_단가산출서_대화1교" xfId="4228"/>
    <cellStyle name="_인원계획표 _내역서(발주청제출 2.16)_암거내역1_단가산출서_대화1교" xfId="4229"/>
    <cellStyle name="_인원계획표 _내역서(발주청제출 2.16)_암거내역1_대화1교" xfId="4230"/>
    <cellStyle name="_인원계획표 _내역서(발주청제출 2.16)_암거내역1_사토운반변경" xfId="4231"/>
    <cellStyle name="_인원계획표 _내역서(발주청제출 2.16)_암거내역1_사토운반변경_단가산출서" xfId="4232"/>
    <cellStyle name="_인원계획표 _내역서(발주청제출 2.16)_암거내역1_사토운반변경_단가산출서_단가산출서" xfId="4233"/>
    <cellStyle name="_인원계획표 _내역서(발주청제출 2.16)_암거내역1_사토운반변경_단가산출서_단가산출서_대화1교" xfId="4234"/>
    <cellStyle name="_인원계획표 _내역서(발주청제출 2.16)_암거내역1_사토운반변경_단가산출서_대화1교" xfId="4235"/>
    <cellStyle name="_인원계획표 _내역서(발주청제출 2.16)_암거내역1_사토운반변경_대화1교" xfId="4236"/>
    <cellStyle name="_인원계획표 _내역서(발주청제출 2.16)_토공사(8.20)" xfId="4237"/>
    <cellStyle name="_인원계획표 _내역서(발주청제출 2.16)_토공사(8.20)_대화1교" xfId="4238"/>
    <cellStyle name="_인원계획표 _단가산출서" xfId="4239"/>
    <cellStyle name="_인원계획표 _단가산출서(비계파이프)" xfId="4240"/>
    <cellStyle name="_인원계획표 _단가산출서(비계파이프)_대화1교" xfId="4241"/>
    <cellStyle name="_인원계획표 _단가산출서_단가산출서" xfId="4242"/>
    <cellStyle name="_인원계획표 _단가산출서_단가산출서_대화1교" xfId="4243"/>
    <cellStyle name="_인원계획표 _단가산출서_대화1교" xfId="4244"/>
    <cellStyle name="_인원계획표 _대화1교" xfId="4245"/>
    <cellStyle name="_인원계획표 _사토운반변경" xfId="4246"/>
    <cellStyle name="_인원계획표 _사토운반변경_단가산출서" xfId="4247"/>
    <cellStyle name="_인원계획표 _사토운반변경_단가산출서_단가산출서" xfId="4248"/>
    <cellStyle name="_인원계획표 _사토운반변경_단가산출서_단가산출서_대화1교" xfId="4249"/>
    <cellStyle name="_인원계획표 _사토운반변경_단가산출서_대화1교" xfId="4250"/>
    <cellStyle name="_인원계획표 _사토운반변경_대화1교" xfId="4251"/>
    <cellStyle name="_인원계획표 _소하천법면보강" xfId="4252"/>
    <cellStyle name="_인원계획표 _소하천법면보강_대화1교" xfId="4253"/>
    <cellStyle name="_인원계획표 _송학하수품의(설계넣고)" xfId="4254"/>
    <cellStyle name="_인원계획표 _송학하수품의(설계넣고)_20050219강서구일위대가" xfId="4255"/>
    <cellStyle name="_인원계획표 _송학하수품의(설계넣고)_수량산출서" xfId="4256"/>
    <cellStyle name="_인원계획표 _송학하수품의(설계넣고)_수량산출서_관악구청(수정완료)" xfId="4257"/>
    <cellStyle name="_인원계획표 _송학하수품의(설계넣고)_수량산출서_중구(담당자요청대로)" xfId="4258"/>
    <cellStyle name="_인원계획표 _송학하수품의(설계넣고)_수량산출서_중구청일위대가(0318)" xfId="4259"/>
    <cellStyle name="_인원계획표 _송학하수품의(설계넣고)_중구청일위대가" xfId="4260"/>
    <cellStyle name="_인원계획표 _송학하수품의(설계넣고)_중구청일위대가_관악구청(수정완료)" xfId="4261"/>
    <cellStyle name="_인원계획표 _송학하수품의(설계넣고)_중구청일위대가_중구(담당자요청대로)" xfId="4262"/>
    <cellStyle name="_인원계획표 _송학하수품의(설계넣고)_중구청일위대가_중구청일위대가(0318)" xfId="4263"/>
    <cellStyle name="_인원계획표 _수량산출서" xfId="4264"/>
    <cellStyle name="_인원계획표 _수량산출서_관악구청(수정완료)" xfId="4265"/>
    <cellStyle name="_인원계획표 _수량산출서_중구(담당자요청대로)" xfId="4266"/>
    <cellStyle name="_인원계획표 _수량산출서_중구청일위대가(0318)" xfId="4267"/>
    <cellStyle name="_인원계획표 _암거내역1" xfId="4268"/>
    <cellStyle name="_인원계획표 _암거내역1_4-1.아스콘포장깨기(연암기준)" xfId="4269"/>
    <cellStyle name="_인원계획표 _암거내역1_4-1.아스콘포장깨기(연암기준)_단가산출서" xfId="4270"/>
    <cellStyle name="_인원계획표 _암거내역1_4-1.아스콘포장깨기(연암기준)_단가산출서_단가산출서" xfId="4271"/>
    <cellStyle name="_인원계획표 _암거내역1_4-1.아스콘포장깨기(연암기준)_단가산출서_단가산출서_대화1교" xfId="4272"/>
    <cellStyle name="_인원계획표 _암거내역1_4-1.아스콘포장깨기(연암기준)_단가산출서_대화1교" xfId="4273"/>
    <cellStyle name="_인원계획표 _암거내역1_4-1.아스콘포장깨기(연암기준)_대화1교" xfId="4274"/>
    <cellStyle name="_인원계획표 _암거내역1_4-1.아스콘포장깨기(연암기준)_사토운반변경" xfId="4275"/>
    <cellStyle name="_인원계획표 _암거내역1_4-1.아스콘포장깨기(연암기준)_사토운반변경_단가산출서" xfId="4276"/>
    <cellStyle name="_인원계획표 _암거내역1_4-1.아스콘포장깨기(연암기준)_사토운반변경_단가산출서_단가산출서" xfId="4277"/>
    <cellStyle name="_인원계획표 _암거내역1_4-1.아스콘포장깨기(연암기준)_사토운반변경_단가산출서_단가산출서_대화1교" xfId="4278"/>
    <cellStyle name="_인원계획표 _암거내역1_4-1.아스콘포장깨기(연암기준)_사토운반변경_단가산출서_대화1교" xfId="4279"/>
    <cellStyle name="_인원계획표 _암거내역1_4-1.아스콘포장깨기(연암기준)_사토운반변경_대화1교" xfId="4280"/>
    <cellStyle name="_인원계획표 _암거내역1_단가산출서" xfId="4281"/>
    <cellStyle name="_인원계획표 _암거내역1_단가산출서_단가산출서" xfId="4282"/>
    <cellStyle name="_인원계획표 _암거내역1_단가산출서_단가산출서_대화1교" xfId="4283"/>
    <cellStyle name="_인원계획표 _암거내역1_단가산출서_대화1교" xfId="4284"/>
    <cellStyle name="_인원계획표 _암거내역1_대화1교" xfId="4285"/>
    <cellStyle name="_인원계획표 _암거내역1_사토운반변경" xfId="4286"/>
    <cellStyle name="_인원계획표 _암거내역1_사토운반변경_단가산출서" xfId="4287"/>
    <cellStyle name="_인원계획표 _암거내역1_사토운반변경_단가산출서_단가산출서" xfId="4288"/>
    <cellStyle name="_인원계획표 _암거내역1_사토운반변경_단가산출서_단가산출서_대화1교" xfId="4289"/>
    <cellStyle name="_인원계획표 _암거내역1_사토운반변경_단가산출서_대화1교" xfId="4290"/>
    <cellStyle name="_인원계획표 _암거내역1_사토운반변경_대화1교" xfId="4291"/>
    <cellStyle name="_인원계획표 _적격 " xfId="4292"/>
    <cellStyle name="_인원계획표 _적격 _2000x2000" xfId="4293"/>
    <cellStyle name="_인원계획표 _적격 _2000x2000_4-1.아스콘포장깨기(연암기준)" xfId="4294"/>
    <cellStyle name="_인원계획표 _적격 _2000x2000_4-1.아스콘포장깨기(연암기준)_단가산출서" xfId="4295"/>
    <cellStyle name="_인원계획표 _적격 _2000x2000_4-1.아스콘포장깨기(연암기준)_단가산출서_단가산출서" xfId="4296"/>
    <cellStyle name="_인원계획표 _적격 _2000x2000_4-1.아스콘포장깨기(연암기준)_단가산출서_단가산출서_대화1교" xfId="4297"/>
    <cellStyle name="_인원계획표 _적격 _2000x2000_4-1.아스콘포장깨기(연암기준)_단가산출서_대화1교" xfId="4298"/>
    <cellStyle name="_인원계획표 _적격 _2000x2000_4-1.아스콘포장깨기(연암기준)_대화1교" xfId="4299"/>
    <cellStyle name="_인원계획표 _적격 _2000x2000_4-1.아스콘포장깨기(연암기준)_사토운반변경" xfId="4300"/>
    <cellStyle name="_인원계획표 _적격 _2000x2000_4-1.아스콘포장깨기(연암기준)_사토운반변경_단가산출서" xfId="4301"/>
    <cellStyle name="_인원계획표 _적격 _2000x2000_4-1.아스콘포장깨기(연암기준)_사토운반변경_단가산출서_단가산출서" xfId="4302"/>
    <cellStyle name="_인원계획표 _적격 _2000x2000_4-1.아스콘포장깨기(연암기준)_사토운반변경_단가산출서_단가산출서_대화1교" xfId="4303"/>
    <cellStyle name="_인원계획표 _적격 _2000x2000_4-1.아스콘포장깨기(연암기준)_사토운반변경_단가산출서_대화1교" xfId="4304"/>
    <cellStyle name="_인원계획표 _적격 _2000x2000_4-1.아스콘포장깨기(연암기준)_사토운반변경_대화1교" xfId="4305"/>
    <cellStyle name="_인원계획표 _적격 _2000x2000_단가산출서" xfId="4306"/>
    <cellStyle name="_인원계획표 _적격 _2000x2000_단가산출서_단가산출서" xfId="4307"/>
    <cellStyle name="_인원계획표 _적격 _2000x2000_단가산출서_단가산출서_대화1교" xfId="4308"/>
    <cellStyle name="_인원계획표 _적격 _2000x2000_단가산출서_대화1교" xfId="4309"/>
    <cellStyle name="_인원계획표 _적격 _2000x2000_대화1교" xfId="4310"/>
    <cellStyle name="_인원계획표 _적격 _2000x2000_사토운반변경" xfId="4311"/>
    <cellStyle name="_인원계획표 _적격 _2000x2000_사토운반변경_단가산출서" xfId="4312"/>
    <cellStyle name="_인원계획표 _적격 _2000x2000_사토운반변경_단가산출서_단가산출서" xfId="4313"/>
    <cellStyle name="_인원계획표 _적격 _2000x2000_사토운반변경_단가산출서_단가산출서_대화1교" xfId="4314"/>
    <cellStyle name="_인원계획표 _적격 _2000x2000_사토운반변경_단가산출서_대화1교" xfId="4315"/>
    <cellStyle name="_인원계획표 _적격 _2000x2000_사토운반변경_대화1교" xfId="4316"/>
    <cellStyle name="_인원계획표 _적격 _20050219강서구일위대가" xfId="4317"/>
    <cellStyle name="_인원계획표 _적격 _4-1.아스콘포장깨기(연암기준)" xfId="4318"/>
    <cellStyle name="_인원계획표 _적격 _4-1.아스콘포장깨기(연암기준)_단가산출서" xfId="4319"/>
    <cellStyle name="_인원계획표 _적격 _4-1.아스콘포장깨기(연암기준)_단가산출서_단가산출서" xfId="4320"/>
    <cellStyle name="_인원계획표 _적격 _4-1.아스콘포장깨기(연암기준)_단가산출서_단가산출서_대화1교" xfId="4321"/>
    <cellStyle name="_인원계획표 _적격 _4-1.아스콘포장깨기(연암기준)_단가산출서_대화1교" xfId="4322"/>
    <cellStyle name="_인원계획표 _적격 _4-1.아스콘포장깨기(연암기준)_대화1교" xfId="4323"/>
    <cellStyle name="_인원계획표 _적격 _4-1.아스콘포장깨기(연암기준)_사토운반변경" xfId="4324"/>
    <cellStyle name="_인원계획표 _적격 _4-1.아스콘포장깨기(연암기준)_사토운반변경_단가산출서" xfId="4325"/>
    <cellStyle name="_인원계획표 _적격 _4-1.아스콘포장깨기(연암기준)_사토운반변경_단가산출서_단가산출서" xfId="4326"/>
    <cellStyle name="_인원계획표 _적격 _4-1.아스콘포장깨기(연암기준)_사토운반변경_단가산출서_단가산출서_대화1교" xfId="4327"/>
    <cellStyle name="_인원계획표 _적격 _4-1.아스콘포장깨기(연암기준)_사토운반변경_단가산출서_대화1교" xfId="4328"/>
    <cellStyle name="_인원계획표 _적격 _4-1.아스콘포장깨기(연암기준)_사토운반변경_대화1교" xfId="4329"/>
    <cellStyle name="_인원계획표 _적격 _PC암거(2000x2000)실정보고" xfId="4330"/>
    <cellStyle name="_인원계획표 _적격 _PC암거(2000x2000)실정보고(일체형)" xfId="4331"/>
    <cellStyle name="_인원계획표 _적격 _PC암거(2000x2000)실정보고(일체형)_대화1교" xfId="4332"/>
    <cellStyle name="_인원계획표 _적격 _PC암거(2000x2000)실정보고_대화1교" xfId="4333"/>
    <cellStyle name="_인원계획표 _적격 _감관추진공사2000x2000" xfId="4334"/>
    <cellStyle name="_인원계획표 _적격 _감관추진공사2000x2000_4-1.아스콘포장깨기(연암기준)" xfId="4335"/>
    <cellStyle name="_인원계획표 _적격 _감관추진공사2000x2000_4-1.아스콘포장깨기(연암기준)_단가산출서" xfId="4336"/>
    <cellStyle name="_인원계획표 _적격 _감관추진공사2000x2000_4-1.아스콘포장깨기(연암기준)_단가산출서_단가산출서" xfId="4337"/>
    <cellStyle name="_인원계획표 _적격 _감관추진공사2000x2000_4-1.아스콘포장깨기(연암기준)_단가산출서_단가산출서_대화1교" xfId="4338"/>
    <cellStyle name="_인원계획표 _적격 _감관추진공사2000x2000_4-1.아스콘포장깨기(연암기준)_단가산출서_대화1교" xfId="4339"/>
    <cellStyle name="_인원계획표 _적격 _감관추진공사2000x2000_4-1.아스콘포장깨기(연암기준)_대화1교" xfId="4340"/>
    <cellStyle name="_인원계획표 _적격 _감관추진공사2000x2000_4-1.아스콘포장깨기(연암기준)_사토운반변경" xfId="4341"/>
    <cellStyle name="_인원계획표 _적격 _감관추진공사2000x2000_4-1.아스콘포장깨기(연암기준)_사토운반변경_단가산출서" xfId="4342"/>
    <cellStyle name="_인원계획표 _적격 _감관추진공사2000x2000_4-1.아스콘포장깨기(연암기준)_사토운반변경_단가산출서_단가산출서" xfId="4343"/>
    <cellStyle name="_인원계획표 _적격 _감관추진공사2000x2000_4-1.아스콘포장깨기(연암기준)_사토운반변경_단가산출서_단가산출서_대화1교" xfId="4344"/>
    <cellStyle name="_인원계획표 _적격 _감관추진공사2000x2000_4-1.아스콘포장깨기(연암기준)_사토운반변경_단가산출서_대화1교" xfId="4345"/>
    <cellStyle name="_인원계획표 _적격 _감관추진공사2000x2000_4-1.아스콘포장깨기(연암기준)_사토운반변경_대화1교" xfId="4346"/>
    <cellStyle name="_인원계획표 _적격 _감관추진공사2000x2000_단가산출서" xfId="4347"/>
    <cellStyle name="_인원계획표 _적격 _감관추진공사2000x2000_단가산출서_단가산출서" xfId="4348"/>
    <cellStyle name="_인원계획표 _적격 _감관추진공사2000x2000_단가산출서_단가산출서_대화1교" xfId="4349"/>
    <cellStyle name="_인원계획표 _적격 _감관추진공사2000x2000_단가산출서_대화1교" xfId="4350"/>
    <cellStyle name="_인원계획표 _적격 _감관추진공사2000x2000_대화1교" xfId="4351"/>
    <cellStyle name="_인원계획표 _적격 _감관추진공사2000x2000_사토운반변경" xfId="4352"/>
    <cellStyle name="_인원계획표 _적격 _감관추진공사2000x2000_사토운반변경_단가산출서" xfId="4353"/>
    <cellStyle name="_인원계획표 _적격 _감관추진공사2000x2000_사토운반변경_단가산출서_단가산출서" xfId="4354"/>
    <cellStyle name="_인원계획표 _적격 _감관추진공사2000x2000_사토운반변경_단가산출서_단가산출서_대화1교" xfId="4355"/>
    <cellStyle name="_인원계획표 _적격 _감관추진공사2000x2000_사토운반변경_단가산출서_대화1교" xfId="4356"/>
    <cellStyle name="_인원계획표 _적격 _감관추진공사2000x2000_사토운반변경_대화1교" xfId="4357"/>
    <cellStyle name="_인원계획표 _적격 _감사지적(고용보험료)" xfId="4358"/>
    <cellStyle name="_인원계획표 _적격 _감사지적(고용보험료)_단가산출서" xfId="4359"/>
    <cellStyle name="_인원계획표 _적격 _감사지적(고용보험료)_단가산출서_단가산출서" xfId="4360"/>
    <cellStyle name="_인원계획표 _적격 _감사지적(고용보험료)_단가산출서_단가산출서_대화1교" xfId="4361"/>
    <cellStyle name="_인원계획표 _적격 _감사지적(고용보험료)_단가산출서_대화1교" xfId="4362"/>
    <cellStyle name="_인원계획표 _적격 _감사지적(고용보험료)_대화1교" xfId="4363"/>
    <cellStyle name="_인원계획표 _적격 _감사지적(노반준비공)" xfId="4364"/>
    <cellStyle name="_인원계획표 _적격 _감사지적(노반준비공)_단가산출서" xfId="4365"/>
    <cellStyle name="_인원계획표 _적격 _감사지적(노반준비공)_단가산출서_단가산출서" xfId="4366"/>
    <cellStyle name="_인원계획표 _적격 _감사지적(노반준비공)_단가산출서_단가산출서_대화1교" xfId="4367"/>
    <cellStyle name="_인원계획표 _적격 _감사지적(노반준비공)_단가산출서_대화1교" xfId="4368"/>
    <cellStyle name="_인원계획표 _적격 _감사지적(노반준비공)_대화1교" xfId="4369"/>
    <cellStyle name="_인원계획표 _적격 _감사지적(암거 비계공)" xfId="4370"/>
    <cellStyle name="_인원계획표 _적격 _감사지적(암거 비계공)_단가산출서" xfId="4371"/>
    <cellStyle name="_인원계획표 _적격 _감사지적(암거 비계공)_단가산출서_단가산출서" xfId="4372"/>
    <cellStyle name="_인원계획표 _적격 _감사지적(암거 비계공)_단가산출서_단가산출서_대화1교" xfId="4373"/>
    <cellStyle name="_인원계획표 _적격 _감사지적(암거 비계공)_단가산출서_대화1교" xfId="4374"/>
    <cellStyle name="_인원계획표 _적격 _감사지적(암거 비계공)_대화1교" xfId="4375"/>
    <cellStyle name="_인원계획표 _적격 _광주평동투찰" xfId="4376"/>
    <cellStyle name="_인원계획표 _적격 _광주평동투찰_20050219강서구일위대가" xfId="4377"/>
    <cellStyle name="_인원계획표 _적격 _광주평동투찰_수량산출서" xfId="4378"/>
    <cellStyle name="_인원계획표 _적격 _광주평동투찰_수량산출서_관악구청(수정완료)" xfId="4379"/>
    <cellStyle name="_인원계획표 _적격 _광주평동투찰_수량산출서_중구(담당자요청대로)" xfId="4380"/>
    <cellStyle name="_인원계획표 _적격 _광주평동투찰_수량산출서_중구청일위대가(0318)" xfId="4381"/>
    <cellStyle name="_인원계획표 _적격 _광주평동투찰_중구청일위대가" xfId="4382"/>
    <cellStyle name="_인원계획표 _적격 _광주평동투찰_중구청일위대가_관악구청(수정완료)" xfId="4383"/>
    <cellStyle name="_인원계획표 _적격 _광주평동투찰_중구청일위대가_중구(담당자요청대로)" xfId="4384"/>
    <cellStyle name="_인원계획표 _적격 _광주평동투찰_중구청일위대가_중구청일위대가(0318)" xfId="4385"/>
    <cellStyle name="_인원계획표 _적격 _광주평동품의1" xfId="4386"/>
    <cellStyle name="_인원계획표 _적격 _광주평동품의1_20050219강서구일위대가" xfId="4387"/>
    <cellStyle name="_인원계획표 _적격 _광주평동품의1_수량산출서" xfId="4388"/>
    <cellStyle name="_인원계획표 _적격 _광주평동품의1_수량산출서_관악구청(수정완료)" xfId="4389"/>
    <cellStyle name="_인원계획표 _적격 _광주평동품의1_수량산출서_중구(담당자요청대로)" xfId="4390"/>
    <cellStyle name="_인원계획표 _적격 _광주평동품의1_수량산출서_중구청일위대가(0318)" xfId="4391"/>
    <cellStyle name="_인원계획표 _적격 _광주평동품의1_중구청일위대가" xfId="4392"/>
    <cellStyle name="_인원계획표 _적격 _광주평동품의1_중구청일위대가_관악구청(수정완료)" xfId="4393"/>
    <cellStyle name="_인원계획표 _적격 _광주평동품의1_중구청일위대가_중구(담당자요청대로)" xfId="4394"/>
    <cellStyle name="_인원계획표 _적격 _광주평동품의1_중구청일위대가_중구청일위대가(0318)" xfId="4395"/>
    <cellStyle name="_인원계획표 _적격 _내역서(발주청제출 2.16)" xfId="4396"/>
    <cellStyle name="_인원계획표 _적격 _내역서(발주청제출 2.16)_1" xfId="4397"/>
    <cellStyle name="_인원계획표 _적격 _내역서(발주청제출 2.16)_1_대화1교" xfId="4398"/>
    <cellStyle name="_인원계획표 _적격 _내역서(발주청제출 2.16)_2000x2000" xfId="4399"/>
    <cellStyle name="_인원계획표 _적격 _내역서(발주청제출 2.16)_2000x2000_4-1.아스콘포장깨기(연암기준)" xfId="4400"/>
    <cellStyle name="_인원계획표 _적격 _내역서(발주청제출 2.16)_2000x2000_4-1.아스콘포장깨기(연암기준)_단가산출서" xfId="4401"/>
    <cellStyle name="_인원계획표 _적격 _내역서(발주청제출 2.16)_2000x2000_4-1.아스콘포장깨기(연암기준)_단가산출서_단가산출서" xfId="4402"/>
    <cellStyle name="_인원계획표 _적격 _내역서(발주청제출 2.16)_2000x2000_4-1.아스콘포장깨기(연암기준)_단가산출서_단가산출서_대화1교" xfId="4403"/>
    <cellStyle name="_인원계획표 _적격 _내역서(발주청제출 2.16)_2000x2000_4-1.아스콘포장깨기(연암기준)_단가산출서_대화1교" xfId="4404"/>
    <cellStyle name="_인원계획표 _적격 _내역서(발주청제출 2.16)_2000x2000_4-1.아스콘포장깨기(연암기준)_대화1교" xfId="4405"/>
    <cellStyle name="_인원계획표 _적격 _내역서(발주청제출 2.16)_2000x2000_4-1.아스콘포장깨기(연암기준)_사토운반변경" xfId="4406"/>
    <cellStyle name="_인원계획표 _적격 _내역서(발주청제출 2.16)_2000x2000_4-1.아스콘포장깨기(연암기준)_사토운반변경_단가산출서" xfId="4407"/>
    <cellStyle name="_인원계획표 _적격 _내역서(발주청제출 2.16)_2000x2000_4-1.아스콘포장깨기(연암기준)_사토운반변경_단가산출서_단가산출서" xfId="4408"/>
    <cellStyle name="_인원계획표 _적격 _내역서(발주청제출 2.16)_2000x2000_4-1.아스콘포장깨기(연암기준)_사토운반변경_단가산출서_단가산출서_대화1교" xfId="4409"/>
    <cellStyle name="_인원계획표 _적격 _내역서(발주청제출 2.16)_2000x2000_4-1.아스콘포장깨기(연암기준)_사토운반변경_단가산출서_대화1교" xfId="4410"/>
    <cellStyle name="_인원계획표 _적격 _내역서(발주청제출 2.16)_2000x2000_4-1.아스콘포장깨기(연암기준)_사토운반변경_대화1교" xfId="4411"/>
    <cellStyle name="_인원계획표 _적격 _내역서(발주청제출 2.16)_2000x2000_단가산출서" xfId="4412"/>
    <cellStyle name="_인원계획표 _적격 _내역서(발주청제출 2.16)_2000x2000_단가산출서_단가산출서" xfId="4413"/>
    <cellStyle name="_인원계획표 _적격 _내역서(발주청제출 2.16)_2000x2000_단가산출서_단가산출서_대화1교" xfId="4414"/>
    <cellStyle name="_인원계획표 _적격 _내역서(발주청제출 2.16)_2000x2000_단가산출서_대화1교" xfId="4415"/>
    <cellStyle name="_인원계획표 _적격 _내역서(발주청제출 2.16)_2000x2000_대화1교" xfId="4416"/>
    <cellStyle name="_인원계획표 _적격 _내역서(발주청제출 2.16)_2000x2000_사토운반변경" xfId="4417"/>
    <cellStyle name="_인원계획표 _적격 _내역서(발주청제출 2.16)_2000x2000_사토운반변경_단가산출서" xfId="4418"/>
    <cellStyle name="_인원계획표 _적격 _내역서(발주청제출 2.16)_2000x2000_사토운반변경_단가산출서_단가산출서" xfId="4419"/>
    <cellStyle name="_인원계획표 _적격 _내역서(발주청제출 2.16)_2000x2000_사토운반변경_단가산출서_단가산출서_대화1교" xfId="4420"/>
    <cellStyle name="_인원계획표 _적격 _내역서(발주청제출 2.16)_2000x2000_사토운반변경_단가산출서_대화1교" xfId="4421"/>
    <cellStyle name="_인원계획표 _적격 _내역서(발주청제출 2.16)_2000x2000_사토운반변경_대화1교" xfId="4422"/>
    <cellStyle name="_인원계획표 _적격 _내역서(발주청제출 2.16)_4-1.아스콘포장깨기(연암기준)" xfId="4423"/>
    <cellStyle name="_인원계획표 _적격 _내역서(발주청제출 2.16)_4-1.아스콘포장깨기(연암기준)_단가산출서" xfId="4424"/>
    <cellStyle name="_인원계획표 _적격 _내역서(발주청제출 2.16)_4-1.아스콘포장깨기(연암기준)_단가산출서_단가산출서" xfId="4425"/>
    <cellStyle name="_인원계획표 _적격 _내역서(발주청제출 2.16)_4-1.아스콘포장깨기(연암기준)_단가산출서_단가산출서_대화1교" xfId="4426"/>
    <cellStyle name="_인원계획표 _적격 _내역서(발주청제출 2.16)_4-1.아스콘포장깨기(연암기준)_단가산출서_대화1교" xfId="4427"/>
    <cellStyle name="_인원계획표 _적격 _내역서(발주청제출 2.16)_4-1.아스콘포장깨기(연암기준)_대화1교" xfId="4428"/>
    <cellStyle name="_인원계획표 _적격 _내역서(발주청제출 2.16)_4-1.아스콘포장깨기(연암기준)_사토운반변경" xfId="4429"/>
    <cellStyle name="_인원계획표 _적격 _내역서(발주청제출 2.16)_4-1.아스콘포장깨기(연암기준)_사토운반변경_단가산출서" xfId="4430"/>
    <cellStyle name="_인원계획표 _적격 _내역서(발주청제출 2.16)_4-1.아스콘포장깨기(연암기준)_사토운반변경_단가산출서_단가산출서" xfId="4431"/>
    <cellStyle name="_인원계획표 _적격 _내역서(발주청제출 2.16)_4-1.아스콘포장깨기(연암기준)_사토운반변경_단가산출서_단가산출서_대화1교" xfId="4432"/>
    <cellStyle name="_인원계획표 _적격 _내역서(발주청제출 2.16)_4-1.아스콘포장깨기(연암기준)_사토운반변경_단가산출서_대화1교" xfId="4433"/>
    <cellStyle name="_인원계획표 _적격 _내역서(발주청제출 2.16)_4-1.아스콘포장깨기(연암기준)_사토운반변경_대화1교" xfId="4434"/>
    <cellStyle name="_인원계획표 _적격 _내역서(발주청제출 2.16)_PC암거(2000x2000)실정보고" xfId="4435"/>
    <cellStyle name="_인원계획표 _적격 _내역서(발주청제출 2.16)_PC암거(2000x2000)실정보고(일체형)" xfId="4436"/>
    <cellStyle name="_인원계획표 _적격 _내역서(발주청제출 2.16)_PC암거(2000x2000)실정보고(일체형)_대화1교" xfId="4437"/>
    <cellStyle name="_인원계획표 _적격 _내역서(발주청제출 2.16)_PC암거(2000x2000)실정보고_대화1교" xfId="4438"/>
    <cellStyle name="_인원계획표 _적격 _내역서(발주청제출 2.16)_감관추진공사2000x2000" xfId="4439"/>
    <cellStyle name="_인원계획표 _적격 _내역서(발주청제출 2.16)_감관추진공사2000x2000_4-1.아스콘포장깨기(연암기준)" xfId="4440"/>
    <cellStyle name="_인원계획표 _적격 _내역서(발주청제출 2.16)_감관추진공사2000x2000_4-1.아스콘포장깨기(연암기준)_단가산출서" xfId="4441"/>
    <cellStyle name="_인원계획표 _적격 _내역서(발주청제출 2.16)_감관추진공사2000x2000_4-1.아스콘포장깨기(연암기준)_단가산출서_단가산출서" xfId="4442"/>
    <cellStyle name="_인원계획표 _적격 _내역서(발주청제출 2.16)_감관추진공사2000x2000_4-1.아스콘포장깨기(연암기준)_단가산출서_단가산출서_대화1교" xfId="4443"/>
    <cellStyle name="_인원계획표 _적격 _내역서(발주청제출 2.16)_감관추진공사2000x2000_4-1.아스콘포장깨기(연암기준)_단가산출서_대화1교" xfId="4444"/>
    <cellStyle name="_인원계획표 _적격 _내역서(발주청제출 2.16)_감관추진공사2000x2000_4-1.아스콘포장깨기(연암기준)_대화1교" xfId="4445"/>
    <cellStyle name="_인원계획표 _적격 _내역서(발주청제출 2.16)_감관추진공사2000x2000_4-1.아스콘포장깨기(연암기준)_사토운반변경" xfId="4446"/>
    <cellStyle name="_인원계획표 _적격 _내역서(발주청제출 2.16)_감관추진공사2000x2000_4-1.아스콘포장깨기(연암기준)_사토운반변경_단가산출서" xfId="4447"/>
    <cellStyle name="_인원계획표 _적격 _내역서(발주청제출 2.16)_감관추진공사2000x2000_4-1.아스콘포장깨기(연암기준)_사토운반변경_단가산출서_단가산출서" xfId="4448"/>
    <cellStyle name="_인원계획표 _적격 _내역서(발주청제출 2.16)_감관추진공사2000x2000_4-1.아스콘포장깨기(연암기준)_사토운반변경_단가산출서_단가산출서_대화1교" xfId="4449"/>
    <cellStyle name="_인원계획표 _적격 _내역서(발주청제출 2.16)_감관추진공사2000x2000_4-1.아스콘포장깨기(연암기준)_사토운반변경_단가산출서_대화1교" xfId="4450"/>
    <cellStyle name="_인원계획표 _적격 _내역서(발주청제출 2.16)_감관추진공사2000x2000_4-1.아스콘포장깨기(연암기준)_사토운반변경_대화1교" xfId="4451"/>
    <cellStyle name="_인원계획표 _적격 _내역서(발주청제출 2.16)_감관추진공사2000x2000_단가산출서" xfId="4452"/>
    <cellStyle name="_인원계획표 _적격 _내역서(발주청제출 2.16)_감관추진공사2000x2000_단가산출서_단가산출서" xfId="4453"/>
    <cellStyle name="_인원계획표 _적격 _내역서(발주청제출 2.16)_감관추진공사2000x2000_단가산출서_단가산출서_대화1교" xfId="4454"/>
    <cellStyle name="_인원계획표 _적격 _내역서(발주청제출 2.16)_감관추진공사2000x2000_단가산출서_대화1교" xfId="4455"/>
    <cellStyle name="_인원계획표 _적격 _내역서(발주청제출 2.16)_감관추진공사2000x2000_대화1교" xfId="4456"/>
    <cellStyle name="_인원계획표 _적격 _내역서(발주청제출 2.16)_감관추진공사2000x2000_사토운반변경" xfId="4457"/>
    <cellStyle name="_인원계획표 _적격 _내역서(발주청제출 2.16)_감관추진공사2000x2000_사토운반변경_단가산출서" xfId="4458"/>
    <cellStyle name="_인원계획표 _적격 _내역서(발주청제출 2.16)_감관추진공사2000x2000_사토운반변경_단가산출서_단가산출서" xfId="4459"/>
    <cellStyle name="_인원계획표 _적격 _내역서(발주청제출 2.16)_감관추진공사2000x2000_사토운반변경_단가산출서_단가산출서_대화1교" xfId="4460"/>
    <cellStyle name="_인원계획표 _적격 _내역서(발주청제출 2.16)_감관추진공사2000x2000_사토운반변경_단가산출서_대화1교" xfId="4461"/>
    <cellStyle name="_인원계획표 _적격 _내역서(발주청제출 2.16)_감관추진공사2000x2000_사토운반변경_대화1교" xfId="4462"/>
    <cellStyle name="_인원계획표 _적격 _내역서(발주청제출 2.16)_단가산출서" xfId="4463"/>
    <cellStyle name="_인원계획표 _적격 _내역서(발주청제출 2.16)_단가산출서(비계파이프)" xfId="4464"/>
    <cellStyle name="_인원계획표 _적격 _내역서(발주청제출 2.16)_단가산출서(비계파이프)_대화1교" xfId="4465"/>
    <cellStyle name="_인원계획표 _적격 _내역서(발주청제출 2.16)_단가산출서_단가산출서" xfId="4466"/>
    <cellStyle name="_인원계획표 _적격 _내역서(발주청제출 2.16)_단가산출서_단가산출서_대화1교" xfId="4467"/>
    <cellStyle name="_인원계획표 _적격 _내역서(발주청제출 2.16)_단가산출서_대화1교" xfId="4468"/>
    <cellStyle name="_인원계획표 _적격 _내역서(발주청제출 2.16)_대화1교" xfId="4469"/>
    <cellStyle name="_인원계획표 _적격 _내역서(발주청제출 2.16)_사토운반변경" xfId="4470"/>
    <cellStyle name="_인원계획표 _적격 _내역서(발주청제출 2.16)_사토운반변경_단가산출서" xfId="4471"/>
    <cellStyle name="_인원계획표 _적격 _내역서(발주청제출 2.16)_사토운반변경_단가산출서_단가산출서" xfId="4472"/>
    <cellStyle name="_인원계획표 _적격 _내역서(발주청제출 2.16)_사토운반변경_단가산출서_단가산출서_대화1교" xfId="4473"/>
    <cellStyle name="_인원계획표 _적격 _내역서(발주청제출 2.16)_사토운반변경_단가산출서_대화1교" xfId="4474"/>
    <cellStyle name="_인원계획표 _적격 _내역서(발주청제출 2.16)_사토운반변경_대화1교" xfId="4475"/>
    <cellStyle name="_인원계획표 _적격 _내역서(발주청제출 2.16)_소하천법면보강" xfId="4476"/>
    <cellStyle name="_인원계획표 _적격 _내역서(발주청제출 2.16)_소하천법면보강_대화1교" xfId="4477"/>
    <cellStyle name="_인원계획표 _적격 _내역서(발주청제출 2.16)_암거내역1" xfId="4478"/>
    <cellStyle name="_인원계획표 _적격 _내역서(발주청제출 2.16)_암거내역1_4-1.아스콘포장깨기(연암기준)" xfId="4479"/>
    <cellStyle name="_인원계획표 _적격 _내역서(발주청제출 2.16)_암거내역1_4-1.아스콘포장깨기(연암기준)_단가산출서" xfId="4480"/>
    <cellStyle name="_인원계획표 _적격 _내역서(발주청제출 2.16)_암거내역1_4-1.아스콘포장깨기(연암기준)_단가산출서_단가산출서" xfId="4481"/>
    <cellStyle name="_인원계획표 _적격 _내역서(발주청제출 2.16)_암거내역1_4-1.아스콘포장깨기(연암기준)_단가산출서_단가산출서_대화1교" xfId="4482"/>
    <cellStyle name="_인원계획표 _적격 _내역서(발주청제출 2.16)_암거내역1_4-1.아스콘포장깨기(연암기준)_단가산출서_대화1교" xfId="4483"/>
    <cellStyle name="_인원계획표 _적격 _내역서(발주청제출 2.16)_암거내역1_4-1.아스콘포장깨기(연암기준)_대화1교" xfId="4484"/>
    <cellStyle name="_인원계획표 _적격 _내역서(발주청제출 2.16)_암거내역1_4-1.아스콘포장깨기(연암기준)_사토운반변경" xfId="4485"/>
    <cellStyle name="_인원계획표 _적격 _내역서(발주청제출 2.16)_암거내역1_4-1.아스콘포장깨기(연암기준)_사토운반변경_단가산출서" xfId="4486"/>
    <cellStyle name="_인원계획표 _적격 _내역서(발주청제출 2.16)_암거내역1_4-1.아스콘포장깨기(연암기준)_사토운반변경_단가산출서_단가산출서" xfId="4487"/>
    <cellStyle name="_인원계획표 _적격 _내역서(발주청제출 2.16)_암거내역1_4-1.아스콘포장깨기(연암기준)_사토운반변경_단가산출서_단가산출서_대화1교" xfId="4488"/>
    <cellStyle name="_인원계획표 _적격 _내역서(발주청제출 2.16)_암거내역1_4-1.아스콘포장깨기(연암기준)_사토운반변경_단가산출서_대화1교" xfId="4489"/>
    <cellStyle name="_인원계획표 _적격 _내역서(발주청제출 2.16)_암거내역1_4-1.아스콘포장깨기(연암기준)_사토운반변경_대화1교" xfId="4490"/>
    <cellStyle name="_인원계획표 _적격 _내역서(발주청제출 2.16)_암거내역1_단가산출서" xfId="4491"/>
    <cellStyle name="_인원계획표 _적격 _내역서(발주청제출 2.16)_암거내역1_단가산출서_단가산출서" xfId="4492"/>
    <cellStyle name="_인원계획표 _적격 _내역서(발주청제출 2.16)_암거내역1_단가산출서_단가산출서_대화1교" xfId="4493"/>
    <cellStyle name="_인원계획표 _적격 _내역서(발주청제출 2.16)_암거내역1_단가산출서_대화1교" xfId="4494"/>
    <cellStyle name="_인원계획표 _적격 _내역서(발주청제출 2.16)_암거내역1_대화1교" xfId="4495"/>
    <cellStyle name="_인원계획표 _적격 _내역서(발주청제출 2.16)_암거내역1_사토운반변경" xfId="4496"/>
    <cellStyle name="_인원계획표 _적격 _내역서(발주청제출 2.16)_암거내역1_사토운반변경_단가산출서" xfId="4497"/>
    <cellStyle name="_인원계획표 _적격 _내역서(발주청제출 2.16)_암거내역1_사토운반변경_단가산출서_단가산출서" xfId="4498"/>
    <cellStyle name="_인원계획표 _적격 _내역서(발주청제출 2.16)_암거내역1_사토운반변경_단가산출서_단가산출서_대화1교" xfId="4499"/>
    <cellStyle name="_인원계획표 _적격 _내역서(발주청제출 2.16)_암거내역1_사토운반변경_단가산출서_대화1교" xfId="4500"/>
    <cellStyle name="_인원계획표 _적격 _내역서(발주청제출 2.16)_암거내역1_사토운반변경_대화1교" xfId="4501"/>
    <cellStyle name="_인원계획표 _적격 _내역서(발주청제출 2.16)_토공사(8.20)" xfId="4502"/>
    <cellStyle name="_인원계획표 _적격 _내역서(발주청제출 2.16)_토공사(8.20)_대화1교" xfId="4503"/>
    <cellStyle name="_인원계획표 _적격 _단가산출서" xfId="4504"/>
    <cellStyle name="_인원계획표 _적격 _단가산출서(비계파이프)" xfId="4505"/>
    <cellStyle name="_인원계획표 _적격 _단가산출서(비계파이프)_대화1교" xfId="4506"/>
    <cellStyle name="_인원계획표 _적격 _단가산출서_단가산출서" xfId="4507"/>
    <cellStyle name="_인원계획표 _적격 _단가산출서_단가산출서_대화1교" xfId="4508"/>
    <cellStyle name="_인원계획표 _적격 _단가산출서_대화1교" xfId="4509"/>
    <cellStyle name="_인원계획표 _적격 _대화1교" xfId="4510"/>
    <cellStyle name="_인원계획표 _적격 _사토운반변경" xfId="4511"/>
    <cellStyle name="_인원계획표 _적격 _사토운반변경_단가산출서" xfId="4512"/>
    <cellStyle name="_인원계획표 _적격 _사토운반변경_단가산출서_단가산출서" xfId="4513"/>
    <cellStyle name="_인원계획표 _적격 _사토운반변경_단가산출서_단가산출서_대화1교" xfId="4514"/>
    <cellStyle name="_인원계획표 _적격 _사토운반변경_단가산출서_대화1교" xfId="4515"/>
    <cellStyle name="_인원계획표 _적격 _사토운반변경_대화1교" xfId="4516"/>
    <cellStyle name="_인원계획표 _적격 _소하천법면보강" xfId="4517"/>
    <cellStyle name="_인원계획표 _적격 _소하천법면보강_대화1교" xfId="4518"/>
    <cellStyle name="_인원계획표 _적격 _송학하수품의(설계넣고)" xfId="4519"/>
    <cellStyle name="_인원계획표 _적격 _송학하수품의(설계넣고)_20050219강서구일위대가" xfId="4520"/>
    <cellStyle name="_인원계획표 _적격 _송학하수품의(설계넣고)_수량산출서" xfId="4521"/>
    <cellStyle name="_인원계획표 _적격 _송학하수품의(설계넣고)_수량산출서_관악구청(수정완료)" xfId="4522"/>
    <cellStyle name="_인원계획표 _적격 _송학하수품의(설계넣고)_수량산출서_중구(담당자요청대로)" xfId="4523"/>
    <cellStyle name="_인원계획표 _적격 _송학하수품의(설계넣고)_수량산출서_중구청일위대가(0318)" xfId="4524"/>
    <cellStyle name="_인원계획표 _적격 _송학하수품의(설계넣고)_중구청일위대가" xfId="4525"/>
    <cellStyle name="_인원계획표 _적격 _송학하수품의(설계넣고)_중구청일위대가_관악구청(수정완료)" xfId="4526"/>
    <cellStyle name="_인원계획표 _적격 _송학하수품의(설계넣고)_중구청일위대가_중구(담당자요청대로)" xfId="4527"/>
    <cellStyle name="_인원계획표 _적격 _송학하수품의(설계넣고)_중구청일위대가_중구청일위대가(0318)" xfId="4528"/>
    <cellStyle name="_인원계획표 _적격 _수량산출서" xfId="4529"/>
    <cellStyle name="_인원계획표 _적격 _수량산출서_관악구청(수정완료)" xfId="4530"/>
    <cellStyle name="_인원계획표 _적격 _수량산출서_중구(담당자요청대로)" xfId="4531"/>
    <cellStyle name="_인원계획표 _적격 _수량산출서_중구청일위대가(0318)" xfId="4532"/>
    <cellStyle name="_인원계획표 _적격 _암거내역1" xfId="4533"/>
    <cellStyle name="_인원계획표 _적격 _암거내역1_4-1.아스콘포장깨기(연암기준)" xfId="4534"/>
    <cellStyle name="_인원계획표 _적격 _암거내역1_4-1.아스콘포장깨기(연암기준)_단가산출서" xfId="4535"/>
    <cellStyle name="_인원계획표 _적격 _암거내역1_4-1.아스콘포장깨기(연암기준)_단가산출서_단가산출서" xfId="4536"/>
    <cellStyle name="_인원계획표 _적격 _암거내역1_4-1.아스콘포장깨기(연암기준)_단가산출서_단가산출서_대화1교" xfId="4537"/>
    <cellStyle name="_인원계획표 _적격 _암거내역1_4-1.아스콘포장깨기(연암기준)_단가산출서_대화1교" xfId="4538"/>
    <cellStyle name="_인원계획표 _적격 _암거내역1_4-1.아스콘포장깨기(연암기준)_대화1교" xfId="4539"/>
    <cellStyle name="_인원계획표 _적격 _암거내역1_4-1.아스콘포장깨기(연암기준)_사토운반변경" xfId="4540"/>
    <cellStyle name="_인원계획표 _적격 _암거내역1_4-1.아스콘포장깨기(연암기준)_사토운반변경_단가산출서" xfId="4541"/>
    <cellStyle name="_인원계획표 _적격 _암거내역1_4-1.아스콘포장깨기(연암기준)_사토운반변경_단가산출서_단가산출서" xfId="4542"/>
    <cellStyle name="_인원계획표 _적격 _암거내역1_4-1.아스콘포장깨기(연암기준)_사토운반변경_단가산출서_단가산출서_대화1교" xfId="4543"/>
    <cellStyle name="_인원계획표 _적격 _암거내역1_4-1.아스콘포장깨기(연암기준)_사토운반변경_단가산출서_대화1교" xfId="4544"/>
    <cellStyle name="_인원계획표 _적격 _암거내역1_4-1.아스콘포장깨기(연암기준)_사토운반변경_대화1교" xfId="4545"/>
    <cellStyle name="_인원계획표 _적격 _암거내역1_단가산출서" xfId="4546"/>
    <cellStyle name="_인원계획표 _적격 _암거내역1_단가산출서_단가산출서" xfId="4547"/>
    <cellStyle name="_인원계획표 _적격 _암거내역1_단가산출서_단가산출서_대화1교" xfId="4548"/>
    <cellStyle name="_인원계획표 _적격 _암거내역1_단가산출서_대화1교" xfId="4549"/>
    <cellStyle name="_인원계획표 _적격 _암거내역1_대화1교" xfId="4550"/>
    <cellStyle name="_인원계획표 _적격 _암거내역1_사토운반변경" xfId="4551"/>
    <cellStyle name="_인원계획표 _적격 _암거내역1_사토운반변경_단가산출서" xfId="4552"/>
    <cellStyle name="_인원계획표 _적격 _암거내역1_사토운반변경_단가산출서_단가산출서" xfId="4553"/>
    <cellStyle name="_인원계획표 _적격 _암거내역1_사토운반변경_단가산출서_단가산출서_대화1교" xfId="4554"/>
    <cellStyle name="_인원계획표 _적격 _암거내역1_사토운반변경_단가산출서_대화1교" xfId="4555"/>
    <cellStyle name="_인원계획표 _적격 _암거내역1_사토운반변경_대화1교" xfId="4556"/>
    <cellStyle name="_인원계획표 _적격 _중구청일위대가" xfId="4557"/>
    <cellStyle name="_인원계획표 _적격 _중구청일위대가_관악구청(수정완료)" xfId="4558"/>
    <cellStyle name="_인원계획표 _적격 _중구청일위대가_중구(담당자요청대로)" xfId="4559"/>
    <cellStyle name="_인원계획표 _적격 _중구청일위대가_중구청일위대가(0318)" xfId="4560"/>
    <cellStyle name="_인원계획표 _적격 _토공사(8.20)" xfId="4561"/>
    <cellStyle name="_인원계획표 _적격 _토공사(8.20)_대화1교" xfId="4562"/>
    <cellStyle name="_인원계획표 _중구청일위대가" xfId="4563"/>
    <cellStyle name="_인원계획표 _중구청일위대가_관악구청(수정완료)" xfId="4564"/>
    <cellStyle name="_인원계획표 _중구청일위대가_중구(담당자요청대로)" xfId="4565"/>
    <cellStyle name="_인원계획표 _중구청일위대가_중구청일위대가(0318)" xfId="4566"/>
    <cellStyle name="_인원계획표 _토공사(8.20)" xfId="4567"/>
    <cellStyle name="_인원계획표 _토공사(8.20)_대화1교" xfId="4568"/>
    <cellStyle name="_인천계양 까치마을 태화,한진아파트 공사내역서(제출용1)" xfId="4569"/>
    <cellStyle name="_인천계양 까치마을 태화,한진아파트 공사내역서(제출용1)_계양구 도두리마을 동남 아파트 하자보수공사비산출서(자오)" xfId="4570"/>
    <cellStyle name="_인천계양 까치마을 태화,한진아파트 공사내역서(제출용1)_계양구 도두리마을 동남 아파트 하자보수공사비산출서(자오)_삼탄천외1개교내역(186백만원)" xfId="4571"/>
    <cellStyle name="_인천계양 까치마을 태화,한진아파트 공사내역서(제출용1)_계양구 도두리마을 동남 아파트 하자보수공사비산출서(자오)_삼탄천외1개교내역(186백만원)_신양수설변내역서" xfId="4572"/>
    <cellStyle name="_인천계양 까치마을 태화,한진아파트 공사내역서(제출용1)_계양구 도두리마을 동남 아파트 하자보수공사비산출서(자오)_신양수설변내역서" xfId="4573"/>
    <cellStyle name="_인천계양 까치마을 태화,한진아파트 공사내역서(제출용1)_계양구 도두리마을 동남 아파트 하자보수공사비산출서(자오)_원동천교(상)외-수량수정" xfId="4574"/>
    <cellStyle name="_인천계양 까치마을 태화,한진아파트 공사내역서(제출용1)_구로동구일우성아파트 하자보수공사비산출서(1)" xfId="4575"/>
    <cellStyle name="_인천계양 까치마을 태화,한진아파트 공사내역서(제출용1)_구로동구일우성아파트 하자보수공사비산출서(1)_삼탄천외1개교내역(186백만원)" xfId="4576"/>
    <cellStyle name="_인천계양 까치마을 태화,한진아파트 공사내역서(제출용1)_구로동구일우성아파트 하자보수공사비산출서(1)_삼탄천외1개교내역(186백만원)_신양수설변내역서" xfId="4577"/>
    <cellStyle name="_인천계양 까치마을 태화,한진아파트 공사내역서(제출용1)_구로동구일우성아파트 하자보수공사비산출서(1)_신양수설변내역서" xfId="4578"/>
    <cellStyle name="_인천계양 까치마을 태화,한진아파트 공사내역서(제출용1)_구로동구일우성아파트 하자보수공사비산출서(1)_원동천교(상)외-수량수정" xfId="4579"/>
    <cellStyle name="_인천계양 까치마을 태화,한진아파트 공사내역서(제출용1)_동남 아파트" xfId="4580"/>
    <cellStyle name="_인천계양 까치마을 태화,한진아파트 공사내역서(제출용1)_동남 아파트_삼탄천외1개교내역(186백만원)" xfId="4581"/>
    <cellStyle name="_인천계양 까치마을 태화,한진아파트 공사내역서(제출용1)_동남 아파트_삼탄천외1개교내역(186백만원)_신양수설변내역서" xfId="4582"/>
    <cellStyle name="_인천계양 까치마을 태화,한진아파트 공사내역서(제출용1)_동남 아파트_신양수설변내역서" xfId="4583"/>
    <cellStyle name="_인천계양 까치마을 태화,한진아파트 공사내역서(제출용1)_동남 아파트_원동천교(상)외-수량수정" xfId="4584"/>
    <cellStyle name="_인천계양 까치마을 태화,한진아파트 공사내역서(제출용1)_삼탄천외1개교내역(186백만원)" xfId="4585"/>
    <cellStyle name="_인천계양 까치마을 태화,한진아파트 공사내역서(제출용1)_삼탄천외1개교내역(186백만원)_신양수설변내역서" xfId="4586"/>
    <cellStyle name="_인천계양 까치마을 태화,한진아파트 공사내역서(제출용1)_신양수설변내역서" xfId="4587"/>
    <cellStyle name="_인천계양 까치마을 태화,한진아파트 공사내역서(제출용1)_원동천교(상)외-수량수정" xfId="4588"/>
    <cellStyle name="_인천계양 까치마을 태화,한진아파트 공사내역서(제출용1)_인천계양 까치마을 태화,한진아파트 공사내역서9.12(제출용)" xfId="4589"/>
    <cellStyle name="_인천계양 까치마을 태화,한진아파트 공사내역서(제출용1)_인천계양 까치마을 태화,한진아파트 공사내역서9.12(제출용)_삼탄천외1개교내역(186백만원)" xfId="4590"/>
    <cellStyle name="_인천계양 까치마을 태화,한진아파트 공사내역서(제출용1)_인천계양 까치마을 태화,한진아파트 공사내역서9.12(제출용)_삼탄천외1개교내역(186백만원)_신양수설변내역서" xfId="4591"/>
    <cellStyle name="_인천계양 까치마을 태화,한진아파트 공사내역서(제출용1)_인천계양 까치마을 태화,한진아파트 공사내역서9.12(제출용)_신양수설변내역서" xfId="4592"/>
    <cellStyle name="_인천계양 까치마을 태화,한진아파트 공사내역서(제출용1)_인천계양 까치마을 태화,한진아파트 공사내역서9.12(제출용)_원동천교(상)외-수량수정" xfId="4593"/>
    <cellStyle name="_인천계양 까치마을 태화,한진아파트 공사내역서(제출용1)_인천계양 까치마을 태화,한진아파트 공사내역서9.12(제출용)_인천계양 까치마을 태화,한진아파트 공사내역서9.12(제출용)" xfId="4594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" xfId="4595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4596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4597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신양수설변내역서" xfId="4598"/>
    <cellStyle name="_인천계양 까치마을 태화,한진아파트 공사내역서(제출용1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4599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" xfId="4600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" xfId="4601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4602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신양수설변내역서" xfId="4603"/>
    <cellStyle name="_인천계양 까치마을 태화,한진아파트 공사내역서(제출용1)_인천계양 까치마을 태화,한진아파트 공사내역서9.12(제출용)_인천계양 까치마을 태화,한진아파트 공사내역서9.12(제출용)_구로동구일우성아파트 하자보수공사비산출서(1)_원동천교(상)외-수량수정" xfId="4604"/>
    <cellStyle name="_인천계양 까치마을 태화,한진아파트 공사내역서(제출용1)_인천계양 까치마을 태화,한진아파트 공사내역서9.12(제출용)_인천계양 까치마을 태화,한진아파트 공사내역서9.12(제출용)_동남 아파트" xfId="4605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" xfId="4606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삼탄천외1개교내역(186백만원)_신양수설변내역서" xfId="4607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신양수설변내역서" xfId="4608"/>
    <cellStyle name="_인천계양 까치마을 태화,한진아파트 공사내역서(제출용1)_인천계양 까치마을 태화,한진아파트 공사내역서9.12(제출용)_인천계양 까치마을 태화,한진아파트 공사내역서9.12(제출용)_동남 아파트_원동천교(상)외-수량수정" xfId="4609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" xfId="4610"/>
    <cellStyle name="_인천계양 까치마을 태화,한진아파트 공사내역서(제출용1)_인천계양 까치마을 태화,한진아파트 공사내역서9.12(제출용)_인천계양 까치마을 태화,한진아파트 공사내역서9.12(제출용)_삼탄천외1개교내역(186백만원)_신양수설변내역서" xfId="4611"/>
    <cellStyle name="_인천계양 까치마을 태화,한진아파트 공사내역서(제출용1)_인천계양 까치마을 태화,한진아파트 공사내역서9.12(제출용)_인천계양 까치마을 태화,한진아파트 공사내역서9.12(제출용)_신양수설변내역서" xfId="4612"/>
    <cellStyle name="_인천계양 까치마을 태화,한진아파트 공사내역서(제출용1)_인천계양 까치마을 태화,한진아파트 공사내역서9.12(제출용)_인천계양 까치마을 태화,한진아파트 공사내역서9.12(제출용)_원동천교(상)외-수량수정" xfId="4613"/>
    <cellStyle name="_인천계양 까치마을 태화,한진아파트 공사내역서9.12(제출용)" xfId="4614"/>
    <cellStyle name="_인천계양 까치마을 태화,한진아파트 공사내역서9.12(제출용)_계양구 도두리마을 동남 아파트 하자보수공사비산출서(자오)" xfId="4615"/>
    <cellStyle name="_인천계양 까치마을 태화,한진아파트 공사내역서9.12(제출용)_계양구 도두리마을 동남 아파트 하자보수공사비산출서(자오)_삼탄천외1개교내역(186백만원)" xfId="4616"/>
    <cellStyle name="_인천계양 까치마을 태화,한진아파트 공사내역서9.12(제출용)_계양구 도두리마을 동남 아파트 하자보수공사비산출서(자오)_삼탄천외1개교내역(186백만원)_신양수설변내역서" xfId="4617"/>
    <cellStyle name="_인천계양 까치마을 태화,한진아파트 공사내역서9.12(제출용)_계양구 도두리마을 동남 아파트 하자보수공사비산출서(자오)_신양수설변내역서" xfId="4618"/>
    <cellStyle name="_인천계양 까치마을 태화,한진아파트 공사내역서9.12(제출용)_계양구 도두리마을 동남 아파트 하자보수공사비산출서(자오)_원동천교(상)외-수량수정" xfId="4619"/>
    <cellStyle name="_인천계양 까치마을 태화,한진아파트 공사내역서9.12(제출용)_구로동구일우성아파트 하자보수공사비산출서(1)" xfId="4620"/>
    <cellStyle name="_인천계양 까치마을 태화,한진아파트 공사내역서9.12(제출용)_구로동구일우성아파트 하자보수공사비산출서(1)_삼탄천외1개교내역(186백만원)" xfId="4621"/>
    <cellStyle name="_인천계양 까치마을 태화,한진아파트 공사내역서9.12(제출용)_구로동구일우성아파트 하자보수공사비산출서(1)_삼탄천외1개교내역(186백만원)_신양수설변내역서" xfId="4622"/>
    <cellStyle name="_인천계양 까치마을 태화,한진아파트 공사내역서9.12(제출용)_구로동구일우성아파트 하자보수공사비산출서(1)_신양수설변내역서" xfId="4623"/>
    <cellStyle name="_인천계양 까치마을 태화,한진아파트 공사내역서9.12(제출용)_구로동구일우성아파트 하자보수공사비산출서(1)_원동천교(상)외-수량수정" xfId="4624"/>
    <cellStyle name="_인천계양 까치마을 태화,한진아파트 공사내역서9.12(제출용)_동남 아파트" xfId="4625"/>
    <cellStyle name="_인천계양 까치마을 태화,한진아파트 공사내역서9.12(제출용)_동남 아파트_삼탄천외1개교내역(186백만원)" xfId="4626"/>
    <cellStyle name="_인천계양 까치마을 태화,한진아파트 공사내역서9.12(제출용)_동남 아파트_삼탄천외1개교내역(186백만원)_신양수설변내역서" xfId="4627"/>
    <cellStyle name="_인천계양 까치마을 태화,한진아파트 공사내역서9.12(제출용)_동남 아파트_신양수설변내역서" xfId="4628"/>
    <cellStyle name="_인천계양 까치마을 태화,한진아파트 공사내역서9.12(제출용)_동남 아파트_원동천교(상)외-수량수정" xfId="4629"/>
    <cellStyle name="_인천계양 까치마을 태화,한진아파트 공사내역서9.12(제출용)_삼탄천외1개교내역(186백만원)" xfId="4630"/>
    <cellStyle name="_인천계양 까치마을 태화,한진아파트 공사내역서9.12(제출용)_삼탄천외1개교내역(186백만원)_신양수설변내역서" xfId="4631"/>
    <cellStyle name="_인천계양 까치마을 태화,한진아파트 공사내역서9.12(제출용)_신양수설변내역서" xfId="4632"/>
    <cellStyle name="_인천계양 까치마을 태화,한진아파트 공사내역서9.12(제출용)_원동천교(상)외-수량수정" xfId="4633"/>
    <cellStyle name="_인천계양 까치마을 태화,한진아파트 공사내역서9.12(제출용)_인천계양 까치마을 태화,한진아파트 공사내역서9.12(제출용)" xfId="4634"/>
    <cellStyle name="_인천계양 까치마을 태화,한진아파트 공사내역서9.12(제출용)_인천계양 까치마을 태화,한진아파트 공사내역서9.12(제출용)_삼탄천외1개교내역(186백만원)" xfId="4635"/>
    <cellStyle name="_인천계양 까치마을 태화,한진아파트 공사내역서9.12(제출용)_인천계양 까치마을 태화,한진아파트 공사내역서9.12(제출용)_삼탄천외1개교내역(186백만원)_신양수설변내역서" xfId="4636"/>
    <cellStyle name="_인천계양 까치마을 태화,한진아파트 공사내역서9.12(제출용)_인천계양 까치마을 태화,한진아파트 공사내역서9.12(제출용)_신양수설변내역서" xfId="4637"/>
    <cellStyle name="_인천계양 까치마을 태화,한진아파트 공사내역서9.12(제출용)_인천계양 까치마을 태화,한진아파트 공사내역서9.12(제출용)_원동천교(상)외-수량수정" xfId="4638"/>
    <cellStyle name="_인천계양 까치마을 태화,한진아파트 공사내역서9.12(제출용)_인천계양 까치마을 태화,한진아파트 공사내역서9.12(제출용)_인천계양 까치마을 태화,한진아파트 공사내역서9.12(제출용)" xfId="4639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" xfId="4640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" xfId="4641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삼탄천외1개교내역(186백만원)_신양수설변내역서" xfId="4642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신양수설변내역서" xfId="4643"/>
    <cellStyle name="_인천계양 까치마을 태화,한진아파트 공사내역서9.12(제출용)_인천계양 까치마을 태화,한진아파트 공사내역서9.12(제출용)_인천계양 까치마을 태화,한진아파트 공사내역서9.12(제출용)_계양구 도두리마을 동남 아파트 하자보수공사비산출서(자오)_원동천교(상)외-수량수정" xfId="4644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" xfId="4645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" xfId="4646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삼탄천외1개교내역(186백만원)_신양수설변내역서" xfId="4647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신양수설변내역서" xfId="4648"/>
    <cellStyle name="_인천계양 까치마을 태화,한진아파트 공사내역서9.12(제출용)_인천계양 까치마을 태화,한진아파트 공사내역서9.12(제출용)_인천계양 까치마을 태화,한진아파트 공사내역서9.12(제출용)_구로동구일우성아파트 하자보수공사비산출서(1)_원동천교(상)외-수량수정" xfId="4649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" xfId="4650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" xfId="4651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삼탄천외1개교내역(186백만원)_신양수설변내역서" xfId="4652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신양수설변내역서" xfId="4653"/>
    <cellStyle name="_인천계양 까치마을 태화,한진아파트 공사내역서9.12(제출용)_인천계양 까치마을 태화,한진아파트 공사내역서9.12(제출용)_인천계양 까치마을 태화,한진아파트 공사내역서9.12(제출용)_동남 아파트_원동천교(상)외-수량수정" xfId="4654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" xfId="4655"/>
    <cellStyle name="_인천계양 까치마을 태화,한진아파트 공사내역서9.12(제출용)_인천계양 까치마을 태화,한진아파트 공사내역서9.12(제출용)_인천계양 까치마을 태화,한진아파트 공사내역서9.12(제출용)_삼탄천외1개교내역(186백만원)_신양수설변내역서" xfId="4656"/>
    <cellStyle name="_인천계양 까치마을 태화,한진아파트 공사내역서9.12(제출용)_인천계양 까치마을 태화,한진아파트 공사내역서9.12(제출용)_인천계양 까치마을 태화,한진아파트 공사내역서9.12(제출용)_신양수설변내역서" xfId="4657"/>
    <cellStyle name="_인천계양 까치마을 태화,한진아파트 공사내역서9.12(제출용)_인천계양 까치마을 태화,한진아파트 공사내역서9.12(제출용)_인천계양 까치마을 태화,한진아파트 공사내역서9.12(제출용)_원동천교(상)외-수량수정" xfId="4658"/>
    <cellStyle name="_입찰표지 " xfId="4659"/>
    <cellStyle name="_입찰표지 _2000x2000" xfId="4660"/>
    <cellStyle name="_입찰표지 _2000x2000_4-1.아스콘포장깨기(연암기준)" xfId="4661"/>
    <cellStyle name="_입찰표지 _2000x2000_4-1.아스콘포장깨기(연암기준)_단가산출서" xfId="4662"/>
    <cellStyle name="_입찰표지 _2000x2000_4-1.아스콘포장깨기(연암기준)_단가산출서_단가산출서" xfId="4663"/>
    <cellStyle name="_입찰표지 _2000x2000_4-1.아스콘포장깨기(연암기준)_단가산출서_단가산출서_대화1교" xfId="4664"/>
    <cellStyle name="_입찰표지 _2000x2000_4-1.아스콘포장깨기(연암기준)_단가산출서_대화1교" xfId="4665"/>
    <cellStyle name="_입찰표지 _2000x2000_4-1.아스콘포장깨기(연암기준)_대화1교" xfId="4666"/>
    <cellStyle name="_입찰표지 _2000x2000_4-1.아스콘포장깨기(연암기준)_사토운반변경" xfId="4667"/>
    <cellStyle name="_입찰표지 _2000x2000_4-1.아스콘포장깨기(연암기준)_사토운반변경_단가산출서" xfId="4668"/>
    <cellStyle name="_입찰표지 _2000x2000_4-1.아스콘포장깨기(연암기준)_사토운반변경_단가산출서_단가산출서" xfId="4669"/>
    <cellStyle name="_입찰표지 _2000x2000_4-1.아스콘포장깨기(연암기준)_사토운반변경_단가산출서_단가산출서_대화1교" xfId="4670"/>
    <cellStyle name="_입찰표지 _2000x2000_4-1.아스콘포장깨기(연암기준)_사토운반변경_단가산출서_대화1교" xfId="4671"/>
    <cellStyle name="_입찰표지 _2000x2000_4-1.아스콘포장깨기(연암기준)_사토운반변경_대화1교" xfId="4672"/>
    <cellStyle name="_입찰표지 _2000x2000_단가산출서" xfId="4673"/>
    <cellStyle name="_입찰표지 _2000x2000_단가산출서_단가산출서" xfId="4674"/>
    <cellStyle name="_입찰표지 _2000x2000_단가산출서_단가산출서_대화1교" xfId="4675"/>
    <cellStyle name="_입찰표지 _2000x2000_단가산출서_대화1교" xfId="4676"/>
    <cellStyle name="_입찰표지 _2000x2000_대화1교" xfId="4677"/>
    <cellStyle name="_입찰표지 _2000x2000_사토운반변경" xfId="4678"/>
    <cellStyle name="_입찰표지 _2000x2000_사토운반변경_단가산출서" xfId="4679"/>
    <cellStyle name="_입찰표지 _2000x2000_사토운반변경_단가산출서_단가산출서" xfId="4680"/>
    <cellStyle name="_입찰표지 _2000x2000_사토운반변경_단가산출서_단가산출서_대화1교" xfId="4681"/>
    <cellStyle name="_입찰표지 _2000x2000_사토운반변경_단가산출서_대화1교" xfId="4682"/>
    <cellStyle name="_입찰표지 _2000x2000_사토운반변경_대화1교" xfId="4683"/>
    <cellStyle name="_입찰표지 _20050219강서구일위대가" xfId="4684"/>
    <cellStyle name="_입찰표지 _4-1.아스콘포장깨기(연암기준)" xfId="4685"/>
    <cellStyle name="_입찰표지 _4-1.아스콘포장깨기(연암기준)_단가산출서" xfId="4686"/>
    <cellStyle name="_입찰표지 _4-1.아스콘포장깨기(연암기준)_단가산출서_단가산출서" xfId="4687"/>
    <cellStyle name="_입찰표지 _4-1.아스콘포장깨기(연암기준)_단가산출서_단가산출서_대화1교" xfId="4688"/>
    <cellStyle name="_입찰표지 _4-1.아스콘포장깨기(연암기준)_단가산출서_대화1교" xfId="4689"/>
    <cellStyle name="_입찰표지 _4-1.아스콘포장깨기(연암기준)_대화1교" xfId="4690"/>
    <cellStyle name="_입찰표지 _4-1.아스콘포장깨기(연암기준)_사토운반변경" xfId="4691"/>
    <cellStyle name="_입찰표지 _4-1.아스콘포장깨기(연암기준)_사토운반변경_단가산출서" xfId="4692"/>
    <cellStyle name="_입찰표지 _4-1.아스콘포장깨기(연암기준)_사토운반변경_단가산출서_단가산출서" xfId="4693"/>
    <cellStyle name="_입찰표지 _4-1.아스콘포장깨기(연암기준)_사토운반변경_단가산출서_단가산출서_대화1교" xfId="4694"/>
    <cellStyle name="_입찰표지 _4-1.아스콘포장깨기(연암기준)_사토운반변경_단가산출서_대화1교" xfId="4695"/>
    <cellStyle name="_입찰표지 _4-1.아스콘포장깨기(연암기준)_사토운반변경_대화1교" xfId="4696"/>
    <cellStyle name="_입찰표지 _감관추진공사2000x2000" xfId="4697"/>
    <cellStyle name="_입찰표지 _감관추진공사2000x2000_4-1.아스콘포장깨기(연암기준)" xfId="4698"/>
    <cellStyle name="_입찰표지 _감관추진공사2000x2000_4-1.아스콘포장깨기(연암기준)_단가산출서" xfId="4699"/>
    <cellStyle name="_입찰표지 _감관추진공사2000x2000_4-1.아스콘포장깨기(연암기준)_단가산출서_단가산출서" xfId="4700"/>
    <cellStyle name="_입찰표지 _감관추진공사2000x2000_4-1.아스콘포장깨기(연암기준)_단가산출서_단가산출서_대화1교" xfId="4701"/>
    <cellStyle name="_입찰표지 _감관추진공사2000x2000_4-1.아스콘포장깨기(연암기준)_단가산출서_대화1교" xfId="4702"/>
    <cellStyle name="_입찰표지 _감관추진공사2000x2000_4-1.아스콘포장깨기(연암기준)_대화1교" xfId="4703"/>
    <cellStyle name="_입찰표지 _감관추진공사2000x2000_4-1.아스콘포장깨기(연암기준)_사토운반변경" xfId="4704"/>
    <cellStyle name="_입찰표지 _감관추진공사2000x2000_4-1.아스콘포장깨기(연암기준)_사토운반변경_단가산출서" xfId="4705"/>
    <cellStyle name="_입찰표지 _감관추진공사2000x2000_4-1.아스콘포장깨기(연암기준)_사토운반변경_단가산출서_단가산출서" xfId="4706"/>
    <cellStyle name="_입찰표지 _감관추진공사2000x2000_4-1.아스콘포장깨기(연암기준)_사토운반변경_단가산출서_단가산출서_대화1교" xfId="4707"/>
    <cellStyle name="_입찰표지 _감관추진공사2000x2000_4-1.아스콘포장깨기(연암기준)_사토운반변경_단가산출서_대화1교" xfId="4708"/>
    <cellStyle name="_입찰표지 _감관추진공사2000x2000_4-1.아스콘포장깨기(연암기준)_사토운반변경_대화1교" xfId="4709"/>
    <cellStyle name="_입찰표지 _감관추진공사2000x2000_단가산출서" xfId="4710"/>
    <cellStyle name="_입찰표지 _감관추진공사2000x2000_단가산출서_단가산출서" xfId="4711"/>
    <cellStyle name="_입찰표지 _감관추진공사2000x2000_단가산출서_단가산출서_대화1교" xfId="4712"/>
    <cellStyle name="_입찰표지 _감관추진공사2000x2000_단가산출서_대화1교" xfId="4713"/>
    <cellStyle name="_입찰표지 _감관추진공사2000x2000_대화1교" xfId="4714"/>
    <cellStyle name="_입찰표지 _감관추진공사2000x2000_사토운반변경" xfId="4715"/>
    <cellStyle name="_입찰표지 _감관추진공사2000x2000_사토운반변경_단가산출서" xfId="4716"/>
    <cellStyle name="_입찰표지 _감관추진공사2000x2000_사토운반변경_단가산출서_단가산출서" xfId="4717"/>
    <cellStyle name="_입찰표지 _감관추진공사2000x2000_사토운반변경_단가산출서_단가산출서_대화1교" xfId="4718"/>
    <cellStyle name="_입찰표지 _감관추진공사2000x2000_사토운반변경_단가산출서_대화1교" xfId="4719"/>
    <cellStyle name="_입찰표지 _감관추진공사2000x2000_사토운반변경_대화1교" xfId="4720"/>
    <cellStyle name="_입찰표지 _감사지적(고용보험료)" xfId="4721"/>
    <cellStyle name="_입찰표지 _감사지적(고용보험료)_단가산출서" xfId="4722"/>
    <cellStyle name="_입찰표지 _감사지적(고용보험료)_단가산출서_단가산출서" xfId="4723"/>
    <cellStyle name="_입찰표지 _감사지적(고용보험료)_단가산출서_단가산출서_대화1교" xfId="4724"/>
    <cellStyle name="_입찰표지 _감사지적(고용보험료)_단가산출서_대화1교" xfId="4725"/>
    <cellStyle name="_입찰표지 _감사지적(고용보험료)_대화1교" xfId="4726"/>
    <cellStyle name="_입찰표지 _감사지적(노반준비공)" xfId="4727"/>
    <cellStyle name="_입찰표지 _감사지적(노반준비공)_단가산출서" xfId="4728"/>
    <cellStyle name="_입찰표지 _감사지적(노반준비공)_단가산출서_단가산출서" xfId="4729"/>
    <cellStyle name="_입찰표지 _감사지적(노반준비공)_단가산출서_단가산출서_대화1교" xfId="4730"/>
    <cellStyle name="_입찰표지 _감사지적(노반준비공)_단가산출서_대화1교" xfId="4731"/>
    <cellStyle name="_입찰표지 _감사지적(노반준비공)_대화1교" xfId="4732"/>
    <cellStyle name="_입찰표지 _감사지적(암거 비계공)" xfId="4733"/>
    <cellStyle name="_입찰표지 _감사지적(암거 비계공)_단가산출서" xfId="4734"/>
    <cellStyle name="_입찰표지 _감사지적(암거 비계공)_단가산출서_단가산출서" xfId="4735"/>
    <cellStyle name="_입찰표지 _감사지적(암거 비계공)_단가산출서_단가산출서_대화1교" xfId="4736"/>
    <cellStyle name="_입찰표지 _감사지적(암거 비계공)_단가산출서_대화1교" xfId="4737"/>
    <cellStyle name="_입찰표지 _감사지적(암거 비계공)_대화1교" xfId="4738"/>
    <cellStyle name="_입찰표지 _광주평동투찰" xfId="4739"/>
    <cellStyle name="_입찰표지 _광주평동투찰_20050219강서구일위대가" xfId="4740"/>
    <cellStyle name="_입찰표지 _광주평동투찰_수량산출서" xfId="4741"/>
    <cellStyle name="_입찰표지 _광주평동투찰_수량산출서_관악구청(수정완료)" xfId="4742"/>
    <cellStyle name="_입찰표지 _광주평동투찰_수량산출서_중구(담당자요청대로)" xfId="4743"/>
    <cellStyle name="_입찰표지 _광주평동투찰_수량산출서_중구청일위대가(0318)" xfId="4744"/>
    <cellStyle name="_입찰표지 _광주평동투찰_중구청일위대가" xfId="4745"/>
    <cellStyle name="_입찰표지 _광주평동투찰_중구청일위대가_관악구청(수정완료)" xfId="4746"/>
    <cellStyle name="_입찰표지 _광주평동투찰_중구청일위대가_중구(담당자요청대로)" xfId="4747"/>
    <cellStyle name="_입찰표지 _광주평동투찰_중구청일위대가_중구청일위대가(0318)" xfId="4748"/>
    <cellStyle name="_입찰표지 _광주평동품의1" xfId="4749"/>
    <cellStyle name="_입찰표지 _광주평동품의1_20050219강서구일위대가" xfId="4750"/>
    <cellStyle name="_입찰표지 _광주평동품의1_수량산출서" xfId="4751"/>
    <cellStyle name="_입찰표지 _광주평동품의1_수량산출서_관악구청(수정완료)" xfId="4752"/>
    <cellStyle name="_입찰표지 _광주평동품의1_수량산출서_중구(담당자요청대로)" xfId="4753"/>
    <cellStyle name="_입찰표지 _광주평동품의1_수량산출서_중구청일위대가(0318)" xfId="4754"/>
    <cellStyle name="_입찰표지 _광주평동품의1_중구청일위대가" xfId="4755"/>
    <cellStyle name="_입찰표지 _광주평동품의1_중구청일위대가_관악구청(수정완료)" xfId="4756"/>
    <cellStyle name="_입찰표지 _광주평동품의1_중구청일위대가_중구(담당자요청대로)" xfId="4757"/>
    <cellStyle name="_입찰표지 _광주평동품의1_중구청일위대가_중구청일위대가(0318)" xfId="4758"/>
    <cellStyle name="_입찰표지 _내역서(발주청제출 2.16)" xfId="4759"/>
    <cellStyle name="_입찰표지 _내역서(발주청제출 2.16)_1" xfId="4760"/>
    <cellStyle name="_입찰표지 _내역서(발주청제출 2.16)_1_대화1교" xfId="4761"/>
    <cellStyle name="_입찰표지 _내역서(발주청제출 2.16)_2000x2000" xfId="4762"/>
    <cellStyle name="_입찰표지 _내역서(발주청제출 2.16)_2000x2000_4-1.아스콘포장깨기(연암기준)" xfId="4763"/>
    <cellStyle name="_입찰표지 _내역서(발주청제출 2.16)_2000x2000_4-1.아스콘포장깨기(연암기준)_단가산출서" xfId="4764"/>
    <cellStyle name="_입찰표지 _내역서(발주청제출 2.16)_2000x2000_4-1.아스콘포장깨기(연암기준)_단가산출서_단가산출서" xfId="4765"/>
    <cellStyle name="_입찰표지 _내역서(발주청제출 2.16)_2000x2000_4-1.아스콘포장깨기(연암기준)_단가산출서_단가산출서_대화1교" xfId="4766"/>
    <cellStyle name="_입찰표지 _내역서(발주청제출 2.16)_2000x2000_4-1.아스콘포장깨기(연암기준)_단가산출서_대화1교" xfId="4767"/>
    <cellStyle name="_입찰표지 _내역서(발주청제출 2.16)_2000x2000_4-1.아스콘포장깨기(연암기준)_대화1교" xfId="4768"/>
    <cellStyle name="_입찰표지 _내역서(발주청제출 2.16)_2000x2000_4-1.아스콘포장깨기(연암기준)_사토운반변경" xfId="4769"/>
    <cellStyle name="_입찰표지 _내역서(발주청제출 2.16)_2000x2000_4-1.아스콘포장깨기(연암기준)_사토운반변경_단가산출서" xfId="4770"/>
    <cellStyle name="_입찰표지 _내역서(발주청제출 2.16)_2000x2000_4-1.아스콘포장깨기(연암기준)_사토운반변경_단가산출서_단가산출서" xfId="4771"/>
    <cellStyle name="_입찰표지 _내역서(발주청제출 2.16)_2000x2000_4-1.아스콘포장깨기(연암기준)_사토운반변경_단가산출서_단가산출서_대화1교" xfId="4772"/>
    <cellStyle name="_입찰표지 _내역서(발주청제출 2.16)_2000x2000_4-1.아스콘포장깨기(연암기준)_사토운반변경_단가산출서_대화1교" xfId="4773"/>
    <cellStyle name="_입찰표지 _내역서(발주청제출 2.16)_2000x2000_4-1.아스콘포장깨기(연암기준)_사토운반변경_대화1교" xfId="4774"/>
    <cellStyle name="_입찰표지 _내역서(발주청제출 2.16)_2000x2000_단가산출서" xfId="4775"/>
    <cellStyle name="_입찰표지 _내역서(발주청제출 2.16)_2000x2000_단가산출서_단가산출서" xfId="4776"/>
    <cellStyle name="_입찰표지 _내역서(발주청제출 2.16)_2000x2000_단가산출서_단가산출서_대화1교" xfId="4777"/>
    <cellStyle name="_입찰표지 _내역서(발주청제출 2.16)_2000x2000_단가산출서_대화1교" xfId="4778"/>
    <cellStyle name="_입찰표지 _내역서(발주청제출 2.16)_2000x2000_대화1교" xfId="4779"/>
    <cellStyle name="_입찰표지 _내역서(발주청제출 2.16)_2000x2000_사토운반변경" xfId="4780"/>
    <cellStyle name="_입찰표지 _내역서(발주청제출 2.16)_2000x2000_사토운반변경_단가산출서" xfId="4781"/>
    <cellStyle name="_입찰표지 _내역서(발주청제출 2.16)_2000x2000_사토운반변경_단가산출서_단가산출서" xfId="4782"/>
    <cellStyle name="_입찰표지 _내역서(발주청제출 2.16)_2000x2000_사토운반변경_단가산출서_단가산출서_대화1교" xfId="4783"/>
    <cellStyle name="_입찰표지 _내역서(발주청제출 2.16)_2000x2000_사토운반변경_단가산출서_대화1교" xfId="4784"/>
    <cellStyle name="_입찰표지 _내역서(발주청제출 2.16)_2000x2000_사토운반변경_대화1교" xfId="4785"/>
    <cellStyle name="_입찰표지 _내역서(발주청제출 2.16)_4-1.아스콘포장깨기(연암기준)" xfId="4786"/>
    <cellStyle name="_입찰표지 _내역서(발주청제출 2.16)_4-1.아스콘포장깨기(연암기준)_단가산출서" xfId="4787"/>
    <cellStyle name="_입찰표지 _내역서(발주청제출 2.16)_4-1.아스콘포장깨기(연암기준)_단가산출서_단가산출서" xfId="4788"/>
    <cellStyle name="_입찰표지 _내역서(발주청제출 2.16)_4-1.아스콘포장깨기(연암기준)_단가산출서_단가산출서_대화1교" xfId="4789"/>
    <cellStyle name="_입찰표지 _내역서(발주청제출 2.16)_4-1.아스콘포장깨기(연암기준)_단가산출서_대화1교" xfId="4790"/>
    <cellStyle name="_입찰표지 _내역서(발주청제출 2.16)_4-1.아스콘포장깨기(연암기준)_대화1교" xfId="4791"/>
    <cellStyle name="_입찰표지 _내역서(발주청제출 2.16)_4-1.아스콘포장깨기(연암기준)_사토운반변경" xfId="4792"/>
    <cellStyle name="_입찰표지 _내역서(발주청제출 2.16)_4-1.아스콘포장깨기(연암기준)_사토운반변경_단가산출서" xfId="4793"/>
    <cellStyle name="_입찰표지 _내역서(발주청제출 2.16)_4-1.아스콘포장깨기(연암기준)_사토운반변경_단가산출서_단가산출서" xfId="4794"/>
    <cellStyle name="_입찰표지 _내역서(발주청제출 2.16)_4-1.아스콘포장깨기(연암기준)_사토운반변경_단가산출서_단가산출서_대화1교" xfId="4795"/>
    <cellStyle name="_입찰표지 _내역서(발주청제출 2.16)_4-1.아스콘포장깨기(연암기준)_사토운반변경_단가산출서_대화1교" xfId="4796"/>
    <cellStyle name="_입찰표지 _내역서(발주청제출 2.16)_4-1.아스콘포장깨기(연암기준)_사토운반변경_대화1교" xfId="4797"/>
    <cellStyle name="_입찰표지 _내역서(발주청제출 2.16)_감관추진공사2000x2000" xfId="4798"/>
    <cellStyle name="_입찰표지 _내역서(발주청제출 2.16)_감관추진공사2000x2000_4-1.아스콘포장깨기(연암기준)" xfId="4799"/>
    <cellStyle name="_입찰표지 _내역서(발주청제출 2.16)_감관추진공사2000x2000_4-1.아스콘포장깨기(연암기준)_단가산출서" xfId="4800"/>
    <cellStyle name="_입찰표지 _내역서(발주청제출 2.16)_감관추진공사2000x2000_4-1.아스콘포장깨기(연암기준)_단가산출서_단가산출서" xfId="4801"/>
    <cellStyle name="_입찰표지 _내역서(발주청제출 2.16)_감관추진공사2000x2000_4-1.아스콘포장깨기(연암기준)_단가산출서_단가산출서_대화1교" xfId="4802"/>
    <cellStyle name="_입찰표지 _내역서(발주청제출 2.16)_감관추진공사2000x2000_4-1.아스콘포장깨기(연암기준)_단가산출서_대화1교" xfId="4803"/>
    <cellStyle name="_입찰표지 _내역서(발주청제출 2.16)_감관추진공사2000x2000_4-1.아스콘포장깨기(연암기준)_대화1교" xfId="4804"/>
    <cellStyle name="_입찰표지 _내역서(발주청제출 2.16)_감관추진공사2000x2000_4-1.아스콘포장깨기(연암기준)_사토운반변경" xfId="4805"/>
    <cellStyle name="_입찰표지 _내역서(발주청제출 2.16)_감관추진공사2000x2000_4-1.아스콘포장깨기(연암기준)_사토운반변경_단가산출서" xfId="4806"/>
    <cellStyle name="_입찰표지 _내역서(발주청제출 2.16)_감관추진공사2000x2000_4-1.아스콘포장깨기(연암기준)_사토운반변경_단가산출서_단가산출서" xfId="4807"/>
    <cellStyle name="_입찰표지 _내역서(발주청제출 2.16)_감관추진공사2000x2000_4-1.아스콘포장깨기(연암기준)_사토운반변경_단가산출서_단가산출서_대화1교" xfId="4808"/>
    <cellStyle name="_입찰표지 _내역서(발주청제출 2.16)_감관추진공사2000x2000_4-1.아스콘포장깨기(연암기준)_사토운반변경_단가산출서_대화1교" xfId="4809"/>
    <cellStyle name="_입찰표지 _내역서(발주청제출 2.16)_감관추진공사2000x2000_4-1.아스콘포장깨기(연암기준)_사토운반변경_대화1교" xfId="4810"/>
    <cellStyle name="_입찰표지 _내역서(발주청제출 2.16)_감관추진공사2000x2000_단가산출서" xfId="4811"/>
    <cellStyle name="_입찰표지 _내역서(발주청제출 2.16)_감관추진공사2000x2000_단가산출서_단가산출서" xfId="4812"/>
    <cellStyle name="_입찰표지 _내역서(발주청제출 2.16)_감관추진공사2000x2000_단가산출서_단가산출서_대화1교" xfId="4813"/>
    <cellStyle name="_입찰표지 _내역서(발주청제출 2.16)_감관추진공사2000x2000_단가산출서_대화1교" xfId="4814"/>
    <cellStyle name="_입찰표지 _내역서(발주청제출 2.16)_감관추진공사2000x2000_대화1교" xfId="4815"/>
    <cellStyle name="_입찰표지 _내역서(발주청제출 2.16)_감관추진공사2000x2000_사토운반변경" xfId="4816"/>
    <cellStyle name="_입찰표지 _내역서(발주청제출 2.16)_감관추진공사2000x2000_사토운반변경_단가산출서" xfId="4817"/>
    <cellStyle name="_입찰표지 _내역서(발주청제출 2.16)_감관추진공사2000x2000_사토운반변경_단가산출서_단가산출서" xfId="4818"/>
    <cellStyle name="_입찰표지 _내역서(발주청제출 2.16)_감관추진공사2000x2000_사토운반변경_단가산출서_단가산출서_대화1교" xfId="4819"/>
    <cellStyle name="_입찰표지 _송학하수품의(설계넣고)" xfId="4820"/>
    <cellStyle name="_입찰표지 _송학하수품의(설계넣고)_20050219강서구일위대가" xfId="4821"/>
    <cellStyle name="_입찰표지 _송학하수품의(설계넣고)_수량산출서" xfId="4822"/>
    <cellStyle name="_입찰표지 _송학하수품의(설계넣고)_수량산출서_관악구청(수정완료)" xfId="4823"/>
    <cellStyle name="_입찰표지 _송학하수품의(설계넣고)_수량산출서_중구(담당자요청대로)" xfId="4824"/>
    <cellStyle name="_입찰표지 _송학하수품의(설계넣고)_수량산출서_중구청일위대가(0318)" xfId="4825"/>
    <cellStyle name="_입찰표지 _송학하수품의(설계넣고)_중구청일위대가" xfId="4826"/>
    <cellStyle name="_입찰표지 _송학하수품의(설계넣고)_중구청일위대가_관악구청(수정완료)" xfId="4827"/>
    <cellStyle name="_입찰표지 _송학하수품의(설계넣고)_중구청일위대가_중구(담당자요청대로)" xfId="4828"/>
    <cellStyle name="_입찰표지 _송학하수품의(설계넣고)_중구청일위대가_중구청일위대가(0318)" xfId="4829"/>
    <cellStyle name="_입찰표지 _수량산출서" xfId="4830"/>
    <cellStyle name="_입찰표지 _수량산출서_관악구청(수정완료)" xfId="4831"/>
    <cellStyle name="_입찰표지 _수량산출서_중구(담당자요청대로)" xfId="4832"/>
    <cellStyle name="_입찰표지 _수량산출서_중구청일위대가(0318)" xfId="4833"/>
    <cellStyle name="_입찰표지 _중구청일위대가" xfId="4834"/>
    <cellStyle name="_입찰표지 _중구청일위대가_관악구청(수정완료)" xfId="4835"/>
    <cellStyle name="_입찰표지 _중구청일위대가_중구(담당자요청대로)" xfId="4836"/>
    <cellStyle name="_입찰표지 _중구청일위대가_중구청일위대가(0318)" xfId="4837"/>
    <cellStyle name="_장충단길-토공" xfId="4838"/>
    <cellStyle name="_장현중(내역서+개요)" xfId="4839"/>
    <cellStyle name="_재료비" xfId="4840"/>
    <cellStyle name="_적격 " xfId="4841"/>
    <cellStyle name="_적격 _20050219강서구일위대가" xfId="4842"/>
    <cellStyle name="_적격 _광주평동투찰" xfId="4843"/>
    <cellStyle name="_적격 _광주평동투찰_20050219강서구일위대가" xfId="4844"/>
    <cellStyle name="_적격 _광주평동투찰_수량산출서" xfId="4845"/>
    <cellStyle name="_적격 _광주평동투찰_수량산출서_관악구청(수정완료)" xfId="4846"/>
    <cellStyle name="_적격 _광주평동투찰_수량산출서_중구(담당자요청대로)" xfId="4847"/>
    <cellStyle name="_적격 _광주평동투찰_수량산출서_중구청일위대가(0318)" xfId="4848"/>
    <cellStyle name="_적격 _광주평동투찰_중구청일위대가" xfId="4849"/>
    <cellStyle name="_적격 _광주평동투찰_중구청일위대가_관악구청(수정완료)" xfId="4850"/>
    <cellStyle name="_적격 _광주평동투찰_중구청일위대가_중구(담당자요청대로)" xfId="4851"/>
    <cellStyle name="_적격 _광주평동투찰_중구청일위대가_중구청일위대가(0318)" xfId="4852"/>
    <cellStyle name="_적격 _광주평동품의1" xfId="4853"/>
    <cellStyle name="_적격 _광주평동품의1_20050219강서구일위대가" xfId="4854"/>
    <cellStyle name="_적격 _광주평동품의1_수량산출서" xfId="4855"/>
    <cellStyle name="_적격 _광주평동품의1_수량산출서_관악구청(수정완료)" xfId="4856"/>
    <cellStyle name="_적격 _광주평동품의1_수량산출서_중구(담당자요청대로)" xfId="4857"/>
    <cellStyle name="_적격 _광주평동품의1_수량산출서_중구청일위대가(0318)" xfId="4858"/>
    <cellStyle name="_적격 _광주평동품의1_중구청일위대가" xfId="4859"/>
    <cellStyle name="_적격 _광주평동품의1_중구청일위대가_관악구청(수정완료)" xfId="4860"/>
    <cellStyle name="_적격 _광주평동품의1_중구청일위대가_중구(담당자요청대로)" xfId="4861"/>
    <cellStyle name="_적격 _광주평동품의1_중구청일위대가_중구청일위대가(0318)" xfId="4862"/>
    <cellStyle name="_적격 _송학하수품의(설계넣고)" xfId="4863"/>
    <cellStyle name="_적격 _송학하수품의(설계넣고)_20050219강서구일위대가" xfId="4864"/>
    <cellStyle name="_적격 _송학하수품의(설계넣고)_수량산출서" xfId="4865"/>
    <cellStyle name="_적격 _송학하수품의(설계넣고)_수량산출서_관악구청(수정완료)" xfId="4866"/>
    <cellStyle name="_적격 _송학하수품의(설계넣고)_수량산출서_중구(담당자요청대로)" xfId="4867"/>
    <cellStyle name="_적격 _송학하수품의(설계넣고)_수량산출서_중구청일위대가(0318)" xfId="4868"/>
    <cellStyle name="_적격 _송학하수품의(설계넣고)_중구청일위대가" xfId="4869"/>
    <cellStyle name="_적격 _송학하수품의(설계넣고)_중구청일위대가_관악구청(수정완료)" xfId="4870"/>
    <cellStyle name="_적격 _송학하수품의(설계넣고)_중구청일위대가_중구(담당자요청대로)" xfId="4871"/>
    <cellStyle name="_적격 _송학하수품의(설계넣고)_중구청일위대가_중구청일위대가(0318)" xfId="4872"/>
    <cellStyle name="_적격 _수량산출서" xfId="4873"/>
    <cellStyle name="_적격 _수량산출서_관악구청(수정완료)" xfId="4874"/>
    <cellStyle name="_적격 _수량산출서_중구(담당자요청대로)" xfId="4875"/>
    <cellStyle name="_적격 _수량산출서_중구청일위대가(0318)" xfId="4876"/>
    <cellStyle name="_적격 _중구청일위대가" xfId="4877"/>
    <cellStyle name="_적격 _중구청일위대가_관악구청(수정완료)" xfId="4878"/>
    <cellStyle name="_적격 _중구청일위대가_중구(담당자요청대로)" xfId="4879"/>
    <cellStyle name="_적격 _중구청일위대가_중구청일위대가(0318)" xfId="4880"/>
    <cellStyle name="_적격 _집행갑지 " xfId="4881"/>
    <cellStyle name="_적격 _집행갑지 _20050219강서구일위대가" xfId="4882"/>
    <cellStyle name="_적격 _집행갑지 _광주평동투찰" xfId="4883"/>
    <cellStyle name="_적격 _집행갑지 _광주평동투찰_20050219강서구일위대가" xfId="4884"/>
    <cellStyle name="_적격 _집행갑지 _광주평동투찰_수량산출서" xfId="4885"/>
    <cellStyle name="_적격 _집행갑지 _광주평동투찰_수량산출서_관악구청(수정완료)" xfId="4886"/>
    <cellStyle name="_적격 _집행갑지 _광주평동투찰_수량산출서_중구(담당자요청대로)" xfId="4887"/>
    <cellStyle name="_적격 _집행갑지 _광주평동투찰_수량산출서_중구청일위대가(0318)" xfId="4888"/>
    <cellStyle name="_적격 _집행갑지 _광주평동투찰_중구청일위대가" xfId="4889"/>
    <cellStyle name="_적격 _집행갑지 _광주평동투찰_중구청일위대가_관악구청(수정완료)" xfId="4890"/>
    <cellStyle name="_적격 _집행갑지 _광주평동투찰_중구청일위대가_중구(담당자요청대로)" xfId="4891"/>
    <cellStyle name="_적격 _집행갑지 _광주평동투찰_중구청일위대가_중구청일위대가(0318)" xfId="4892"/>
    <cellStyle name="_적격 _집행갑지 _광주평동품의1" xfId="4893"/>
    <cellStyle name="_적격 _집행갑지 _광주평동품의1_20050219강서구일위대가" xfId="4894"/>
    <cellStyle name="_적격 _집행갑지 _광주평동품의1_수량산출서" xfId="4895"/>
    <cellStyle name="_적격 _집행갑지 _광주평동품의1_수량산출서_관악구청(수정완료)" xfId="4896"/>
    <cellStyle name="_적격 _집행갑지 _광주평동품의1_수량산출서_중구(담당자요청대로)" xfId="4897"/>
    <cellStyle name="_적격 _집행갑지 _광주평동품의1_수량산출서_중구청일위대가(0318)" xfId="4898"/>
    <cellStyle name="_적격 _집행갑지 _광주평동품의1_중구청일위대가" xfId="4899"/>
    <cellStyle name="_적격 _집행갑지 _광주평동품의1_중구청일위대가_관악구청(수정완료)" xfId="4900"/>
    <cellStyle name="_적격 _집행갑지 _광주평동품의1_중구청일위대가_중구(담당자요청대로)" xfId="4901"/>
    <cellStyle name="_적격 _집행갑지 _광주평동품의1_중구청일위대가_중구청일위대가(0318)" xfId="4902"/>
    <cellStyle name="_적격 _집행갑지 _송학하수품의(설계넣고)" xfId="4903"/>
    <cellStyle name="_적격 _집행갑지 _송학하수품의(설계넣고)_20050219강서구일위대가" xfId="4904"/>
    <cellStyle name="_적격 _집행갑지 _송학하수품의(설계넣고)_수량산출서" xfId="4905"/>
    <cellStyle name="_적격 _집행갑지 _송학하수품의(설계넣고)_수량산출서_관악구청(수정완료)" xfId="4906"/>
    <cellStyle name="_적격 _집행갑지 _송학하수품의(설계넣고)_수량산출서_중구(담당자요청대로)" xfId="4907"/>
    <cellStyle name="_적격 _집행갑지 _송학하수품의(설계넣고)_수량산출서_중구청일위대가(0318)" xfId="4908"/>
    <cellStyle name="_적격 _집행갑지 _송학하수품의(설계넣고)_중구청일위대가" xfId="4909"/>
    <cellStyle name="_적격 _집행갑지 _송학하수품의(설계넣고)_중구청일위대가_관악구청(수정완료)" xfId="4910"/>
    <cellStyle name="_적격 _집행갑지 _송학하수품의(설계넣고)_중구청일위대가_중구(담당자요청대로)" xfId="4911"/>
    <cellStyle name="_적격 _집행갑지 _송학하수품의(설계넣고)_중구청일위대가_중구청일위대가(0318)" xfId="4912"/>
    <cellStyle name="_적격 _집행갑지 _수량산출서" xfId="4913"/>
    <cellStyle name="_적격 _집행갑지 _수량산출서_관악구청(수정완료)" xfId="4914"/>
    <cellStyle name="_적격 _집행갑지 _수량산출서_중구(담당자요청대로)" xfId="4915"/>
    <cellStyle name="_적격 _집행갑지 _수량산출서_중구청일위대가(0318)" xfId="4916"/>
    <cellStyle name="_적격 _집행갑지 _중구청일위대가" xfId="4917"/>
    <cellStyle name="_적격 _집행갑지 _중구청일위대가_관악구청(수정완료)" xfId="4918"/>
    <cellStyle name="_적격 _집행갑지 _중구청일위대가_중구(담당자요청대로)" xfId="4919"/>
    <cellStyle name="_적격 _집행갑지 _중구청일위대가_중구청일위대가(0318)" xfId="4920"/>
    <cellStyle name="_적격(화산) " xfId="4921"/>
    <cellStyle name="_적격(화산) _20050219강서구일위대가" xfId="4922"/>
    <cellStyle name="_적격(화산) _광주평동투찰" xfId="4923"/>
    <cellStyle name="_적격(화산) _광주평동투찰_20050219강서구일위대가" xfId="4924"/>
    <cellStyle name="_적격(화산) _광주평동투찰_수량산출서" xfId="4925"/>
    <cellStyle name="_적격(화산) _광주평동투찰_수량산출서_관악구청(수정완료)" xfId="4926"/>
    <cellStyle name="_적격(화산) _광주평동투찰_수량산출서_중구(담당자요청대로)" xfId="4927"/>
    <cellStyle name="_적격(화산) _광주평동투찰_수량산출서_중구청일위대가(0318)" xfId="4928"/>
    <cellStyle name="_적격(화산) _광주평동투찰_중구청일위대가" xfId="4929"/>
    <cellStyle name="_적격(화산) _광주평동투찰_중구청일위대가_관악구청(수정완료)" xfId="4930"/>
    <cellStyle name="_적격(화산) _광주평동투찰_중구청일위대가_중구(담당자요청대로)" xfId="4931"/>
    <cellStyle name="_적격(화산) _광주평동투찰_중구청일위대가_중구청일위대가(0318)" xfId="4932"/>
    <cellStyle name="_적격(화산) _광주평동품의1" xfId="4933"/>
    <cellStyle name="_적격(화산) _광주평동품의1_20050219강서구일위대가" xfId="4934"/>
    <cellStyle name="_적격(화산) _광주평동품의1_수량산출서" xfId="4935"/>
    <cellStyle name="_적격(화산) _광주평동품의1_수량산출서_관악구청(수정완료)" xfId="4936"/>
    <cellStyle name="_적격(화산) _광주평동품의1_수량산출서_중구(담당자요청대로)" xfId="4937"/>
    <cellStyle name="_적격(화산) _광주평동품의1_수량산출서_중구청일위대가(0318)" xfId="4938"/>
    <cellStyle name="_적격(화산) _광주평동품의1_중구청일위대가" xfId="4939"/>
    <cellStyle name="_적격(화산) _광주평동품의1_중구청일위대가_관악구청(수정완료)" xfId="4940"/>
    <cellStyle name="_적격(화산) _광주평동품의1_중구청일위대가_중구(담당자요청대로)" xfId="4941"/>
    <cellStyle name="_적격(화산) _광주평동품의1_중구청일위대가_중구청일위대가(0318)" xfId="4942"/>
    <cellStyle name="_적격(화산) _송학하수품의(설계넣고)" xfId="4943"/>
    <cellStyle name="_적격(화산) _송학하수품의(설계넣고)_20050219강서구일위대가" xfId="4944"/>
    <cellStyle name="_적격(화산) _송학하수품의(설계넣고)_수량산출서" xfId="4945"/>
    <cellStyle name="_적격(화산) _송학하수품의(설계넣고)_수량산출서_관악구청(수정완료)" xfId="4946"/>
    <cellStyle name="_적격(화산) _송학하수품의(설계넣고)_수량산출서_중구(담당자요청대로)" xfId="4947"/>
    <cellStyle name="_적격(화산) _송학하수품의(설계넣고)_수량산출서_중구청일위대가(0318)" xfId="4948"/>
    <cellStyle name="_적격(화산) _송학하수품의(설계넣고)_중구청일위대가" xfId="4949"/>
    <cellStyle name="_적격(화산) _송학하수품의(설계넣고)_중구청일위대가_관악구청(수정완료)" xfId="4950"/>
    <cellStyle name="_적격(화산) _송학하수품의(설계넣고)_중구청일위대가_중구(담당자요청대로)" xfId="4951"/>
    <cellStyle name="_적격(화산) _송학하수품의(설계넣고)_중구청일위대가_중구청일위대가(0318)" xfId="4952"/>
    <cellStyle name="_적격(화산) _수량산출서" xfId="4953"/>
    <cellStyle name="_적격(화산) _수량산출서_관악구청(수정완료)" xfId="4954"/>
    <cellStyle name="_적격(화산) _수량산출서_중구(담당자요청대로)" xfId="4955"/>
    <cellStyle name="_적격(화산) _수량산출서_중구청일위대가(0318)" xfId="4956"/>
    <cellStyle name="_적격(화산) _중구청일위대가" xfId="4957"/>
    <cellStyle name="_적격(화산) _중구청일위대가_관악구청(수정완료)" xfId="4958"/>
    <cellStyle name="_적격(화산) _중구청일위대가_중구(담당자요청대로)" xfId="4959"/>
    <cellStyle name="_적격(화산) _중구청일위대가_중구청일위대가(0318)" xfId="4960"/>
    <cellStyle name="_전기내역서 (가평삼회지구)" xfId="4961"/>
    <cellStyle name="_전자지불(삼성SDS)" xfId="4962"/>
    <cellStyle name="_전자지불-(케이비)" xfId="4963"/>
    <cellStyle name="_정기검사 수수료" xfId="4964"/>
    <cellStyle name="_정기검사 수수료_설계서(갑지)0223" xfId="4965"/>
    <cellStyle name="_정기검사 수수료_설계예산서및단가산출서" xfId="4966"/>
    <cellStyle name="_정기검사 수수료_진입램프최종" xfId="4967"/>
    <cellStyle name="_정기검사 수수료_진입램프최종엑셀" xfId="4968"/>
    <cellStyle name="_정문지역조경" xfId="4969"/>
    <cellStyle name="_제1처리장 포기조밸브뚜껑 교체공사" xfId="4970"/>
    <cellStyle name="_제3경인실시(070419)" xfId="4971"/>
    <cellStyle name="_제목" xfId="4972"/>
    <cellStyle name="_제목_내역서" xfId="4973"/>
    <cellStyle name="_제출용-(유네코-견적B)-050616 " xfId="4974"/>
    <cellStyle name="_제출용병천하수(지역관로1)" xfId="4975"/>
    <cellStyle name="_제출용병천하수(지역관로1)_20050219강서구일위대가" xfId="4976"/>
    <cellStyle name="_제출용병천하수(지역관로1)_광주평동투찰" xfId="4977"/>
    <cellStyle name="_제출용병천하수(지역관로1)_광주평동투찰_20050219강서구일위대가" xfId="4978"/>
    <cellStyle name="_제출용병천하수(지역관로1)_광주평동투찰_수량산출서" xfId="4979"/>
    <cellStyle name="_제출용병천하수(지역관로1)_광주평동투찰_수량산출서_관악구청(수정완료)" xfId="4980"/>
    <cellStyle name="_제출용병천하수(지역관로1)_광주평동투찰_수량산출서_중구(담당자요청대로)" xfId="4981"/>
    <cellStyle name="_제출용병천하수(지역관로1)_광주평동투찰_수량산출서_중구청일위대가(0318)" xfId="4982"/>
    <cellStyle name="_제출용병천하수(지역관로1)_광주평동투찰_중구청일위대가" xfId="4983"/>
    <cellStyle name="_제출용병천하수(지역관로1)_광주평동투찰_중구청일위대가_관악구청(수정완료)" xfId="4984"/>
    <cellStyle name="_제출용병천하수(지역관로1)_광주평동투찰_중구청일위대가_중구(담당자요청대로)" xfId="4985"/>
    <cellStyle name="_제출용병천하수(지역관로1)_광주평동투찰_중구청일위대가_중구청일위대가(0318)" xfId="4986"/>
    <cellStyle name="_제출용병천하수(지역관로1)_광주평동품의1" xfId="4987"/>
    <cellStyle name="_제출용병천하수(지역관로1)_광주평동품의1_20050219강서구일위대가" xfId="4988"/>
    <cellStyle name="_제출용병천하수(지역관로1)_광주평동품의1_수량산출서" xfId="4989"/>
    <cellStyle name="_제출용병천하수(지역관로1)_광주평동품의1_수량산출서_관악구청(수정완료)" xfId="4990"/>
    <cellStyle name="_제출용병천하수(지역관로1)_광주평동품의1_수량산출서_중구(담당자요청대로)" xfId="4991"/>
    <cellStyle name="_제출용병천하수(지역관로1)_광주평동품의1_수량산출서_중구청일위대가(0318)" xfId="4992"/>
    <cellStyle name="_제출용병천하수(지역관로1)_광주평동품의1_중구청일위대가" xfId="4993"/>
    <cellStyle name="_제출용병천하수(지역관로1)_광주평동품의1_중구청일위대가_관악구청(수정완료)" xfId="4994"/>
    <cellStyle name="_제출용병천하수(지역관로1)_광주평동품의1_중구청일위대가_중구(담당자요청대로)" xfId="4995"/>
    <cellStyle name="_제출용병천하수(지역관로1)_광주평동품의1_중구청일위대가_중구청일위대가(0318)" xfId="4996"/>
    <cellStyle name="_제출용병천하수(지역관로1)_송학하수품의(설계넣고)" xfId="4997"/>
    <cellStyle name="_제출용병천하수(지역관로1)_송학하수품의(설계넣고)_20050219강서구일위대가" xfId="4998"/>
    <cellStyle name="_제출용병천하수(지역관로1)_송학하수품의(설계넣고)_수량산출서" xfId="4999"/>
    <cellStyle name="_제출용병천하수(지역관로1)_송학하수품의(설계넣고)_수량산출서_관악구청(수정완료)" xfId="5000"/>
    <cellStyle name="_제출용병천하수(지역관로1)_송학하수품의(설계넣고)_수량산출서_중구(담당자요청대로)" xfId="5001"/>
    <cellStyle name="_제출용병천하수(지역관로1)_송학하수품의(설계넣고)_수량산출서_중구청일위대가(0318)" xfId="5002"/>
    <cellStyle name="_제출용병천하수(지역관로1)_송학하수품의(설계넣고)_중구청일위대가" xfId="5003"/>
    <cellStyle name="_제출용병천하수(지역관로1)_송학하수품의(설계넣고)_중구청일위대가_관악구청(수정완료)" xfId="5004"/>
    <cellStyle name="_제출용병천하수(지역관로1)_송학하수품의(설계넣고)_중구청일위대가_중구(담당자요청대로)" xfId="5005"/>
    <cellStyle name="_제출용병천하수(지역관로1)_송학하수품의(설계넣고)_중구청일위대가_중구청일위대가(0318)" xfId="5006"/>
    <cellStyle name="_제출용병천하수(지역관로1)_수량산출서" xfId="5007"/>
    <cellStyle name="_제출용병천하수(지역관로1)_수량산출서_관악구청(수정완료)" xfId="5008"/>
    <cellStyle name="_제출용병천하수(지역관로1)_수량산출서_중구(담당자요청대로)" xfId="5009"/>
    <cellStyle name="_제출용병천하수(지역관로1)_수량산출서_중구청일위대가(0318)" xfId="5010"/>
    <cellStyle name="_제출용병천하수(지역관로1)_중구청일위대가" xfId="5011"/>
    <cellStyle name="_제출용병천하수(지역관로1)_중구청일위대가_관악구청(수정완료)" xfId="5012"/>
    <cellStyle name="_제출용병천하수(지역관로1)_중구청일위대가_중구(담당자요청대로)" xfId="5013"/>
    <cellStyle name="_제출용병천하수(지역관로1)_중구청일위대가_중구청일위대가(0318)" xfId="5014"/>
    <cellStyle name="_조경(본공사)" xfId="5015"/>
    <cellStyle name="_조경(본공사)_02.창룡문주변 공원 및 주차장 조성공사" xfId="5016"/>
    <cellStyle name="_조경(본공사)_02.창룡문주변 공원 및 주차장 조성공사_02.창룡문주변 공원 및 주차장 조성공사" xfId="5017"/>
    <cellStyle name="_조경(본공사)수정" xfId="5018"/>
    <cellStyle name="_조경(본공사)수정_02.창룡문주변 공원 및 주차장 조성공사" xfId="5019"/>
    <cellStyle name="_조경(본공사)수정_02.창룡문주변 공원 및 주차장 조성공사_02.창룡문주변 공원 및 주차장 조성공사" xfId="5020"/>
    <cellStyle name="_주교량_집계표" xfId="5021"/>
    <cellStyle name="_주요자재집계표" xfId="5022"/>
    <cellStyle name="_죽림1교-상부" xfId="5023"/>
    <cellStyle name="_죽림1교-상부_구조물주요자재(3공구)" xfId="5024"/>
    <cellStyle name="_죽림1교-상부_구조물주요자재(3공구)_기존구조물깨기" xfId="5025"/>
    <cellStyle name="_죽림1교-상부_구조물주요자재(3공구)_깨기" xfId="5026"/>
    <cellStyle name="_죽림1교-상부_구조물주요자재(3공구)_깨기-1" xfId="5027"/>
    <cellStyle name="_죽림1교-상부_구조물주요자재(3공구)_깨기집계표" xfId="5028"/>
    <cellStyle name="_죽림1교-상부_구조물주요자재(3공구)_철거공및포장공(현동교)" xfId="5029"/>
    <cellStyle name="_죽림1교-상부_구조물주요자재(3공구)_철거공및포장공(현동교)_기존구조물깨기" xfId="5030"/>
    <cellStyle name="_죽림1교-상부_구조물주요자재(3공구)_철거공및포장공(현동교)_깨기" xfId="5031"/>
    <cellStyle name="_죽림1교-상부_구조물주요자재(3공구)_철거공및포장공(현동교)_깨기-1" xfId="5032"/>
    <cellStyle name="_죽림1교-상부_구조물주요자재(3공구)_철거공및포장공(현동교)_깨기집계표" xfId="5033"/>
    <cellStyle name="_죽림1교-상부_구조물주요자재(3공구)_철거공수량" xfId="5034"/>
    <cellStyle name="_죽림1교-상부_구조물주요자재(3공구)_철거공수량(1122)" xfId="5035"/>
    <cellStyle name="_죽림1교-상부_구조물주요자재(3공구)_철거공수량(1122)_기존구조물깨기" xfId="5036"/>
    <cellStyle name="_죽림1교-상부_구조물주요자재(3공구)_철거공수량(1122)_깨기" xfId="5037"/>
    <cellStyle name="_죽림1교-상부_구조물주요자재(3공구)_철거공수량(1122)_깨기-1" xfId="5038"/>
    <cellStyle name="_죽림1교-상부_구조물주요자재(3공구)_철거공수량(1122)_깨기집계표" xfId="5039"/>
    <cellStyle name="_죽림1교-상부_구조물주요자재(3공구)_철거공수량_기존구조물깨기" xfId="5040"/>
    <cellStyle name="_죽림1교-상부_구조물주요자재(3공구)_철거공수량_깨기" xfId="5041"/>
    <cellStyle name="_죽림1교-상부_구조물주요자재(3공구)_철거공수량_깨기-1" xfId="5042"/>
    <cellStyle name="_죽림1교-상부_구조물주요자재(3공구)_철거공수량_깨기집계표" xfId="5043"/>
    <cellStyle name="_죽림1교-상부_기존구조물깨기" xfId="5044"/>
    <cellStyle name="_죽림1교-상부_깨기" xfId="5045"/>
    <cellStyle name="_죽림1교-상부_깨기-1" xfId="5046"/>
    <cellStyle name="_죽림1교-상부_깨기집계표" xfId="5047"/>
    <cellStyle name="_죽림1교-상부_철거공및포장공(현동교)" xfId="5048"/>
    <cellStyle name="_죽림1교-상부_철거공및포장공(현동교)_기존구조물깨기" xfId="5049"/>
    <cellStyle name="_죽림1교-상부_철거공및포장공(현동교)_깨기" xfId="5050"/>
    <cellStyle name="_죽림1교-상부_철거공및포장공(현동교)_깨기-1" xfId="5051"/>
    <cellStyle name="_죽림1교-상부_철거공및포장공(현동교)_깨기집계표" xfId="5052"/>
    <cellStyle name="_죽림1교-상부_철거공수량" xfId="5053"/>
    <cellStyle name="_죽림1교-상부_철거공수량(1122)" xfId="5054"/>
    <cellStyle name="_죽림1교-상부_철거공수량(1122)_기존구조물깨기" xfId="5055"/>
    <cellStyle name="_죽림1교-상부_철거공수량(1122)_깨기" xfId="5056"/>
    <cellStyle name="_죽림1교-상부_철거공수량(1122)_깨기-1" xfId="5057"/>
    <cellStyle name="_죽림1교-상부_철거공수량(1122)_깨기집계표" xfId="5058"/>
    <cellStyle name="_죽림1교-상부_철거공수량_기존구조물깨기" xfId="5059"/>
    <cellStyle name="_죽림1교-상부_철거공수량_깨기" xfId="5060"/>
    <cellStyle name="_죽림1교-상부_철거공수량_깨기-1" xfId="5061"/>
    <cellStyle name="_죽림1교-상부_철거공수량_깨기집계표" xfId="5062"/>
    <cellStyle name="_죽림2교-상부" xfId="5063"/>
    <cellStyle name="_죽림2교-상부_구조물주요자재(3공구)" xfId="5064"/>
    <cellStyle name="_죽림2교-상부_구조물주요자재(3공구)_기존구조물깨기" xfId="5065"/>
    <cellStyle name="_죽림2교-상부_구조물주요자재(3공구)_깨기" xfId="5066"/>
    <cellStyle name="_죽림2교-상부_구조물주요자재(3공구)_깨기-1" xfId="5067"/>
    <cellStyle name="_죽림2교-상부_구조물주요자재(3공구)_깨기집계표" xfId="5068"/>
    <cellStyle name="_죽림2교-상부_구조물주요자재(3공구)_철거공및포장공(현동교)" xfId="5069"/>
    <cellStyle name="_죽림2교-상부_구조물주요자재(3공구)_철거공및포장공(현동교)_기존구조물깨기" xfId="5070"/>
    <cellStyle name="_죽림2교-상부_구조물주요자재(3공구)_철거공및포장공(현동교)_깨기" xfId="5071"/>
    <cellStyle name="_죽림2교-상부_구조물주요자재(3공구)_철거공및포장공(현동교)_깨기-1" xfId="5072"/>
    <cellStyle name="_죽림2교-상부_구조물주요자재(3공구)_철거공및포장공(현동교)_깨기집계표" xfId="5073"/>
    <cellStyle name="_죽림2교-상부_구조물주요자재(3공구)_철거공수량" xfId="5074"/>
    <cellStyle name="_죽림2교-상부_구조물주요자재(3공구)_철거공수량(1122)" xfId="5075"/>
    <cellStyle name="_죽림2교-상부_구조물주요자재(3공구)_철거공수량(1122)_기존구조물깨기" xfId="5076"/>
    <cellStyle name="_죽림2교-상부_구조물주요자재(3공구)_철거공수량(1122)_깨기" xfId="5077"/>
    <cellStyle name="_죽림2교-상부_구조물주요자재(3공구)_철거공수량(1122)_깨기-1" xfId="5078"/>
    <cellStyle name="_죽림2교-상부_구조물주요자재(3공구)_철거공수량(1122)_깨기집계표" xfId="5079"/>
    <cellStyle name="_죽림2교-상부_구조물주요자재(3공구)_철거공수량_기존구조물깨기" xfId="5080"/>
    <cellStyle name="_죽림2교-상부_구조물주요자재(3공구)_철거공수량_깨기" xfId="5081"/>
    <cellStyle name="_죽림2교-상부_구조물주요자재(3공구)_철거공수량_깨기-1" xfId="5082"/>
    <cellStyle name="_죽림2교-상부_구조물주요자재(3공구)_철거공수량_깨기집계표" xfId="5083"/>
    <cellStyle name="_죽림2교-상부_기존구조물깨기" xfId="5084"/>
    <cellStyle name="_죽림2교-상부_깨기" xfId="5085"/>
    <cellStyle name="_죽림2교-상부_깨기-1" xfId="5086"/>
    <cellStyle name="_죽림2교-상부_깨기집계표" xfId="5087"/>
    <cellStyle name="_죽림2교-상부_죽림1교-상부" xfId="5088"/>
    <cellStyle name="_죽림2교-상부_죽림1교-상부_구조물주요자재(3공구)" xfId="5089"/>
    <cellStyle name="_죽림2교-상부_죽림1교-상부_구조물주요자재(3공구)_기존구조물깨기" xfId="5090"/>
    <cellStyle name="_죽림2교-상부_죽림1교-상부_구조물주요자재(3공구)_깨기" xfId="5091"/>
    <cellStyle name="_죽림2교-상부_죽림1교-상부_구조물주요자재(3공구)_깨기-1" xfId="5092"/>
    <cellStyle name="_죽림2교-상부_죽림1교-상부_구조물주요자재(3공구)_깨기집계표" xfId="5093"/>
    <cellStyle name="_죽림2교-상부_죽림1교-상부_구조물주요자재(3공구)_철거공및포장공(현동교)" xfId="5094"/>
    <cellStyle name="_죽림2교-상부_죽림1교-상부_구조물주요자재(3공구)_철거공및포장공(현동교)_기존구조물깨기" xfId="5095"/>
    <cellStyle name="_죽림2교-상부_죽림1교-상부_구조물주요자재(3공구)_철거공및포장공(현동교)_깨기" xfId="5096"/>
    <cellStyle name="_죽림2교-상부_죽림1교-상부_구조물주요자재(3공구)_철거공및포장공(현동교)_깨기-1" xfId="5097"/>
    <cellStyle name="_죽림2교-상부_죽림1교-상부_구조물주요자재(3공구)_철거공및포장공(현동교)_깨기집계표" xfId="5098"/>
    <cellStyle name="_죽림2교-상부_죽림1교-상부_구조물주요자재(3공구)_철거공수량" xfId="5099"/>
    <cellStyle name="_죽림2교-상부_죽림1교-상부_구조물주요자재(3공구)_철거공수량(1122)" xfId="5100"/>
    <cellStyle name="_죽림2교-상부_죽림1교-상부_구조물주요자재(3공구)_철거공수량(1122)_기존구조물깨기" xfId="5101"/>
    <cellStyle name="_죽림2교-상부_죽림1교-상부_구조물주요자재(3공구)_철거공수량(1122)_깨기" xfId="5102"/>
    <cellStyle name="_죽림2교-상부_죽림1교-상부_구조물주요자재(3공구)_철거공수량(1122)_깨기-1" xfId="5103"/>
    <cellStyle name="_죽림2교-상부_죽림1교-상부_구조물주요자재(3공구)_철거공수량(1122)_깨기집계표" xfId="5104"/>
    <cellStyle name="_죽림2교-상부_죽림1교-상부_구조물주요자재(3공구)_철거공수량_기존구조물깨기" xfId="5105"/>
    <cellStyle name="_죽림2교-상부_죽림1교-상부_구조물주요자재(3공구)_철거공수량_깨기" xfId="5106"/>
    <cellStyle name="_죽림2교-상부_죽림1교-상부_구조물주요자재(3공구)_철거공수량_깨기-1" xfId="5107"/>
    <cellStyle name="_죽림2교-상부_죽림1교-상부_구조물주요자재(3공구)_철거공수량_깨기집계표" xfId="5108"/>
    <cellStyle name="_죽림2교-상부_죽림1교-상부_기존구조물깨기" xfId="5109"/>
    <cellStyle name="_죽림2교-상부_죽림1교-상부_깨기" xfId="5110"/>
    <cellStyle name="_죽림2교-상부_죽림1교-상부_깨기-1" xfId="5111"/>
    <cellStyle name="_죽림2교-상부_죽림1교-상부_깨기집계표" xfId="5112"/>
    <cellStyle name="_죽림2교-상부_죽림1교-상부_철거공및포장공(현동교)" xfId="5113"/>
    <cellStyle name="_죽림2교-상부_죽림1교-상부_철거공및포장공(현동교)_기존구조물깨기" xfId="5114"/>
    <cellStyle name="_죽림2교-상부_죽림1교-상부_철거공및포장공(현동교)_깨기" xfId="5115"/>
    <cellStyle name="_죽림2교-상부_죽림1교-상부_철거공및포장공(현동교)_깨기-1" xfId="5116"/>
    <cellStyle name="_죽림2교-상부_죽림1교-상부_철거공및포장공(현동교)_깨기집계표" xfId="5117"/>
    <cellStyle name="_죽림2교-상부_죽림1교-상부_철거공수량" xfId="5118"/>
    <cellStyle name="_죽림2교-상부_죽림1교-상부_철거공수량(1122)" xfId="5119"/>
    <cellStyle name="_죽림2교-상부_죽림1교-상부_철거공수량(1122)_기존구조물깨기" xfId="5120"/>
    <cellStyle name="_죽림2교-상부_죽림1교-상부_철거공수량(1122)_깨기" xfId="5121"/>
    <cellStyle name="_죽림2교-상부_죽림1교-상부_철거공수량(1122)_깨기-1" xfId="5122"/>
    <cellStyle name="_죽림2교-상부_죽림1교-상부_철거공수량(1122)_깨기집계표" xfId="5123"/>
    <cellStyle name="_죽림2교-상부_죽림1교-상부_철거공수량_기존구조물깨기" xfId="5124"/>
    <cellStyle name="_죽림2교-상부_죽림1교-상부_철거공수량_깨기" xfId="5125"/>
    <cellStyle name="_죽림2교-상부_죽림1교-상부_철거공수량_깨기-1" xfId="5126"/>
    <cellStyle name="_죽림2교-상부_죽림1교-상부_철거공수량_깨기집계표" xfId="5127"/>
    <cellStyle name="_죽림2교-상부_철거공및포장공(현동교)" xfId="5128"/>
    <cellStyle name="_죽림2교-상부_철거공및포장공(현동교)_기존구조물깨기" xfId="5129"/>
    <cellStyle name="_죽림2교-상부_철거공및포장공(현동교)_깨기" xfId="5130"/>
    <cellStyle name="_죽림2교-상부_철거공및포장공(현동교)_깨기-1" xfId="5131"/>
    <cellStyle name="_죽림2교-상부_철거공및포장공(현동교)_깨기집계표" xfId="5132"/>
    <cellStyle name="_죽림2교-상부_철거공수량" xfId="5133"/>
    <cellStyle name="_죽림2교-상부_철거공수량(1122)" xfId="5134"/>
    <cellStyle name="_죽림2교-상부_철거공수량(1122)_기존구조물깨기" xfId="5135"/>
    <cellStyle name="_죽림2교-상부_철거공수량(1122)_깨기" xfId="5136"/>
    <cellStyle name="_죽림2교-상부_철거공수량(1122)_깨기-1" xfId="5137"/>
    <cellStyle name="_죽림2교-상부_철거공수량(1122)_깨기집계표" xfId="5138"/>
    <cellStyle name="_죽림2교-상부_철거공수량_기존구조물깨기" xfId="5139"/>
    <cellStyle name="_죽림2교-상부_철거공수량_깨기" xfId="5140"/>
    <cellStyle name="_죽림2교-상부_철거공수량_깨기-1" xfId="5141"/>
    <cellStyle name="_죽림2교-상부_철거공수량_깨기집계표" xfId="5142"/>
    <cellStyle name="_죽림2교-상부-1" xfId="5143"/>
    <cellStyle name="_죽림2교-상부-1_구조물주요자재(3공구)" xfId="5144"/>
    <cellStyle name="_죽림2교-상부-1_구조물주요자재(3공구)_기존구조물깨기" xfId="5145"/>
    <cellStyle name="_죽림2교-상부-1_구조물주요자재(3공구)_깨기" xfId="5146"/>
    <cellStyle name="_죽림2교-상부-1_구조물주요자재(3공구)_깨기-1" xfId="5147"/>
    <cellStyle name="_죽림2교-상부-1_구조물주요자재(3공구)_깨기집계표" xfId="5148"/>
    <cellStyle name="_죽림2교-상부-1_구조물주요자재(3공구)_철거공및포장공(현동교)" xfId="5149"/>
    <cellStyle name="_죽림2교-상부-1_구조물주요자재(3공구)_철거공및포장공(현동교)_기존구조물깨기" xfId="5150"/>
    <cellStyle name="_죽림2교-상부-1_구조물주요자재(3공구)_철거공및포장공(현동교)_깨기" xfId="5151"/>
    <cellStyle name="_죽림2교-상부-1_구조물주요자재(3공구)_철거공및포장공(현동교)_깨기-1" xfId="5152"/>
    <cellStyle name="_죽림2교-상부-1_구조물주요자재(3공구)_철거공및포장공(현동교)_깨기집계표" xfId="5153"/>
    <cellStyle name="_죽림2교-상부-1_구조물주요자재(3공구)_철거공수량" xfId="5154"/>
    <cellStyle name="_죽림2교-상부-1_구조물주요자재(3공구)_철거공수량(1122)" xfId="5155"/>
    <cellStyle name="_죽림2교-상부-1_구조물주요자재(3공구)_철거공수량(1122)_기존구조물깨기" xfId="5156"/>
    <cellStyle name="_죽림2교-상부-1_구조물주요자재(3공구)_철거공수량(1122)_깨기" xfId="5157"/>
    <cellStyle name="_죽림2교-상부-1_구조물주요자재(3공구)_철거공수량(1122)_깨기-1" xfId="5158"/>
    <cellStyle name="_죽림2교-상부-1_구조물주요자재(3공구)_철거공수량(1122)_깨기집계표" xfId="5159"/>
    <cellStyle name="_죽림2교-상부-1_구조물주요자재(3공구)_철거공수량_기존구조물깨기" xfId="5160"/>
    <cellStyle name="_죽림2교-상부-1_구조물주요자재(3공구)_철거공수량_깨기" xfId="5161"/>
    <cellStyle name="_죽림2교-상부-1_구조물주요자재(3공구)_철거공수량_깨기-1" xfId="5162"/>
    <cellStyle name="_죽림2교-상부-1_구조물주요자재(3공구)_철거공수량_깨기집계표" xfId="5163"/>
    <cellStyle name="_죽림2교-상부-1_기존구조물깨기" xfId="5164"/>
    <cellStyle name="_죽림2교-상부-1_깨기" xfId="5165"/>
    <cellStyle name="_죽림2교-상부-1_깨기-1" xfId="5166"/>
    <cellStyle name="_죽림2교-상부-1_깨기집계표" xfId="5167"/>
    <cellStyle name="_죽림2교-상부-1_죽림1교-상부" xfId="5168"/>
    <cellStyle name="_죽림2교-상부-1_죽림1교-상부_구조물주요자재(3공구)" xfId="5169"/>
    <cellStyle name="_죽림2교-상부-1_죽림1교-상부_구조물주요자재(3공구)_기존구조물깨기" xfId="5170"/>
    <cellStyle name="_죽림2교-상부-1_죽림1교-상부_구조물주요자재(3공구)_깨기" xfId="5171"/>
    <cellStyle name="_죽림2교-상부-1_죽림1교-상부_구조물주요자재(3공구)_깨기-1" xfId="5172"/>
    <cellStyle name="_죽림2교-상부-1_죽림1교-상부_구조물주요자재(3공구)_깨기집계표" xfId="5173"/>
    <cellStyle name="_죽림2교-상부-1_죽림1교-상부_구조물주요자재(3공구)_철거공및포장공(현동교)" xfId="5174"/>
    <cellStyle name="_죽림2교-상부-1_죽림1교-상부_구조물주요자재(3공구)_철거공및포장공(현동교)_기존구조물깨기" xfId="5175"/>
    <cellStyle name="_죽림2교-상부-1_죽림1교-상부_구조물주요자재(3공구)_철거공및포장공(현동교)_깨기" xfId="5176"/>
    <cellStyle name="_죽림2교-상부-1_죽림1교-상부_구조물주요자재(3공구)_철거공및포장공(현동교)_깨기-1" xfId="5177"/>
    <cellStyle name="_죽림2교-상부-1_죽림1교-상부_구조물주요자재(3공구)_철거공및포장공(현동교)_깨기집계표" xfId="5178"/>
    <cellStyle name="_죽림2교-상부-1_죽림1교-상부_구조물주요자재(3공구)_철거공수량" xfId="5179"/>
    <cellStyle name="_죽림2교-상부-1_죽림1교-상부_구조물주요자재(3공구)_철거공수량(1122)" xfId="5180"/>
    <cellStyle name="_죽림2교-상부-1_죽림1교-상부_구조물주요자재(3공구)_철거공수량(1122)_기존구조물깨기" xfId="5181"/>
    <cellStyle name="_죽림2교-상부-1_죽림1교-상부_구조물주요자재(3공구)_철거공수량(1122)_깨기" xfId="5182"/>
    <cellStyle name="_죽림2교-상부-1_죽림1교-상부_구조물주요자재(3공구)_철거공수량(1122)_깨기-1" xfId="5183"/>
    <cellStyle name="_죽림2교-상부-1_죽림1교-상부_구조물주요자재(3공구)_철거공수량(1122)_깨기집계표" xfId="5184"/>
    <cellStyle name="_죽림2교-상부-1_죽림1교-상부_구조물주요자재(3공구)_철거공수량_기존구조물깨기" xfId="5185"/>
    <cellStyle name="_죽림2교-상부-1_죽림1교-상부_구조물주요자재(3공구)_철거공수량_깨기" xfId="5186"/>
    <cellStyle name="_죽림2교-상부-1_죽림1교-상부_구조물주요자재(3공구)_철거공수량_깨기-1" xfId="5187"/>
    <cellStyle name="_죽림2교-상부-1_죽림1교-상부_구조물주요자재(3공구)_철거공수량_깨기집계표" xfId="5188"/>
    <cellStyle name="_죽림2교-상부-1_죽림1교-상부_기존구조물깨기" xfId="5189"/>
    <cellStyle name="_죽림2교-상부-1_죽림1교-상부_깨기" xfId="5190"/>
    <cellStyle name="_죽림2교-상부-1_죽림1교-상부_깨기-1" xfId="5191"/>
    <cellStyle name="_죽림2교-상부-1_죽림1교-상부_깨기집계표" xfId="5192"/>
    <cellStyle name="_죽림2교-상부-1_죽림1교-상부_철거공및포장공(현동교)" xfId="5193"/>
    <cellStyle name="_죽림2교-상부-1_죽림1교-상부_철거공및포장공(현동교)_기존구조물깨기" xfId="5194"/>
    <cellStyle name="_죽림2교-상부-1_죽림1교-상부_철거공및포장공(현동교)_깨기" xfId="5195"/>
    <cellStyle name="_죽림2교-상부-1_죽림1교-상부_철거공및포장공(현동교)_깨기-1" xfId="5196"/>
    <cellStyle name="_죽림2교-상부-1_죽림1교-상부_철거공및포장공(현동교)_깨기집계표" xfId="5197"/>
    <cellStyle name="_죽림2교-상부-1_죽림1교-상부_철거공수량" xfId="5198"/>
    <cellStyle name="_죽림2교-상부-1_죽림1교-상부_철거공수량(1122)" xfId="5199"/>
    <cellStyle name="_죽림2교-상부-1_죽림1교-상부_철거공수량(1122)_기존구조물깨기" xfId="5200"/>
    <cellStyle name="_죽림2교-상부-1_죽림1교-상부_철거공수량(1122)_깨기" xfId="5201"/>
    <cellStyle name="_죽림2교-상부-1_죽림1교-상부_철거공수량(1122)_깨기-1" xfId="5202"/>
    <cellStyle name="_죽림2교-상부-1_죽림1교-상부_철거공수량(1122)_깨기집계표" xfId="5203"/>
    <cellStyle name="_죽림2교-상부-1_죽림1교-상부_철거공수량_기존구조물깨기" xfId="5204"/>
    <cellStyle name="_죽림2교-상부-1_죽림1교-상부_철거공수량_깨기" xfId="5205"/>
    <cellStyle name="_죽림2교-상부-1_죽림1교-상부_철거공수량_깨기-1" xfId="5206"/>
    <cellStyle name="_죽림2교-상부-1_죽림1교-상부_철거공수량_깨기집계표" xfId="5207"/>
    <cellStyle name="_죽림2교-상부-1_철거공및포장공(현동교)" xfId="5208"/>
    <cellStyle name="_죽림2교-상부-1_철거공및포장공(현동교)_기존구조물깨기" xfId="5209"/>
    <cellStyle name="_죽림2교-상부-1_철거공및포장공(현동교)_깨기" xfId="5210"/>
    <cellStyle name="_죽림2교-상부-1_철거공및포장공(현동교)_깨기-1" xfId="5211"/>
    <cellStyle name="_죽림2교-상부-1_철거공및포장공(현동교)_깨기집계표" xfId="5212"/>
    <cellStyle name="_죽림2교-상부-1_철거공수량" xfId="5213"/>
    <cellStyle name="_죽림2교-상부-1_철거공수량(1122)" xfId="5214"/>
    <cellStyle name="_죽림2교-상부-1_철거공수량(1122)_기존구조물깨기" xfId="5215"/>
    <cellStyle name="_죽림2교-상부-1_철거공수량(1122)_깨기" xfId="5216"/>
    <cellStyle name="_죽림2교-상부-1_철거공수량(1122)_깨기-1" xfId="5217"/>
    <cellStyle name="_죽림2교-상부-1_철거공수량(1122)_깨기집계표" xfId="5218"/>
    <cellStyle name="_죽림2교-상부-1_철거공수량_기존구조물깨기" xfId="5219"/>
    <cellStyle name="_죽림2교-상부-1_철거공수량_깨기" xfId="5220"/>
    <cellStyle name="_죽림2교-상부-1_철거공수량_깨기-1" xfId="5221"/>
    <cellStyle name="_죽림2교-상부-1_철거공수량_깨기집계표" xfId="5222"/>
    <cellStyle name="_준공 수량산출서" xfId="5223"/>
    <cellStyle name="_중산천수량" xfId="5224"/>
    <cellStyle name="_중앙도서관수량산출서0824" xfId="5225"/>
    <cellStyle name="_중앙분리대 단가산출서" xfId="5226"/>
    <cellStyle name="_중앙분리대 단가산출서_1" xfId="5227"/>
    <cellStyle name="_지정과제1분기실적(확정990408)" xfId="5228"/>
    <cellStyle name="_지정과제1분기실적(확정990408)_1" xfId="5229"/>
    <cellStyle name="_지정과제2차심의list" xfId="5230"/>
    <cellStyle name="_지정과제2차심의list_1" xfId="5231"/>
    <cellStyle name="_지정과제2차심의list_2" xfId="5232"/>
    <cellStyle name="_지정과제2차심의결과" xfId="5233"/>
    <cellStyle name="_지정과제2차심의결과(금액조정후최종)" xfId="5234"/>
    <cellStyle name="_지정과제2차심의결과(금액조정후최종)_1" xfId="5235"/>
    <cellStyle name="_지정과제2차심의결과(금액조정후최종)_1_경영개선실적보고(전주공장)" xfId="5236"/>
    <cellStyle name="_지정과제2차심의결과(금액조정후최종)_1_별첨1_2" xfId="5237"/>
    <cellStyle name="_지정과제2차심의결과(금액조정후최종)_1_제안과제집계표(공장전체)" xfId="5238"/>
    <cellStyle name="_지정과제2차심의결과(금액조정후최종)_경영개선실적보고(전주공장)" xfId="5239"/>
    <cellStyle name="_지정과제2차심의결과(금액조정후최종)_별첨1_2" xfId="5240"/>
    <cellStyle name="_지정과제2차심의결과(금액조정후최종)_제안과제집계표(공장전체)" xfId="5241"/>
    <cellStyle name="_지정과제2차심의결과_1" xfId="5242"/>
    <cellStyle name="_직접경비" xfId="5243"/>
    <cellStyle name="_집중관리(981231)" xfId="5244"/>
    <cellStyle name="_집중관리(981231)_1" xfId="5245"/>
    <cellStyle name="_집중관리(지정과제및 양식)" xfId="5246"/>
    <cellStyle name="_집중관리(지정과제및 양식)_1" xfId="5247"/>
    <cellStyle name="_집행갑지 " xfId="5248"/>
    <cellStyle name="_집행갑지 _20050219강서구일위대가" xfId="5249"/>
    <cellStyle name="_집행갑지 _광주평동투찰" xfId="5250"/>
    <cellStyle name="_집행갑지 _광주평동투찰_20050219강서구일위대가" xfId="5251"/>
    <cellStyle name="_집행갑지 _광주평동투찰_수량산출서" xfId="5252"/>
    <cellStyle name="_집행갑지 _광주평동투찰_수량산출서_관악구청(수정완료)" xfId="5253"/>
    <cellStyle name="_집행갑지 _광주평동투찰_수량산출서_중구(담당자요청대로)" xfId="5254"/>
    <cellStyle name="_집행갑지 _광주평동투찰_수량산출서_중구청일위대가(0318)" xfId="5255"/>
    <cellStyle name="_집행갑지 _광주평동투찰_중구청일위대가" xfId="5256"/>
    <cellStyle name="_집행갑지 _광주평동투찰_중구청일위대가_관악구청(수정완료)" xfId="5257"/>
    <cellStyle name="_집행갑지 _광주평동투찰_중구청일위대가_중구(담당자요청대로)" xfId="5258"/>
    <cellStyle name="_집행갑지 _광주평동투찰_중구청일위대가_중구청일위대가(0318)" xfId="5259"/>
    <cellStyle name="_집행갑지 _광주평동품의1" xfId="5260"/>
    <cellStyle name="_집행갑지 _광주평동품의1_20050219강서구일위대가" xfId="5261"/>
    <cellStyle name="_집행갑지 _광주평동품의1_수량산출서" xfId="5262"/>
    <cellStyle name="_집행갑지 _광주평동품의1_수량산출서_관악구청(수정완료)" xfId="5263"/>
    <cellStyle name="_집행갑지 _광주평동품의1_수량산출서_중구(담당자요청대로)" xfId="5264"/>
    <cellStyle name="_집행갑지 _광주평동품의1_수량산출서_중구청일위대가(0318)" xfId="5265"/>
    <cellStyle name="_집행갑지 _광주평동품의1_중구청일위대가" xfId="5266"/>
    <cellStyle name="_집행갑지 _광주평동품의1_중구청일위대가_관악구청(수정완료)" xfId="5267"/>
    <cellStyle name="_집행갑지 _광주평동품의1_중구청일위대가_중구(담당자요청대로)" xfId="5268"/>
    <cellStyle name="_집행갑지 _광주평동품의1_중구청일위대가_중구청일위대가(0318)" xfId="5269"/>
    <cellStyle name="_집행갑지 _송학하수품의(설계넣고)" xfId="5270"/>
    <cellStyle name="_집행갑지 _송학하수품의(설계넣고)_20050219강서구일위대가" xfId="5271"/>
    <cellStyle name="_집행갑지 _송학하수품의(설계넣고)_수량산출서" xfId="5272"/>
    <cellStyle name="_집행갑지 _송학하수품의(설계넣고)_수량산출서_관악구청(수정완료)" xfId="5273"/>
    <cellStyle name="_집행갑지 _송학하수품의(설계넣고)_수량산출서_중구(담당자요청대로)" xfId="5274"/>
    <cellStyle name="_집행갑지 _송학하수품의(설계넣고)_수량산출서_중구청일위대가(0318)" xfId="5275"/>
    <cellStyle name="_집행갑지 _송학하수품의(설계넣고)_중구청일위대가" xfId="5276"/>
    <cellStyle name="_집행갑지 _송학하수품의(설계넣고)_중구청일위대가_관악구청(수정완료)" xfId="5277"/>
    <cellStyle name="_집행갑지 _송학하수품의(설계넣고)_중구청일위대가_중구(담당자요청대로)" xfId="5278"/>
    <cellStyle name="_집행갑지 _송학하수품의(설계넣고)_중구청일위대가_중구청일위대가(0318)" xfId="5279"/>
    <cellStyle name="_집행갑지 _수량산출서" xfId="5280"/>
    <cellStyle name="_집행갑지 _수량산출서_관악구청(수정완료)" xfId="5281"/>
    <cellStyle name="_집행갑지 _수량산출서_중구(담당자요청대로)" xfId="5282"/>
    <cellStyle name="_집행갑지 _수량산출서_중구청일위대가(0318)" xfId="5283"/>
    <cellStyle name="_집행갑지 _중구청일위대가" xfId="5284"/>
    <cellStyle name="_집행갑지 _중구청일위대가_관악구청(수정완료)" xfId="5285"/>
    <cellStyle name="_집행갑지 _중구청일위대가_중구(담당자요청대로)" xfId="5286"/>
    <cellStyle name="_집행갑지 _중구청일위대가_중구청일위대가(0318)" xfId="5287"/>
    <cellStyle name="_창(에리트(설치제외)" xfId="5288"/>
    <cellStyle name="_초당3교토공" xfId="5289"/>
    <cellStyle name="_총괄 집계표" xfId="5290"/>
    <cellStyle name="_총괄 집계표_MP00_수량산출서" xfId="5291"/>
    <cellStyle name="_총괄 집계표_MP00_수량산출서_1.주교량_집계표" xfId="5292"/>
    <cellStyle name="_총괄 집계표_MP00_수량산출서_2.MP04_수량산출서" xfId="5293"/>
    <cellStyle name="_총괄 집계표_MP00_수량산출서_부창대교_ATYPE" xfId="5294"/>
    <cellStyle name="_총괄 집계표_MP00_수량산출서_주교량_집계표" xfId="5295"/>
    <cellStyle name="_총괄 집계표_MP00_수량산출서_총괄집계표" xfId="5296"/>
    <cellStyle name="_총괄 집계표_MP00_수량산출서_총괄집계표(교량별)" xfId="5297"/>
    <cellStyle name="_총괄 집계표_수량산출서" xfId="5298"/>
    <cellStyle name="_총괄 집계표_수량산출서(제작분)" xfId="5299"/>
    <cellStyle name="_총괄 집계표_수량산출서(제작분)_1.주교량_집계표" xfId="5300"/>
    <cellStyle name="_총괄 집계표_수량산출서(제작분)_2.MP04_수량산출서" xfId="5301"/>
    <cellStyle name="_총괄 집계표_수량산출서(제작분)_부창대교_ATYPE" xfId="5302"/>
    <cellStyle name="_총괄 집계표_수량산출서(제작분)_주교량_집계표" xfId="5303"/>
    <cellStyle name="_총괄 집계표_수량산출서(제작분)_총괄집계표" xfId="5304"/>
    <cellStyle name="_총괄 집계표_수량산출서(제작분)_총괄집계표(교량별)" xfId="5305"/>
    <cellStyle name="_총괄 집계표_수량산출서_1.주교량_집계표" xfId="5306"/>
    <cellStyle name="_총괄 집계표_수량산출서_2.MP04_수량산출서" xfId="5307"/>
    <cellStyle name="_총괄 집계표_수량산출서_부창대교_ATYPE" xfId="5308"/>
    <cellStyle name="_총괄 집계표_수량산출서_주교량_집계표" xfId="5309"/>
    <cellStyle name="_총괄 집계표_수량산출서_총괄집계표" xfId="5310"/>
    <cellStyle name="_총괄 집계표_수량산출서_총괄집계표(교량별)" xfId="5311"/>
    <cellStyle name="_총괄 집계표_주교량_집계표" xfId="5312"/>
    <cellStyle name="_총괄 집계표_총괄집계표" xfId="5313"/>
    <cellStyle name="_총괄 집계표_총괄집계표(교량별)" xfId="5314"/>
    <cellStyle name="_총괄공사대갑 " xfId="5315"/>
    <cellStyle name="_총괄집계표" xfId="5316"/>
    <cellStyle name="_총괄집계표(교량별)" xfId="5317"/>
    <cellStyle name="_최종분" xfId="5318"/>
    <cellStyle name="_추곡" xfId="5319"/>
    <cellStyle name="_추곡_내역서-숭인2동 2.28(최종)" xfId="5320"/>
    <cellStyle name="_추곡_라멘교 토공" xfId="5321"/>
    <cellStyle name="_추곡_라멘교 토공_내역서-숭인2동 2.28(최종)" xfId="5322"/>
    <cellStyle name="_추곡_라멘교 토공_복사본 한강걷고싶은강변길내역서-3.21" xfId="5323"/>
    <cellStyle name="_추곡_라멘교 토공_봉산설계내역서(일상감사)" xfId="5324"/>
    <cellStyle name="_추곡_라멘교 토공_응암3동 마을마당 내역서" xfId="5325"/>
    <cellStyle name="_추곡_복사본 한강걷고싶은강변길내역서-3.21" xfId="5326"/>
    <cellStyle name="_추곡_봉산설계내역서(일상감사)" xfId="5327"/>
    <cellStyle name="_추곡_설계서" xfId="5328"/>
    <cellStyle name="_추곡_성남보행자도로 설계서" xfId="5329"/>
    <cellStyle name="_추곡_응암3동 마을마당 내역서" xfId="5330"/>
    <cellStyle name="_추곡_추곡" xfId="5331"/>
    <cellStyle name="_추곡_추곡_내역서-숭인2동 2.28(최종)" xfId="5332"/>
    <cellStyle name="_추곡_추곡_라멘교 토공" xfId="5333"/>
    <cellStyle name="_추곡_추곡_라멘교 토공_내역서-숭인2동 2.28(최종)" xfId="5334"/>
    <cellStyle name="_추곡_추곡_라멘교 토공_복사본 한강걷고싶은강변길내역서-3.21" xfId="5335"/>
    <cellStyle name="_추곡_추곡_라멘교 토공_봉산설계내역서(일상감사)" xfId="5336"/>
    <cellStyle name="_추곡_추곡_라멘교 토공_응암3동 마을마당 내역서" xfId="5337"/>
    <cellStyle name="_추곡_추곡_복사본 한강걷고싶은강변길내역서-3.21" xfId="5338"/>
    <cellStyle name="_추곡_추곡_봉산설계내역서(일상감사)" xfId="5339"/>
    <cellStyle name="_추곡_추곡_설계서" xfId="5340"/>
    <cellStyle name="_추곡_추곡_성남보행자도로 설계서" xfId="5341"/>
    <cellStyle name="_추곡_추곡_응암3동 마을마당 내역서" xfId="5342"/>
    <cellStyle name="_추곡_추곡_포장" xfId="5343"/>
    <cellStyle name="_추곡_추곡_포장_내역서-숭인2동 2.28(최종)" xfId="5344"/>
    <cellStyle name="_추곡_추곡_포장_라멘교 토공" xfId="5345"/>
    <cellStyle name="_추곡_추곡_포장_라멘교 토공_내역서-숭인2동 2.28(최종)" xfId="5346"/>
    <cellStyle name="_추곡_추곡_포장_라멘교 토공_복사본 한강걷고싶은강변길내역서-3.21" xfId="5347"/>
    <cellStyle name="_추곡_추곡_포장_라멘교 토공_봉산설계내역서(일상감사)" xfId="5348"/>
    <cellStyle name="_추곡_추곡_포장_라멘교 토공_응암3동 마을마당 내역서" xfId="5349"/>
    <cellStyle name="_추곡_추곡_포장_복사본 한강걷고싶은강변길내역서-3.21" xfId="5350"/>
    <cellStyle name="_추곡_추곡_포장_봉산설계내역서(일상감사)" xfId="5351"/>
    <cellStyle name="_추곡_추곡_포장_응암3동 마을마당 내역서" xfId="5352"/>
    <cellStyle name="_추곡_포장" xfId="5353"/>
    <cellStyle name="_추곡_포장_내역서-숭인2동 2.28(최종)" xfId="5354"/>
    <cellStyle name="_추곡_포장_라멘교 토공" xfId="5355"/>
    <cellStyle name="_추곡_포장_라멘교 토공_내역서-숭인2동 2.28(최종)" xfId="5356"/>
    <cellStyle name="_추곡_포장_라멘교 토공_복사본 한강걷고싶은강변길내역서-3.21" xfId="5357"/>
    <cellStyle name="_추곡_포장_라멘교 토공_봉산설계내역서(일상감사)" xfId="5358"/>
    <cellStyle name="_추곡_포장_라멘교 토공_응암3동 마을마당 내역서" xfId="5359"/>
    <cellStyle name="_추곡_포장_복사본 한강걷고싶은강변길내역서-3.21" xfId="5360"/>
    <cellStyle name="_추곡_포장_봉산설계내역서(일상감사)" xfId="5361"/>
    <cellStyle name="_추곡_포장_응암3동 마을마당 내역서" xfId="5362"/>
    <cellStyle name="_축구센타-내역" xfId="5363"/>
    <cellStyle name="_춘천전화국증축통신+개요" xfId="5364"/>
    <cellStyle name="_춘천합동내역+개요(수정한최종)" xfId="5365"/>
    <cellStyle name="_침입감시 견적서" xfId="5366"/>
    <cellStyle name="_침입감시 견적서_설계서(갑지)0223" xfId="5367"/>
    <cellStyle name="_침입감시 견적서_설계예산서및단가산출서" xfId="5368"/>
    <cellStyle name="_침입감시 견적서_진입램프최종" xfId="5369"/>
    <cellStyle name="_침입감시 견적서_진입램프최종엑셀" xfId="5370"/>
    <cellStyle name="_태성농로수량(최종)" xfId="5371"/>
    <cellStyle name="_테마공사새로03" xfId="5372"/>
    <cellStyle name="_토공(미아로-2)" xfId="5373"/>
    <cellStyle name="_토공내역서적용수량" xfId="5374"/>
    <cellStyle name="_파장정수장수량산출서" xfId="5375"/>
    <cellStyle name="_파주시사옥내역서(조경0607)" xfId="5376"/>
    <cellStyle name="_판암근린공원황톳길조성공사" xfId="5377"/>
    <cellStyle name="_평상" xfId="5378"/>
    <cellStyle name="_폐기물-1차" xfId="5379"/>
    <cellStyle name="_폐기물총괄수량집계표" xfId="5380"/>
    <cellStyle name="_포장" xfId="5381"/>
    <cellStyle name="_포장_내역서-숭인2동 2.28(최종)" xfId="5382"/>
    <cellStyle name="_포장_라멘교 토공" xfId="5383"/>
    <cellStyle name="_포장_라멘교 토공_내역서-숭인2동 2.28(최종)" xfId="5384"/>
    <cellStyle name="_포장_라멘교 토공_복사본 한강걷고싶은강변길내역서-3.21" xfId="5385"/>
    <cellStyle name="_포장_라멘교 토공_봉산설계내역서(일상감사)" xfId="5386"/>
    <cellStyle name="_포장_라멘교 토공_응암3동 마을마당 내역서" xfId="5387"/>
    <cellStyle name="_포장_복사본 한강걷고싶은강변길내역서-3.21" xfId="5388"/>
    <cellStyle name="_포장_봉산설계내역서(일상감사)" xfId="5389"/>
    <cellStyle name="_포장_응암3동 마을마당 내역서" xfId="5390"/>
    <cellStyle name="_포장공" xfId="5391"/>
    <cellStyle name="_포장공(수정분)4차" xfId="5392"/>
    <cellStyle name="_포장공1" xfId="5393"/>
    <cellStyle name="_포장공-REV" xfId="5394"/>
    <cellStyle name="_포장공수량-1018" xfId="5395"/>
    <cellStyle name="_표준 견적서 2003년" xfId="5396"/>
    <cellStyle name="_표준 견적서 2003년_설계서(갑지)0223" xfId="5397"/>
    <cellStyle name="_표준 견적서 2003년_설계예산서및단가산출서" xfId="5398"/>
    <cellStyle name="_표준 견적서 2003년_진입램프최종" xfId="5399"/>
    <cellStyle name="_표준 견적서 2003년_진입램프최종엑셀" xfId="5400"/>
    <cellStyle name="_표지" xfId="5401"/>
    <cellStyle name="_표지병" xfId="5402"/>
    <cellStyle name="_표지병_04_부대공" xfId="5403"/>
    <cellStyle name="_학산2리진입로2공구" xfId="5404"/>
    <cellStyle name="_학산교철근집계표" xfId="5405"/>
    <cellStyle name="_한국원자력안전기술원" xfId="5406"/>
    <cellStyle name="_한전연구견적" xfId="5407"/>
    <cellStyle name="_호남선두계역외2개소연결통로" xfId="5408"/>
    <cellStyle name="_호남선전철화송정리역사111" xfId="5409"/>
    <cellStyle name="_환경관리비" xfId="5410"/>
    <cellStyle name="_환경사업소 오수" xfId="5411"/>
    <cellStyle name="_흙막이공사(일위)" xfId="5412"/>
    <cellStyle name="’E‰Y [0.00]_laroux" xfId="5413"/>
    <cellStyle name="’E‰Y_laroux" xfId="5414"/>
    <cellStyle name="¤@?e_TEST-1 " xfId="5415"/>
    <cellStyle name="+,-,0" xfId="5416"/>
    <cellStyle name="△ []" xfId="5417"/>
    <cellStyle name="△ [0]" xfId="5418"/>
    <cellStyle name="△백분율" xfId="5419"/>
    <cellStyle name="△콤마" xfId="5420"/>
    <cellStyle name="" xfId="5421"/>
    <cellStyle name="_2007년(100%)" xfId="5422"/>
    <cellStyle name="_설계(공단100%)신호(일위)" xfId="5423"/>
    <cellStyle name="0" xfId="5424"/>
    <cellStyle name="0%" xfId="5425"/>
    <cellStyle name="0,0_x000d__x000a_NA_x000d__x000a_" xfId="5426"/>
    <cellStyle name="0.0" xfId="5427"/>
    <cellStyle name="0.0%" xfId="5428"/>
    <cellStyle name="0.00" xfId="5429"/>
    <cellStyle name="0.00%" xfId="5430"/>
    <cellStyle name="0.000%" xfId="5431"/>
    <cellStyle name="0.0000%" xfId="5432"/>
    <cellStyle name="0]_laroux_1_PLDT" xfId="5433"/>
    <cellStyle name="0_(2010센터내_시설물_정비공사)-발주 3.15" xfId="5434"/>
    <cellStyle name="0_(3.17)_노후직원사택_대수선공사-설계서-1개동" xfId="5435"/>
    <cellStyle name="0_2007 시설물보수 및 정비공사" xfId="5436"/>
    <cellStyle name="0_2007 시설물보수 및 정비공사_(2010센터내_시설물_정비공사)-발주 3.15" xfId="5437"/>
    <cellStyle name="0_2007 시설물보수 및 정비공사_(3.17)_노후직원사택_대수선공사-설계서-1개동" xfId="5438"/>
    <cellStyle name="0_2007 시설물보수 및 정비공사_2차변경(97)" xfId="5439"/>
    <cellStyle name="0_2007 시설물보수 및 정비공사_자재단가 " xfId="5440"/>
    <cellStyle name="0_2007 시설물보수 및 정비공사_집행잔액설계내역서" xfId="5441"/>
    <cellStyle name="0_2007 시설물보수 및 정비공사_집행잔액설계내역서(11일 최종수정)" xfId="5442"/>
    <cellStyle name="0_2007 시설물보수 및 정비공사-설계서" xfId="5443"/>
    <cellStyle name="0_2007 시설물보수 및 정비공사-설계서_(2010센터내_시설물_정비공사)-발주 3.15" xfId="5444"/>
    <cellStyle name="0_2007 시설물보수 및 정비공사-설계서_(3.17)_노후직원사택_대수선공사-설계서-1개동" xfId="5445"/>
    <cellStyle name="0_2007 시설물보수 및 정비공사-설계서_2차변경(97)" xfId="5446"/>
    <cellStyle name="0_2007 시설물보수 및 정비공사-설계서_자재단가 " xfId="5447"/>
    <cellStyle name="0_2007 시설물보수 및 정비공사-설계서_집행잔액설계내역서" xfId="5448"/>
    <cellStyle name="0_2007 시설물보수 및 정비공사-설계서_집행잔액설계내역서(11일 최종수정)" xfId="5449"/>
    <cellStyle name="0_2차변경(97)" xfId="5450"/>
    <cellStyle name="0_노후사택 대수선공사 설변" xfId="5451"/>
    <cellStyle name="0_노후사택 대수선공사 설변_(2010센터내_시설물_정비공사)-발주 3.15" xfId="5452"/>
    <cellStyle name="0_노후사택 대수선공사 설변_(3.17)_노후직원사택_대수선공사-설계서-1개동" xfId="5453"/>
    <cellStyle name="0_노후사택 대수선공사 설변_2차변경(97)" xfId="5454"/>
    <cellStyle name="0_설계서(갑지)0223" xfId="5455"/>
    <cellStyle name="0_설계서(갑지)0223_2차변경(97)" xfId="5456"/>
    <cellStyle name="0_설계예산서및단가산출서" xfId="5457"/>
    <cellStyle name="0_설계예산서및단가산출서_2차변경(97)" xfId="5458"/>
    <cellStyle name="0_엑셀변환 0626" xfId="5459"/>
    <cellStyle name="0_제1처리장탈수기동저류조외1건보수공사(계약심사결과-발주)" xfId="5460"/>
    <cellStyle name="0_제1처리장탈수기동저류조외1건보수공사(계약심사결과-발주)_2차변경(97)" xfId="5461"/>
    <cellStyle name="0_진입램프최종" xfId="5462"/>
    <cellStyle name="0_진입램프최종_2차변경(97)" xfId="5463"/>
    <cellStyle name="0_진입램프최종엑셀" xfId="5464"/>
    <cellStyle name="0_진입램프최종엑셀_2차변경(97)" xfId="5465"/>
    <cellStyle name="0_진입램프최종엑셀_설계예산서및단가산출서" xfId="5466"/>
    <cellStyle name="0_진입램프최종엑셀_설계예산서및단가산출서_2차변경(97)" xfId="5467"/>
    <cellStyle name="0_집행잔액설계내역서" xfId="5468"/>
    <cellStyle name="0_집행잔액설계내역서(11일 최종수정)" xfId="5469"/>
    <cellStyle name="0_철거내역서-0616" xfId="5470"/>
    <cellStyle name="00" xfId="5471"/>
    <cellStyle name="1" xfId="5472"/>
    <cellStyle name="1 2" xfId="5473"/>
    <cellStyle name="1 3" xfId="5474"/>
    <cellStyle name="1_00-예산서양식100" xfId="5475"/>
    <cellStyle name="1_00-예산서양식100_설계서(갑지)0223" xfId="5476"/>
    <cellStyle name="1_00-예산서양식100_설계예산서및단가산출서" xfId="5477"/>
    <cellStyle name="1_00-예산서양식100_진입램프최종" xfId="5478"/>
    <cellStyle name="1_00-예산서양식100_진입램프최종엑셀" xfId="5479"/>
    <cellStyle name="1_2008설계 신호(일위))" xfId="5480"/>
    <cellStyle name="1_book1" xfId="5481"/>
    <cellStyle name="1_book1_통인동 마을마당 조성사업(0223)" xfId="5482"/>
    <cellStyle name="1_laroux" xfId="5483"/>
    <cellStyle name="1_laroux_2차변경(97)" xfId="5484"/>
    <cellStyle name="1_laroux_ATC-YOON1" xfId="5485"/>
    <cellStyle name="1_laroux_ATC-YOON1_2차변경(97)" xfId="5486"/>
    <cellStyle name="1_laroux_ATC-YOON1_설계서(갑지)0223" xfId="5487"/>
    <cellStyle name="1_laroux_ATC-YOON1_설계서(갑지)0223_2차변경(97)" xfId="5488"/>
    <cellStyle name="1_laroux_ATC-YOON1_설계예산서및단가산출서" xfId="5489"/>
    <cellStyle name="1_laroux_ATC-YOON1_설계예산서및단가산출서_2차변경(97)" xfId="5490"/>
    <cellStyle name="1_laroux_ATC-YOON1_진입램프최종" xfId="5491"/>
    <cellStyle name="1_laroux_ATC-YOON1_진입램프최종_2차변경(97)" xfId="5492"/>
    <cellStyle name="1_laroux_ATC-YOON1_진입램프최종엑셀" xfId="5493"/>
    <cellStyle name="1_laroux_ATC-YOON1_진입램프최종엑셀_2차변경(97)" xfId="5494"/>
    <cellStyle name="1_laroux_ATC-YOON1_통인동 마을마당 조성사업(0223)" xfId="5495"/>
    <cellStyle name="1_laroux_설계서(갑지)0223" xfId="5496"/>
    <cellStyle name="1_laroux_설계서(갑지)0223_2차변경(97)" xfId="5497"/>
    <cellStyle name="1_laroux_설계예산서및단가산출서" xfId="5498"/>
    <cellStyle name="1_laroux_설계예산서및단가산출서_2차변경(97)" xfId="5499"/>
    <cellStyle name="1_laroux_진입램프최종" xfId="5500"/>
    <cellStyle name="1_laroux_진입램프최종_2차변경(97)" xfId="5501"/>
    <cellStyle name="1_laroux_진입램프최종엑셀" xfId="5502"/>
    <cellStyle name="1_laroux_진입램프최종엑셀_2차변경(97)" xfId="5503"/>
    <cellStyle name="1_laroux_통인동 마을마당 조성사업(0223)" xfId="5504"/>
    <cellStyle name="1_total" xfId="5505"/>
    <cellStyle name="1_total_00-설계서양식" xfId="5506"/>
    <cellStyle name="1_total_00-설계서양식_00-수량산출서양식" xfId="5507"/>
    <cellStyle name="1_total_00-설계서양식_녹화마대녹화끈수량산출-예원" xfId="5508"/>
    <cellStyle name="1_total_00-수량산출서양식" xfId="5509"/>
    <cellStyle name="1_total_00-예산서양식100" xfId="5510"/>
    <cellStyle name="1_total_00-예산서양식100_00-수량산출서양식" xfId="5511"/>
    <cellStyle name="1_total_00-예산서양식100_녹화마대녹화끈수량산출-예원" xfId="5512"/>
    <cellStyle name="1_total_00-예산서양식100_대전가오-설계서" xfId="5513"/>
    <cellStyle name="1_total_00-예산서양식100_대전가오-설계서(관리)" xfId="5514"/>
    <cellStyle name="1_total_00-예산서양식100_대전가오-설계서(관리)_00-설계서양식" xfId="5515"/>
    <cellStyle name="1_total_00-예산서양식100_대전가오-설계서(관리)_00-설계서양식_00-수량산출서양식" xfId="5516"/>
    <cellStyle name="1_total_00-예산서양식100_대전가오-설계서(관리)_00-설계서양식_녹화마대녹화끈수량산출-예원" xfId="5517"/>
    <cellStyle name="1_total_00-예산서양식100_대전가오-설계서(관리)_00-수량산출서양식" xfId="5518"/>
    <cellStyle name="1_total_00-예산서양식100_대전가오-설계서(관리)_녹화마대녹화끈수량산출-예원" xfId="5519"/>
    <cellStyle name="1_total_00-예산서양식100_대전가오-설계서_00-설계서양식" xfId="5520"/>
    <cellStyle name="1_total_00-예산서양식100_대전가오-설계서_00-설계서양식_00-수량산출서양식" xfId="5521"/>
    <cellStyle name="1_total_00-예산서양식100_대전가오-설계서_00-설계서양식_녹화마대녹화끈수량산출-예원" xfId="5522"/>
    <cellStyle name="1_total_00-예산서양식100_대전가오-설계서_00-수량산출서양식" xfId="5523"/>
    <cellStyle name="1_total_00-예산서양식100_대전가오-설계서_녹화마대녹화끈수량산출-예원" xfId="5524"/>
    <cellStyle name="1_total_00-예산서양식100_대전가오-설계서1" xfId="5525"/>
    <cellStyle name="1_total_00-예산서양식100_대전가오-설계서1_00-설계서양식" xfId="5526"/>
    <cellStyle name="1_total_00-예산서양식100_대전가오-설계서1_00-설계서양식_00-수량산출서양식" xfId="5527"/>
    <cellStyle name="1_total_00-예산서양식100_대전가오-설계서1_00-설계서양식_녹화마대녹화끈수량산출-예원" xfId="5528"/>
    <cellStyle name="1_total_00-예산서양식100_대전가오-설계서1_00-수량산출서양식" xfId="5529"/>
    <cellStyle name="1_total_00-예산서양식100_대전가오-설계서1_녹화마대녹화끈수량산출-예원" xfId="5530"/>
    <cellStyle name="1_total_041206 목동내역" xfId="5531"/>
    <cellStyle name="1_total_041206 목동내역_설계서(갑지)0223" xfId="5532"/>
    <cellStyle name="1_total_041206 목동내역_설계예산서및단가산출서" xfId="5533"/>
    <cellStyle name="1_total_041206 목동내역_진입램프최종" xfId="5534"/>
    <cellStyle name="1_total_041206 목동내역_진입램프최종엑셀" xfId="5535"/>
    <cellStyle name="1_total_0828" xfId="5536"/>
    <cellStyle name="1_total_0915" xfId="5537"/>
    <cellStyle name="1_total_2차분-수량산출서(0827)" xfId="5538"/>
    <cellStyle name="1_total_A지역" xfId="5539"/>
    <cellStyle name="1_total_관악고수량산출서" xfId="5540"/>
    <cellStyle name="1_total_구로리총괄내역" xfId="5541"/>
    <cellStyle name="1_total_구로리총괄내역_00-설계서양식" xfId="5542"/>
    <cellStyle name="1_total_구로리총괄내역_00-설계서양식_00-수량산출서양식" xfId="5543"/>
    <cellStyle name="1_total_구로리총괄내역_00-설계서양식_녹화마대녹화끈수량산출-예원" xfId="5544"/>
    <cellStyle name="1_total_구로리총괄내역_00-수량산출서양식" xfId="5545"/>
    <cellStyle name="1_total_구로리총괄내역_구로리설계예산서1029" xfId="5546"/>
    <cellStyle name="1_total_구로리총괄내역_구로리설계예산서1029_00-설계서양식" xfId="5547"/>
    <cellStyle name="1_total_구로리총괄내역_구로리설계예산서1029_00-설계서양식_00-수량산출서양식" xfId="5548"/>
    <cellStyle name="1_total_구로리총괄내역_구로리설계예산서1029_00-설계서양식_녹화마대녹화끈수량산출-예원" xfId="5549"/>
    <cellStyle name="1_total_구로리총괄내역_구로리설계예산서1029_00-수량산출서양식" xfId="5550"/>
    <cellStyle name="1_total_구로리총괄내역_구로리설계예산서1029_녹화마대녹화끈수량산출-예원" xfId="5551"/>
    <cellStyle name="1_total_구로리총괄내역_구로리설계예산서1029_지주목" xfId="5552"/>
    <cellStyle name="1_total_구로리총괄내역_구로리설계예산서1029_지주목_00-수량산출서양식" xfId="5553"/>
    <cellStyle name="1_total_구로리총괄내역_구로리설계예산서1029_지주목_녹화마대녹화끈수량산출-예원" xfId="5554"/>
    <cellStyle name="1_total_구로리총괄내역_구로리설계예산서1118준공" xfId="5555"/>
    <cellStyle name="1_total_구로리총괄내역_구로리설계예산서1118준공_00-설계서양식" xfId="5556"/>
    <cellStyle name="1_total_구로리총괄내역_구로리설계예산서1118준공_00-설계서양식_00-수량산출서양식" xfId="5557"/>
    <cellStyle name="1_total_구로리총괄내역_구로리설계예산서1118준공_00-설계서양식_녹화마대녹화끈수량산출-예원" xfId="5558"/>
    <cellStyle name="1_total_구로리총괄내역_구로리설계예산서1118준공_00-수량산출서양식" xfId="5559"/>
    <cellStyle name="1_total_구로리총괄내역_구로리설계예산서1118준공_녹화마대녹화끈수량산출-예원" xfId="5560"/>
    <cellStyle name="1_total_구로리총괄내역_구로리설계예산서1118준공_지주목" xfId="5561"/>
    <cellStyle name="1_total_구로리총괄내역_구로리설계예산서1118준공_지주목_00-수량산출서양식" xfId="5562"/>
    <cellStyle name="1_total_구로리총괄내역_구로리설계예산서1118준공_지주목_녹화마대녹화끈수량산출-예원" xfId="5563"/>
    <cellStyle name="1_total_구로리총괄내역_구로리설계예산서조경" xfId="5564"/>
    <cellStyle name="1_total_구로리총괄내역_구로리설계예산서조경_00-설계서양식" xfId="5565"/>
    <cellStyle name="1_total_구로리총괄내역_구로리설계예산서조경_00-설계서양식_00-수량산출서양식" xfId="5566"/>
    <cellStyle name="1_total_구로리총괄내역_구로리설계예산서조경_00-설계서양식_녹화마대녹화끈수량산출-예원" xfId="5567"/>
    <cellStyle name="1_total_구로리총괄내역_구로리설계예산서조경_00-수량산출서양식" xfId="5568"/>
    <cellStyle name="1_total_구로리총괄내역_구로리설계예산서조경_녹화마대녹화끈수량산출-예원" xfId="5569"/>
    <cellStyle name="1_total_구로리총괄내역_구로리설계예산서조경_지주목" xfId="5570"/>
    <cellStyle name="1_total_구로리총괄내역_구로리설계예산서조경_지주목_00-수량산출서양식" xfId="5571"/>
    <cellStyle name="1_total_구로리총괄내역_구로리설계예산서조경_지주목_녹화마대녹화끈수량산출-예원" xfId="5572"/>
    <cellStyle name="1_total_구로리총괄내역_구로리어린이공원예산서(조경)1125" xfId="5573"/>
    <cellStyle name="1_total_구로리총괄내역_구로리어린이공원예산서(조경)1125_00-설계서양식" xfId="5574"/>
    <cellStyle name="1_total_구로리총괄내역_구로리어린이공원예산서(조경)1125_00-설계서양식_00-수량산출서양식" xfId="5575"/>
    <cellStyle name="1_total_구로리총괄내역_구로리어린이공원예산서(조경)1125_00-설계서양식_녹화마대녹화끈수량산출-예원" xfId="5576"/>
    <cellStyle name="1_total_구로리총괄내역_구로리어린이공원예산서(조경)1125_00-수량산출서양식" xfId="5577"/>
    <cellStyle name="1_total_구로리총괄내역_구로리어린이공원예산서(조경)1125_녹화마대녹화끈수량산출-예원" xfId="5578"/>
    <cellStyle name="1_total_구로리총괄내역_구로리어린이공원예산서(조경)1125_지주목" xfId="5579"/>
    <cellStyle name="1_total_구로리총괄내역_구로리어린이공원예산서(조경)1125_지주목_00-수량산출서양식" xfId="5580"/>
    <cellStyle name="1_total_구로리총괄내역_구로리어린이공원예산서(조경)1125_지주목_녹화마대녹화끈수량산출-예원" xfId="5581"/>
    <cellStyle name="1_total_구로리총괄내역_내역서" xfId="5582"/>
    <cellStyle name="1_total_구로리총괄내역_내역서_00-설계서양식" xfId="5583"/>
    <cellStyle name="1_total_구로리총괄내역_내역서_00-설계서양식_00-수량산출서양식" xfId="5584"/>
    <cellStyle name="1_total_구로리총괄내역_내역서_00-설계서양식_녹화마대녹화끈수량산출-예원" xfId="5585"/>
    <cellStyle name="1_total_구로리총괄내역_내역서_00-수량산출서양식" xfId="5586"/>
    <cellStyle name="1_total_구로리총괄내역_내역서_녹화마대녹화끈수량산출-예원" xfId="5587"/>
    <cellStyle name="1_total_구로리총괄내역_내역서_지주목" xfId="5588"/>
    <cellStyle name="1_total_구로리총괄내역_내역서_지주목_00-수량산출서양식" xfId="5589"/>
    <cellStyle name="1_total_구로리총괄내역_내역서_지주목_녹화마대녹화끈수량산출-예원" xfId="5590"/>
    <cellStyle name="1_total_구로리총괄내역_노임단가표" xfId="5591"/>
    <cellStyle name="1_total_구로리총괄내역_노임단가표_00-설계서양식" xfId="5592"/>
    <cellStyle name="1_total_구로리총괄내역_노임단가표_00-설계서양식_00-수량산출서양식" xfId="5593"/>
    <cellStyle name="1_total_구로리총괄내역_노임단가표_00-설계서양식_녹화마대녹화끈수량산출-예원" xfId="5594"/>
    <cellStyle name="1_total_구로리총괄내역_노임단가표_00-수량산출서양식" xfId="5595"/>
    <cellStyle name="1_total_구로리총괄내역_노임단가표_녹화마대녹화끈수량산출-예원" xfId="5596"/>
    <cellStyle name="1_total_구로리총괄내역_노임단가표_지주목" xfId="5597"/>
    <cellStyle name="1_total_구로리총괄내역_노임단가표_지주목_00-수량산출서양식" xfId="5598"/>
    <cellStyle name="1_total_구로리총괄내역_노임단가표_지주목_녹화마대녹화끈수량산출-예원" xfId="5599"/>
    <cellStyle name="1_total_구로리총괄내역_녹화마대녹화끈수량산출-예원" xfId="5600"/>
    <cellStyle name="1_total_구로리총괄내역_수도권매립지" xfId="5601"/>
    <cellStyle name="1_total_구로리총괄내역_수도권매립지_00-설계서양식" xfId="5602"/>
    <cellStyle name="1_total_구로리총괄내역_수도권매립지_00-설계서양식_00-수량산출서양식" xfId="5603"/>
    <cellStyle name="1_total_구로리총괄내역_수도권매립지_00-설계서양식_녹화마대녹화끈수량산출-예원" xfId="5604"/>
    <cellStyle name="1_total_구로리총괄내역_수도권매립지_00-수량산출서양식" xfId="5605"/>
    <cellStyle name="1_total_구로리총괄내역_수도권매립지_녹화마대녹화끈수량산출-예원" xfId="5606"/>
    <cellStyle name="1_total_구로리총괄내역_수도권매립지_지주목" xfId="5607"/>
    <cellStyle name="1_total_구로리총괄내역_수도권매립지_지주목_00-수량산출서양식" xfId="5608"/>
    <cellStyle name="1_total_구로리총괄내역_수도권매립지_지주목_녹화마대녹화끈수량산출-예원" xfId="5609"/>
    <cellStyle name="1_total_구로리총괄내역_수도권매립지1004(발주용)" xfId="5610"/>
    <cellStyle name="1_total_구로리총괄내역_수도권매립지1004(발주용)_00-설계서양식" xfId="5611"/>
    <cellStyle name="1_total_구로리총괄내역_수도권매립지1004(발주용)_00-설계서양식_00-수량산출서양식" xfId="5612"/>
    <cellStyle name="1_total_구로리총괄내역_수도권매립지1004(발주용)_00-설계서양식_녹화마대녹화끈수량산출-예원" xfId="5613"/>
    <cellStyle name="1_total_구로리총괄내역_수도권매립지1004(발주용)_00-수량산출서양식" xfId="5614"/>
    <cellStyle name="1_total_구로리총괄내역_수도권매립지1004(발주용)_녹화마대녹화끈수량산출-예원" xfId="5615"/>
    <cellStyle name="1_total_구로리총괄내역_수도권매립지1004(발주용)_지주목" xfId="5616"/>
    <cellStyle name="1_total_구로리총괄내역_수도권매립지1004(발주용)_지주목_00-수량산출서양식" xfId="5617"/>
    <cellStyle name="1_total_구로리총괄내역_수도권매립지1004(발주용)_지주목_녹화마대녹화끈수량산출-예원" xfId="5618"/>
    <cellStyle name="1_total_구로리총괄내역_일신건영설계예산서(0211)" xfId="5619"/>
    <cellStyle name="1_total_구로리총괄내역_일신건영설계예산서(0211)_00-설계서양식" xfId="5620"/>
    <cellStyle name="1_total_구로리총괄내역_일신건영설계예산서(0211)_00-설계서양식_00-수량산출서양식" xfId="5621"/>
    <cellStyle name="1_total_구로리총괄내역_일신건영설계예산서(0211)_00-설계서양식_녹화마대녹화끈수량산출-예원" xfId="5622"/>
    <cellStyle name="1_total_구로리총괄내역_일신건영설계예산서(0211)_00-수량산출서양식" xfId="5623"/>
    <cellStyle name="1_total_구로리총괄내역_일신건영설계예산서(0211)_녹화마대녹화끈수량산출-예원" xfId="5624"/>
    <cellStyle name="1_total_구로리총괄내역_일신건영설계예산서(0211)_지주목" xfId="5625"/>
    <cellStyle name="1_total_구로리총괄내역_일신건영설계예산서(0211)_지주목_00-수량산출서양식" xfId="5626"/>
    <cellStyle name="1_total_구로리총괄내역_일신건영설계예산서(0211)_지주목_녹화마대녹화끈수량산출-예원" xfId="5627"/>
    <cellStyle name="1_total_구로리총괄내역_일위대가" xfId="5628"/>
    <cellStyle name="1_total_구로리총괄내역_일위대가_00-설계서양식" xfId="5629"/>
    <cellStyle name="1_total_구로리총괄내역_일위대가_00-설계서양식_00-수량산출서양식" xfId="5630"/>
    <cellStyle name="1_total_구로리총괄내역_일위대가_00-설계서양식_녹화마대녹화끈수량산출-예원" xfId="5631"/>
    <cellStyle name="1_total_구로리총괄내역_일위대가_00-수량산출서양식" xfId="5632"/>
    <cellStyle name="1_total_구로리총괄내역_일위대가_녹화마대녹화끈수량산출-예원" xfId="5633"/>
    <cellStyle name="1_total_구로리총괄내역_일위대가_지주목" xfId="5634"/>
    <cellStyle name="1_total_구로리총괄내역_일위대가_지주목_00-수량산출서양식" xfId="5635"/>
    <cellStyle name="1_total_구로리총괄내역_일위대가_지주목_녹화마대녹화끈수량산출-예원" xfId="5636"/>
    <cellStyle name="1_total_구로리총괄내역_자재단가표" xfId="5637"/>
    <cellStyle name="1_total_구로리총괄내역_자재단가표_00-설계서양식" xfId="5638"/>
    <cellStyle name="1_total_구로리총괄내역_자재단가표_00-설계서양식_00-수량산출서양식" xfId="5639"/>
    <cellStyle name="1_total_구로리총괄내역_자재단가표_00-설계서양식_녹화마대녹화끈수량산출-예원" xfId="5640"/>
    <cellStyle name="1_total_구로리총괄내역_자재단가표_00-수량산출서양식" xfId="5641"/>
    <cellStyle name="1_total_구로리총괄내역_자재단가표_녹화마대녹화끈수량산출-예원" xfId="5642"/>
    <cellStyle name="1_total_구로리총괄내역_자재단가표_지주목" xfId="5643"/>
    <cellStyle name="1_total_구로리총괄내역_자재단가표_지주목_00-수량산출서양식" xfId="5644"/>
    <cellStyle name="1_total_구로리총괄내역_자재단가표_지주목_녹화마대녹화끈수량산출-예원" xfId="5645"/>
    <cellStyle name="1_total_구로리총괄내역_장안초등학교내역0814" xfId="5646"/>
    <cellStyle name="1_total_구로리총괄내역_장안초등학교내역0814_00-설계서양식" xfId="5647"/>
    <cellStyle name="1_total_구로리총괄내역_장안초등학교내역0814_00-설계서양식_00-수량산출서양식" xfId="5648"/>
    <cellStyle name="1_total_구로리총괄내역_장안초등학교내역0814_00-설계서양식_녹화마대녹화끈수량산출-예원" xfId="5649"/>
    <cellStyle name="1_total_구로리총괄내역_장안초등학교내역0814_00-수량산출서양식" xfId="5650"/>
    <cellStyle name="1_total_구로리총괄내역_장안초등학교내역0814_녹화마대녹화끈수량산출-예원" xfId="5651"/>
    <cellStyle name="1_total_구로리총괄내역_장안초등학교내역0814_지주목" xfId="5652"/>
    <cellStyle name="1_total_구로리총괄내역_장안초등학교내역0814_지주목_00-수량산출서양식" xfId="5653"/>
    <cellStyle name="1_total_구로리총괄내역_장안초등학교내역0814_지주목_녹화마대녹화끈수량산출-예원" xfId="5654"/>
    <cellStyle name="1_total_구로리총괄내역_지주목" xfId="5655"/>
    <cellStyle name="1_total_구로리총괄내역_지주목_00-수량산출서양식" xfId="5656"/>
    <cellStyle name="1_total_구로리총괄내역_지주목_녹화마대녹화끈수량산출-예원" xfId="5657"/>
    <cellStyle name="1_total_내역서0829-1500" xfId="5658"/>
    <cellStyle name="1_total_내역서0829-1500_가로수 생육환경개선사업 실시설계용역 설계서(0128)" xfId="5659"/>
    <cellStyle name="1_total_내역서0829-1500_설계설명서(0412)" xfId="5660"/>
    <cellStyle name="1_total_내역서0829-1500_설계설명서(0531)" xfId="5661"/>
    <cellStyle name="1_total_녹화마대녹화끈수량산출-예원" xfId="5662"/>
    <cellStyle name="1_total_목동내역" xfId="5663"/>
    <cellStyle name="1_total_목동내역_0828" xfId="5664"/>
    <cellStyle name="1_total_목동내역_0915" xfId="5665"/>
    <cellStyle name="1_total_목동내역_2차분-수량산출서(0827)" xfId="5666"/>
    <cellStyle name="1_total_목동내역_A지역" xfId="5667"/>
    <cellStyle name="1_total_목동내역_관악고수량산출서" xfId="5668"/>
    <cellStyle name="1_total_목동내역_내역서0829-1500" xfId="5669"/>
    <cellStyle name="1_total_목동내역_내역서0829-1500_가로수 생육환경개선사업 실시설계용역 설계서(0128)" xfId="5670"/>
    <cellStyle name="1_total_목동내역_내역서0829-1500_설계설명서(0412)" xfId="5671"/>
    <cellStyle name="1_total_목동내역_내역서0829-1500_설계설명서(0531)" xfId="5672"/>
    <cellStyle name="1_total_목동내역_수량산출서" xfId="5673"/>
    <cellStyle name="1_total_목동내역_수량산출서(0121)" xfId="5674"/>
    <cellStyle name="1_total_목동내역_수량산출서(0126)" xfId="5675"/>
    <cellStyle name="1_total_목동내역_수량산출서(0803)" xfId="5676"/>
    <cellStyle name="1_total_목동내역_수량산출서(옥정중)0704" xfId="5677"/>
    <cellStyle name="1_total_목동내역_수량산출서0410안용" xfId="5678"/>
    <cellStyle name="1_total_목동내역_수량산출서0524" xfId="5679"/>
    <cellStyle name="1_total_목동내역_수량산출서0628" xfId="5680"/>
    <cellStyle name="1_total_목동내역_수량산출서1" xfId="5681"/>
    <cellStyle name="1_total_목동내역_수량산출서-1" xfId="5682"/>
    <cellStyle name="1_total_목동내역_원가계산" xfId="5683"/>
    <cellStyle name="1_total_목동내역_원가계산_0828" xfId="5684"/>
    <cellStyle name="1_total_목동내역_원가계산_0915" xfId="5685"/>
    <cellStyle name="1_total_목동내역_원가계산_2차분-수량산출서(0827)" xfId="5686"/>
    <cellStyle name="1_total_목동내역_원가계산_A지역" xfId="5687"/>
    <cellStyle name="1_total_목동내역_원가계산_관악고수량산출서" xfId="5688"/>
    <cellStyle name="1_total_목동내역_원가계산_수량산출서" xfId="5689"/>
    <cellStyle name="1_total_목동내역_원가계산_수량산출서(0121)" xfId="5690"/>
    <cellStyle name="1_total_목동내역_원가계산_수량산출서(0126)" xfId="5691"/>
    <cellStyle name="1_total_목동내역_원가계산_수량산출서(0803)" xfId="5692"/>
    <cellStyle name="1_total_목동내역_원가계산_수량산출서(옥정중)0704" xfId="5693"/>
    <cellStyle name="1_total_목동내역_원가계산_수량산출서0410안용" xfId="5694"/>
    <cellStyle name="1_total_목동내역_원가계산_수량산출서0524" xfId="5695"/>
    <cellStyle name="1_total_목동내역_원가계산_수량산출서0628" xfId="5696"/>
    <cellStyle name="1_total_목동내역_원가계산_수량산출서1" xfId="5697"/>
    <cellStyle name="1_total_목동내역_원가계산_수량산출서-1" xfId="5698"/>
    <cellStyle name="1_total_목동내역_원가계산_인라인수량산출서" xfId="5699"/>
    <cellStyle name="1_total_목동내역_원가계산_태양-수량산출서(0730)" xfId="5700"/>
    <cellStyle name="1_total_목동내역_원가계산_호박골-수량산출서(0624)" xfId="5701"/>
    <cellStyle name="1_total_목동내역_인라인수량산출서" xfId="5702"/>
    <cellStyle name="1_total_목동내역_태양-수량산출서(0730)" xfId="5703"/>
    <cellStyle name="1_total_목동내역_폐기물0818" xfId="5704"/>
    <cellStyle name="1_total_목동내역_폐기물집계" xfId="5705"/>
    <cellStyle name="1_total_목동내역_폐기물집계_0828" xfId="5706"/>
    <cellStyle name="1_total_목동내역_폐기물집계_0915" xfId="5707"/>
    <cellStyle name="1_total_목동내역_폐기물집계_2차분-수량산출서(0827)" xfId="5708"/>
    <cellStyle name="1_total_목동내역_폐기물집계_A지역" xfId="5709"/>
    <cellStyle name="1_total_목동내역_폐기물집계_관악고수량산출서" xfId="5710"/>
    <cellStyle name="1_total_목동내역_폐기물집계_내역서0829-1500" xfId="5711"/>
    <cellStyle name="1_total_목동내역_폐기물집계_내역서0829-1500_가로수 생육환경개선사업 실시설계용역 설계서(0128)" xfId="5712"/>
    <cellStyle name="1_total_목동내역_폐기물집계_내역서0829-1500_설계설명서(0412)" xfId="5713"/>
    <cellStyle name="1_total_목동내역_폐기물집계_내역서0829-1500_설계설명서(0531)" xfId="5714"/>
    <cellStyle name="1_total_목동내역_폐기물집계_수량산출서" xfId="5715"/>
    <cellStyle name="1_total_목동내역_폐기물집계_수량산출서(0121)" xfId="5716"/>
    <cellStyle name="1_total_목동내역_폐기물집계_수량산출서(0126)" xfId="5717"/>
    <cellStyle name="1_total_목동내역_폐기물집계_수량산출서(0803)" xfId="5718"/>
    <cellStyle name="1_total_목동내역_폐기물집계_수량산출서(옥정중)0704" xfId="5719"/>
    <cellStyle name="1_total_목동내역_폐기물집계_수량산출서0410안용" xfId="5720"/>
    <cellStyle name="1_total_목동내역_폐기물집계_수량산출서0524" xfId="5721"/>
    <cellStyle name="1_total_목동내역_폐기물집계_수량산출서0628" xfId="5722"/>
    <cellStyle name="1_total_목동내역_폐기물집계_수량산출서1" xfId="5723"/>
    <cellStyle name="1_total_목동내역_폐기물집계_수량산출서-1" xfId="5724"/>
    <cellStyle name="1_total_목동내역_폐기물집계_원가계산" xfId="5725"/>
    <cellStyle name="1_total_목동내역_폐기물집계_원가계산_0828" xfId="5726"/>
    <cellStyle name="1_total_목동내역_폐기물집계_원가계산_0915" xfId="5727"/>
    <cellStyle name="1_total_목동내역_폐기물집계_원가계산_2차분-수량산출서(0827)" xfId="5728"/>
    <cellStyle name="1_total_목동내역_폐기물집계_원가계산_A지역" xfId="5729"/>
    <cellStyle name="1_total_목동내역_폐기물집계_원가계산_관악고수량산출서" xfId="5730"/>
    <cellStyle name="1_total_목동내역_폐기물집계_원가계산_수량산출서" xfId="5731"/>
    <cellStyle name="1_total_목동내역_폐기물집계_원가계산_수량산출서(0121)" xfId="5732"/>
    <cellStyle name="1_total_목동내역_폐기물집계_원가계산_수량산출서(0126)" xfId="5733"/>
    <cellStyle name="1_total_목동내역_폐기물집계_원가계산_수량산출서(0803)" xfId="5734"/>
    <cellStyle name="1_total_목동내역_폐기물집계_원가계산_수량산출서(옥정중)0704" xfId="5735"/>
    <cellStyle name="1_total_목동내역_폐기물집계_원가계산_수량산출서0410안용" xfId="5736"/>
    <cellStyle name="1_total_목동내역_폐기물집계_원가계산_수량산출서0524" xfId="5737"/>
    <cellStyle name="1_total_목동내역_폐기물집계_원가계산_수량산출서0628" xfId="5738"/>
    <cellStyle name="1_total_목동내역_폐기물집계_원가계산_수량산출서1" xfId="5739"/>
    <cellStyle name="1_total_목동내역_폐기물집계_원가계산_수량산출서-1" xfId="5740"/>
    <cellStyle name="1_total_목동내역_폐기물집계_원가계산_인라인수량산출서" xfId="5741"/>
    <cellStyle name="1_total_목동내역_폐기물집계_원가계산_태양-수량산출서(0730)" xfId="5742"/>
    <cellStyle name="1_total_목동내역_폐기물집계_원가계산_호박골-수량산출서(0624)" xfId="5743"/>
    <cellStyle name="1_total_목동내역_폐기물집계_인라인수량산출서" xfId="5744"/>
    <cellStyle name="1_total_목동내역_폐기물집계_태양-수량산출서(0730)" xfId="5745"/>
    <cellStyle name="1_total_목동내역_폐기물집계_폐기물0818" xfId="5746"/>
    <cellStyle name="1_total_목동내역_폐기물집계_호박골-수량산출서(0624)" xfId="5747"/>
    <cellStyle name="1_total_목동내역_호박골-수량산출서(0624)" xfId="5748"/>
    <cellStyle name="1_total_설계서(갑지)0223" xfId="5749"/>
    <cellStyle name="1_total_설계예산서및단가산출서" xfId="5750"/>
    <cellStyle name="1_total_수량산출서" xfId="5751"/>
    <cellStyle name="1_total_수량산출서(0121)" xfId="5752"/>
    <cellStyle name="1_total_수량산출서(0126)" xfId="5753"/>
    <cellStyle name="1_total_수량산출서(0803)" xfId="5754"/>
    <cellStyle name="1_total_수량산출서(옥정중)0704" xfId="5755"/>
    <cellStyle name="1_total_수량산출서0410안용" xfId="5756"/>
    <cellStyle name="1_total_수량산출서0524" xfId="5757"/>
    <cellStyle name="1_total_수량산출서0628" xfId="5758"/>
    <cellStyle name="1_total_수량산출서1" xfId="5759"/>
    <cellStyle name="1_total_수량산출서-1" xfId="5760"/>
    <cellStyle name="1_total_시화지구4월정산" xfId="5761"/>
    <cellStyle name="1_total_영등포구-수량산출서" xfId="5762"/>
    <cellStyle name="1_total_원가계산" xfId="5763"/>
    <cellStyle name="1_total_원가계산_0828" xfId="5764"/>
    <cellStyle name="1_total_원가계산_0915" xfId="5765"/>
    <cellStyle name="1_total_원가계산_2차분-수량산출서(0827)" xfId="5766"/>
    <cellStyle name="1_total_원가계산_A지역" xfId="5767"/>
    <cellStyle name="1_total_원가계산_관악고수량산출서" xfId="5768"/>
    <cellStyle name="1_total_원가계산_수량산출서" xfId="5769"/>
    <cellStyle name="1_total_원가계산_수량산출서(0121)" xfId="5770"/>
    <cellStyle name="1_total_원가계산_수량산출서(0126)" xfId="5771"/>
    <cellStyle name="1_total_원가계산_수량산출서(0803)" xfId="5772"/>
    <cellStyle name="1_total_원가계산_수량산출서(옥정중)0704" xfId="5773"/>
    <cellStyle name="1_total_원가계산_수량산출서0410안용" xfId="5774"/>
    <cellStyle name="1_total_원가계산_수량산출서0524" xfId="5775"/>
    <cellStyle name="1_total_원가계산_수량산출서0628" xfId="5776"/>
    <cellStyle name="1_total_원가계산_수량산출서1" xfId="5777"/>
    <cellStyle name="1_total_원가계산_수량산출서-1" xfId="5778"/>
    <cellStyle name="1_total_원가계산_인라인수량산출서" xfId="5779"/>
    <cellStyle name="1_total_원가계산_태양-수량산출서(0730)" xfId="5780"/>
    <cellStyle name="1_total_원가계산_호박골-수량산출서(0624)" xfId="5781"/>
    <cellStyle name="1_total_인라인수량산출서" xfId="5782"/>
    <cellStyle name="1_total_종묘광장 내역서(1009일상감사)" xfId="5783"/>
    <cellStyle name="1_total_종묘광장 내역서(1009일상감사)_내역서-숭인2동 2.28(최종)" xfId="5784"/>
    <cellStyle name="1_total_종묘광장 내역서(1009일상감사)_복사본 한강걷고싶은강변길내역서-3.21" xfId="5785"/>
    <cellStyle name="1_total_지주목" xfId="5786"/>
    <cellStyle name="1_total_지주목_00-수량산출서양식" xfId="5787"/>
    <cellStyle name="1_total_지주목_녹화마대녹화끈수량산출-예원" xfId="5788"/>
    <cellStyle name="1_total_진입램프최종" xfId="5789"/>
    <cellStyle name="1_total_진입램프최종엑셀" xfId="5790"/>
    <cellStyle name="1_total_총괄내역0518" xfId="5791"/>
    <cellStyle name="1_total_총괄내역0518_00-설계서양식" xfId="5792"/>
    <cellStyle name="1_total_총괄내역0518_00-설계서양식_00-수량산출서양식" xfId="5793"/>
    <cellStyle name="1_total_총괄내역0518_00-설계서양식_녹화마대녹화끈수량산출-예원" xfId="5794"/>
    <cellStyle name="1_total_총괄내역0518_00-수량산출서양식" xfId="5795"/>
    <cellStyle name="1_total_총괄내역0518_구로리설계예산서1029" xfId="5796"/>
    <cellStyle name="1_total_총괄내역0518_구로리설계예산서1029_00-설계서양식" xfId="5797"/>
    <cellStyle name="1_total_총괄내역0518_구로리설계예산서1029_00-설계서양식_00-수량산출서양식" xfId="5798"/>
    <cellStyle name="1_total_총괄내역0518_구로리설계예산서1029_00-설계서양식_녹화마대녹화끈수량산출-예원" xfId="5799"/>
    <cellStyle name="1_total_총괄내역0518_구로리설계예산서1029_00-수량산출서양식" xfId="5800"/>
    <cellStyle name="1_total_총괄내역0518_구로리설계예산서1029_녹화마대녹화끈수량산출-예원" xfId="5801"/>
    <cellStyle name="1_total_총괄내역0518_구로리설계예산서1029_지주목" xfId="5802"/>
    <cellStyle name="1_total_총괄내역0518_구로리설계예산서1029_지주목_00-수량산출서양식" xfId="5803"/>
    <cellStyle name="1_total_총괄내역0518_구로리설계예산서1029_지주목_녹화마대녹화끈수량산출-예원" xfId="5804"/>
    <cellStyle name="1_total_총괄내역0518_구로리설계예산서1118준공" xfId="5805"/>
    <cellStyle name="1_total_총괄내역0518_구로리설계예산서1118준공_00-설계서양식" xfId="5806"/>
    <cellStyle name="1_total_총괄내역0518_구로리설계예산서1118준공_00-설계서양식_00-수량산출서양식" xfId="5807"/>
    <cellStyle name="1_total_총괄내역0518_구로리설계예산서1118준공_00-설계서양식_녹화마대녹화끈수량산출-예원" xfId="5808"/>
    <cellStyle name="1_total_총괄내역0518_구로리설계예산서1118준공_00-수량산출서양식" xfId="5809"/>
    <cellStyle name="1_total_총괄내역0518_구로리설계예산서1118준공_녹화마대녹화끈수량산출-예원" xfId="5810"/>
    <cellStyle name="1_total_총괄내역0518_구로리설계예산서1118준공_지주목" xfId="5811"/>
    <cellStyle name="1_total_총괄내역0518_구로리설계예산서1118준공_지주목_00-수량산출서양식" xfId="5812"/>
    <cellStyle name="1_total_총괄내역0518_구로리설계예산서1118준공_지주목_녹화마대녹화끈수량산출-예원" xfId="5813"/>
    <cellStyle name="1_total_총괄내역0518_구로리설계예산서조경" xfId="5814"/>
    <cellStyle name="1_total_총괄내역0518_구로리설계예산서조경_00-설계서양식" xfId="5815"/>
    <cellStyle name="1_total_총괄내역0518_구로리설계예산서조경_00-설계서양식_00-수량산출서양식" xfId="5816"/>
    <cellStyle name="1_total_총괄내역0518_구로리설계예산서조경_00-설계서양식_녹화마대녹화끈수량산출-예원" xfId="5817"/>
    <cellStyle name="1_total_총괄내역0518_구로리설계예산서조경_00-수량산출서양식" xfId="5818"/>
    <cellStyle name="1_total_총괄내역0518_구로리설계예산서조경_녹화마대녹화끈수량산출-예원" xfId="5819"/>
    <cellStyle name="1_total_총괄내역0518_구로리설계예산서조경_지주목" xfId="5820"/>
    <cellStyle name="1_total_총괄내역0518_구로리설계예산서조경_지주목_00-수량산출서양식" xfId="5821"/>
    <cellStyle name="1_total_총괄내역0518_구로리설계예산서조경_지주목_녹화마대녹화끈수량산출-예원" xfId="5822"/>
    <cellStyle name="1_total_총괄내역0518_구로리어린이공원예산서(조경)1125" xfId="5823"/>
    <cellStyle name="1_total_총괄내역0518_구로리어린이공원예산서(조경)1125_00-설계서양식" xfId="5824"/>
    <cellStyle name="1_total_총괄내역0518_구로리어린이공원예산서(조경)1125_00-설계서양식_00-수량산출서양식" xfId="5825"/>
    <cellStyle name="1_total_총괄내역0518_구로리어린이공원예산서(조경)1125_00-설계서양식_녹화마대녹화끈수량산출-예원" xfId="5826"/>
    <cellStyle name="1_total_총괄내역0518_구로리어린이공원예산서(조경)1125_00-수량산출서양식" xfId="5827"/>
    <cellStyle name="1_total_총괄내역0518_구로리어린이공원예산서(조경)1125_녹화마대녹화끈수량산출-예원" xfId="5828"/>
    <cellStyle name="1_total_총괄내역0518_구로리어린이공원예산서(조경)1125_지주목" xfId="5829"/>
    <cellStyle name="1_total_총괄내역0518_구로리어린이공원예산서(조경)1125_지주목_00-수량산출서양식" xfId="5830"/>
    <cellStyle name="1_total_총괄내역0518_구로리어린이공원예산서(조경)1125_지주목_녹화마대녹화끈수량산출-예원" xfId="5831"/>
    <cellStyle name="1_total_총괄내역0518_내역서" xfId="5832"/>
    <cellStyle name="1_total_총괄내역0518_내역서_00-설계서양식" xfId="5833"/>
    <cellStyle name="1_total_총괄내역0518_내역서_00-설계서양식_00-수량산출서양식" xfId="5834"/>
    <cellStyle name="1_total_총괄내역0518_내역서_00-설계서양식_녹화마대녹화끈수량산출-예원" xfId="5835"/>
    <cellStyle name="1_total_총괄내역0518_내역서_00-수량산출서양식" xfId="5836"/>
    <cellStyle name="1_total_총괄내역0518_내역서_녹화마대녹화끈수량산출-예원" xfId="5837"/>
    <cellStyle name="1_total_총괄내역0518_내역서_지주목" xfId="5838"/>
    <cellStyle name="1_total_총괄내역0518_내역서_지주목_00-수량산출서양식" xfId="5839"/>
    <cellStyle name="1_total_총괄내역0518_내역서_지주목_녹화마대녹화끈수량산출-예원" xfId="5840"/>
    <cellStyle name="1_total_총괄내역0518_노임단가표" xfId="5841"/>
    <cellStyle name="1_total_총괄내역0518_노임단가표_00-설계서양식" xfId="5842"/>
    <cellStyle name="1_total_총괄내역0518_노임단가표_00-설계서양식_00-수량산출서양식" xfId="5843"/>
    <cellStyle name="1_total_총괄내역0518_노임단가표_00-설계서양식_녹화마대녹화끈수량산출-예원" xfId="5844"/>
    <cellStyle name="1_total_총괄내역0518_노임단가표_00-수량산출서양식" xfId="5845"/>
    <cellStyle name="1_total_총괄내역0518_노임단가표_녹화마대녹화끈수량산출-예원" xfId="5846"/>
    <cellStyle name="1_total_총괄내역0518_노임단가표_지주목" xfId="5847"/>
    <cellStyle name="1_total_총괄내역0518_노임단가표_지주목_00-수량산출서양식" xfId="5848"/>
    <cellStyle name="1_total_총괄내역0518_노임단가표_지주목_녹화마대녹화끈수량산출-예원" xfId="5849"/>
    <cellStyle name="1_total_총괄내역0518_녹화마대녹화끈수량산출-예원" xfId="5850"/>
    <cellStyle name="1_total_총괄내역0518_수도권매립지" xfId="5851"/>
    <cellStyle name="1_total_총괄내역0518_수도권매립지_00-설계서양식" xfId="5852"/>
    <cellStyle name="1_total_총괄내역0518_수도권매립지_00-설계서양식_00-수량산출서양식" xfId="5853"/>
    <cellStyle name="1_total_총괄내역0518_수도권매립지_00-설계서양식_녹화마대녹화끈수량산출-예원" xfId="5854"/>
    <cellStyle name="1_total_총괄내역0518_수도권매립지_00-수량산출서양식" xfId="5855"/>
    <cellStyle name="1_total_총괄내역0518_수도권매립지_녹화마대녹화끈수량산출-예원" xfId="5856"/>
    <cellStyle name="1_total_총괄내역0518_수도권매립지_지주목" xfId="5857"/>
    <cellStyle name="1_total_총괄내역0518_수도권매립지_지주목_00-수량산출서양식" xfId="5858"/>
    <cellStyle name="1_total_총괄내역0518_수도권매립지_지주목_녹화마대녹화끈수량산출-예원" xfId="5859"/>
    <cellStyle name="1_total_총괄내역0518_수도권매립지1004(발주용)" xfId="5860"/>
    <cellStyle name="1_total_총괄내역0518_수도권매립지1004(발주용)_00-설계서양식" xfId="5861"/>
    <cellStyle name="1_total_총괄내역0518_수도권매립지1004(발주용)_00-설계서양식_00-수량산출서양식" xfId="5862"/>
    <cellStyle name="1_total_총괄내역0518_수도권매립지1004(발주용)_00-설계서양식_녹화마대녹화끈수량산출-예원" xfId="5863"/>
    <cellStyle name="1_total_총괄내역0518_수도권매립지1004(발주용)_00-수량산출서양식" xfId="5864"/>
    <cellStyle name="1_total_총괄내역0518_수도권매립지1004(발주용)_녹화마대녹화끈수량산출-예원" xfId="5865"/>
    <cellStyle name="1_total_총괄내역0518_수도권매립지1004(발주용)_지주목" xfId="5866"/>
    <cellStyle name="1_total_총괄내역0518_수도권매립지1004(발주용)_지주목_00-수량산출서양식" xfId="5867"/>
    <cellStyle name="1_total_총괄내역0518_수도권매립지1004(발주용)_지주목_녹화마대녹화끈수량산출-예원" xfId="5868"/>
    <cellStyle name="1_total_총괄내역0518_일신건영설계예산서(0211)" xfId="5869"/>
    <cellStyle name="1_total_총괄내역0518_일신건영설계예산서(0211)_00-설계서양식" xfId="5870"/>
    <cellStyle name="1_total_총괄내역0518_일신건영설계예산서(0211)_00-설계서양식_00-수량산출서양식" xfId="5871"/>
    <cellStyle name="1_total_총괄내역0518_일신건영설계예산서(0211)_00-설계서양식_녹화마대녹화끈수량산출-예원" xfId="5872"/>
    <cellStyle name="1_total_총괄내역0518_일신건영설계예산서(0211)_00-수량산출서양식" xfId="5873"/>
    <cellStyle name="1_total_총괄내역0518_일신건영설계예산서(0211)_녹화마대녹화끈수량산출-예원" xfId="5874"/>
    <cellStyle name="1_total_총괄내역0518_일신건영설계예산서(0211)_지주목" xfId="5875"/>
    <cellStyle name="1_total_총괄내역0518_일신건영설계예산서(0211)_지주목_00-수량산출서양식" xfId="5876"/>
    <cellStyle name="1_total_총괄내역0518_일신건영설계예산서(0211)_지주목_녹화마대녹화끈수량산출-예원" xfId="5877"/>
    <cellStyle name="1_total_총괄내역0518_일위대가" xfId="5878"/>
    <cellStyle name="1_total_총괄내역0518_일위대가_00-설계서양식" xfId="5879"/>
    <cellStyle name="1_total_총괄내역0518_일위대가_00-설계서양식_00-수량산출서양식" xfId="5880"/>
    <cellStyle name="1_total_총괄내역0518_일위대가_00-설계서양식_녹화마대녹화끈수량산출-예원" xfId="5881"/>
    <cellStyle name="1_total_총괄내역0518_일위대가_00-수량산출서양식" xfId="5882"/>
    <cellStyle name="1_total_총괄내역0518_일위대가_녹화마대녹화끈수량산출-예원" xfId="5883"/>
    <cellStyle name="1_total_총괄내역0518_일위대가_지주목" xfId="5884"/>
    <cellStyle name="1_total_총괄내역0518_일위대가_지주목_00-수량산출서양식" xfId="5885"/>
    <cellStyle name="1_total_총괄내역0518_일위대가_지주목_녹화마대녹화끈수량산출-예원" xfId="5886"/>
    <cellStyle name="1_total_총괄내역0518_자재단가표" xfId="5887"/>
    <cellStyle name="1_total_총괄내역0518_자재단가표_00-설계서양식" xfId="5888"/>
    <cellStyle name="1_total_총괄내역0518_자재단가표_00-설계서양식_00-수량산출서양식" xfId="5889"/>
    <cellStyle name="1_total_총괄내역0518_자재단가표_00-설계서양식_녹화마대녹화끈수량산출-예원" xfId="5890"/>
    <cellStyle name="1_total_총괄내역0518_자재단가표_00-수량산출서양식" xfId="5891"/>
    <cellStyle name="1_total_총괄내역0518_자재단가표_녹화마대녹화끈수량산출-예원" xfId="5892"/>
    <cellStyle name="1_total_총괄내역0518_자재단가표_지주목" xfId="5893"/>
    <cellStyle name="1_total_총괄내역0518_자재단가표_지주목_00-수량산출서양식" xfId="5894"/>
    <cellStyle name="1_total_총괄내역0518_자재단가표_지주목_녹화마대녹화끈수량산출-예원" xfId="5895"/>
    <cellStyle name="1_total_총괄내역0518_장안초등학교내역0814" xfId="5896"/>
    <cellStyle name="1_total_총괄내역0518_장안초등학교내역0814_00-설계서양식" xfId="5897"/>
    <cellStyle name="1_total_총괄내역0518_장안초등학교내역0814_00-설계서양식_00-수량산출서양식" xfId="5898"/>
    <cellStyle name="1_total_총괄내역0518_장안초등학교내역0814_00-설계서양식_녹화마대녹화끈수량산출-예원" xfId="5899"/>
    <cellStyle name="1_total_총괄내역0518_장안초등학교내역0814_00-수량산출서양식" xfId="5900"/>
    <cellStyle name="1_total_총괄내역0518_장안초등학교내역0814_녹화마대녹화끈수량산출-예원" xfId="5901"/>
    <cellStyle name="1_total_총괄내역0518_장안초등학교내역0814_지주목" xfId="5902"/>
    <cellStyle name="1_total_총괄내역0518_장안초등학교내역0814_지주목_00-수량산출서양식" xfId="5903"/>
    <cellStyle name="1_total_총괄내역0518_장안초등학교내역0814_지주목_녹화마대녹화끈수량산출-예원" xfId="5904"/>
    <cellStyle name="1_total_총괄내역0518_지주목" xfId="5905"/>
    <cellStyle name="1_total_총괄내역0518_지주목_00-수량산출서양식" xfId="5906"/>
    <cellStyle name="1_total_총괄내역0518_지주목_녹화마대녹화끈수량산출-예원" xfId="5907"/>
    <cellStyle name="1_total_태양-수량산출서(0730)" xfId="5908"/>
    <cellStyle name="1_total_폐기물0818" xfId="5909"/>
    <cellStyle name="1_total_표지-공정표" xfId="5910"/>
    <cellStyle name="1_total_표지-공정표_폐기물1023(이전비없음)" xfId="5911"/>
    <cellStyle name="1_total_현충묘지-예산서(조경)" xfId="5912"/>
    <cellStyle name="1_total_현충묘지-예산서(조경)_00-수량산출서양식" xfId="5913"/>
    <cellStyle name="1_total_현충묘지-예산서(조경)_00-표지예정공정표" xfId="5914"/>
    <cellStyle name="1_total_현충묘지-예산서(조경)_00-표지예정공정표_0828" xfId="5915"/>
    <cellStyle name="1_total_현충묘지-예산서(조경)_00-표지예정공정표_0915" xfId="5916"/>
    <cellStyle name="1_total_현충묘지-예산서(조경)_00-표지예정공정표_2차분-수량산출서(0827)" xfId="5917"/>
    <cellStyle name="1_total_현충묘지-예산서(조경)_00-표지예정공정표_A지역" xfId="5918"/>
    <cellStyle name="1_total_현충묘지-예산서(조경)_00-표지예정공정표_관악고수량산출서" xfId="5919"/>
    <cellStyle name="1_total_현충묘지-예산서(조경)_00-표지예정공정표_수량산출서" xfId="5920"/>
    <cellStyle name="1_total_현충묘지-예산서(조경)_00-표지예정공정표_수량산출서(0121)" xfId="5921"/>
    <cellStyle name="1_total_현충묘지-예산서(조경)_00-표지예정공정표_수량산출서(0126)" xfId="5922"/>
    <cellStyle name="1_total_현충묘지-예산서(조경)_00-표지예정공정표_수량산출서(0803)" xfId="5923"/>
    <cellStyle name="1_total_현충묘지-예산서(조경)_00-표지예정공정표_수량산출서(옥정중)0704" xfId="5924"/>
    <cellStyle name="1_total_현충묘지-예산서(조경)_00-표지예정공정표_수량산출서0410안용" xfId="5925"/>
    <cellStyle name="1_total_현충묘지-예산서(조경)_00-표지예정공정표_수량산출서0524" xfId="5926"/>
    <cellStyle name="1_total_현충묘지-예산서(조경)_00-표지예정공정표_수량산출서0628" xfId="5927"/>
    <cellStyle name="1_total_현충묘지-예산서(조경)_00-표지예정공정표_수량산출서1" xfId="5928"/>
    <cellStyle name="1_total_현충묘지-예산서(조경)_00-표지예정공정표_수량산출서-1" xfId="5929"/>
    <cellStyle name="1_total_현충묘지-예산서(조경)_00-표지예정공정표_인라인수량산출서" xfId="5930"/>
    <cellStyle name="1_total_현충묘지-예산서(조경)_00-표지예정공정표_태양-수량산출서(0730)" xfId="5931"/>
    <cellStyle name="1_total_현충묘지-예산서(조경)_00-표지예정공정표_폐기물1023(이전비없음)" xfId="5932"/>
    <cellStyle name="1_total_현충묘지-예산서(조경)_00-표지예정공정표_표지-공정표" xfId="5933"/>
    <cellStyle name="1_total_현충묘지-예산서(조경)_00-표지예정공정표_호박골-수량산출서(0624)" xfId="5934"/>
    <cellStyle name="1_total_현충묘지-예산서(조경)_041206 목동내역" xfId="5935"/>
    <cellStyle name="1_total_현충묘지-예산서(조경)_041206 목동내역_설계서(갑지)0223" xfId="5936"/>
    <cellStyle name="1_total_현충묘지-예산서(조경)_041206 목동내역_설계예산서및단가산출서" xfId="5937"/>
    <cellStyle name="1_total_현충묘지-예산서(조경)_041206 목동내역_진입램프최종" xfId="5938"/>
    <cellStyle name="1_total_현충묘지-예산서(조경)_041206 목동내역_진입램프최종엑셀" xfId="5939"/>
    <cellStyle name="1_total_현충묘지-예산서(조경)_0828" xfId="5940"/>
    <cellStyle name="1_total_현충묘지-예산서(조경)_0915" xfId="5941"/>
    <cellStyle name="1_total_현충묘지-예산서(조경)_2차분-수량산출서(0827)" xfId="5942"/>
    <cellStyle name="1_total_현충묘지-예산서(조경)_A지역" xfId="5943"/>
    <cellStyle name="1_total_현충묘지-예산서(조경)_관악고수량산출서" xfId="5944"/>
    <cellStyle name="1_total_현충묘지-예산서(조경)_까르프-표지예정공정표" xfId="5945"/>
    <cellStyle name="1_total_현충묘지-예산서(조경)_까르프-표지예정공정표_0828" xfId="5946"/>
    <cellStyle name="1_total_현충묘지-예산서(조경)_까르프-표지예정공정표_0915" xfId="5947"/>
    <cellStyle name="1_total_현충묘지-예산서(조경)_까르프-표지예정공정표_2차분-수량산출서(0827)" xfId="5948"/>
    <cellStyle name="1_total_현충묘지-예산서(조경)_까르프-표지예정공정표_A지역" xfId="5949"/>
    <cellStyle name="1_total_현충묘지-예산서(조경)_까르프-표지예정공정표_관악고수량산출서" xfId="5950"/>
    <cellStyle name="1_total_현충묘지-예산서(조경)_까르프-표지예정공정표_수량산출서" xfId="5951"/>
    <cellStyle name="1_total_현충묘지-예산서(조경)_까르프-표지예정공정표_수량산출서(0121)" xfId="5952"/>
    <cellStyle name="1_total_현충묘지-예산서(조경)_까르프-표지예정공정표_수량산출서(0126)" xfId="5953"/>
    <cellStyle name="1_total_현충묘지-예산서(조경)_까르프-표지예정공정표_수량산출서(0803)" xfId="5954"/>
    <cellStyle name="1_total_현충묘지-예산서(조경)_까르프-표지예정공정표_수량산출서(옥정중)0704" xfId="5955"/>
    <cellStyle name="1_total_현충묘지-예산서(조경)_까르프-표지예정공정표_수량산출서0410안용" xfId="5956"/>
    <cellStyle name="1_total_현충묘지-예산서(조경)_까르프-표지예정공정표_수량산출서0524" xfId="5957"/>
    <cellStyle name="1_total_현충묘지-예산서(조경)_까르프-표지예정공정표_수량산출서0628" xfId="5958"/>
    <cellStyle name="1_total_현충묘지-예산서(조경)_까르프-표지예정공정표_수량산출서1" xfId="5959"/>
    <cellStyle name="1_total_현충묘지-예산서(조경)_까르프-표지예정공정표_수량산출서-1" xfId="5960"/>
    <cellStyle name="1_total_현충묘지-예산서(조경)_까르프-표지예정공정표_인라인수량산출서" xfId="5961"/>
    <cellStyle name="1_total_현충묘지-예산서(조경)_까르프-표지예정공정표_태양-수량산출서(0730)" xfId="5962"/>
    <cellStyle name="1_total_현충묘지-예산서(조경)_까르프-표지예정공정표_폐기물1023(이전비없음)" xfId="5963"/>
    <cellStyle name="1_total_현충묘지-예산서(조경)_까르프-표지예정공정표_표지-공정표" xfId="5964"/>
    <cellStyle name="1_total_현충묘지-예산서(조경)_까르프-표지예정공정표_호박골-수량산출서(0624)" xfId="5965"/>
    <cellStyle name="1_total_현충묘지-예산서(조경)_내역서(신방학초)" xfId="5966"/>
    <cellStyle name="1_total_현충묘지-예산서(조경)_내역서0829-1500" xfId="5967"/>
    <cellStyle name="1_total_현충묘지-예산서(조경)_내역서0829-1500_가로수 생육환경개선사업 실시설계용역 설계서(0128)" xfId="5968"/>
    <cellStyle name="1_total_현충묘지-예산서(조경)_내역서0829-1500_설계설명서(0412)" xfId="5969"/>
    <cellStyle name="1_total_현충묘지-예산서(조경)_내역서0829-1500_설계설명서(0531)" xfId="5970"/>
    <cellStyle name="1_total_현충묘지-예산서(조경)_녹화마대녹화끈수량산출-예원" xfId="5971"/>
    <cellStyle name="1_total_현충묘지-예산서(조경)_대전가오-설계서" xfId="5972"/>
    <cellStyle name="1_total_현충묘지-예산서(조경)_대전가오-설계서(관리)" xfId="5973"/>
    <cellStyle name="1_total_현충묘지-예산서(조경)_대전가오-설계서(관리)_00-설계서양식" xfId="5974"/>
    <cellStyle name="1_total_현충묘지-예산서(조경)_대전가오-설계서(관리)_00-설계서양식_00-수량산출서양식" xfId="5975"/>
    <cellStyle name="1_total_현충묘지-예산서(조경)_대전가오-설계서(관리)_00-설계서양식_녹화마대녹화끈수량산출-예원" xfId="5976"/>
    <cellStyle name="1_total_현충묘지-예산서(조경)_대전가오-설계서(관리)_00-수량산출서양식" xfId="5977"/>
    <cellStyle name="1_total_현충묘지-예산서(조경)_대전가오-설계서(관리)_녹화마대녹화끈수량산출-예원" xfId="5978"/>
    <cellStyle name="1_total_현충묘지-예산서(조경)_대전가오-설계서_00-설계서양식" xfId="5979"/>
    <cellStyle name="1_total_현충묘지-예산서(조경)_대전가오-설계서_00-설계서양식_00-수량산출서양식" xfId="5980"/>
    <cellStyle name="1_total_현충묘지-예산서(조경)_대전가오-설계서_00-설계서양식_녹화마대녹화끈수량산출-예원" xfId="5981"/>
    <cellStyle name="1_total_현충묘지-예산서(조경)_대전가오-설계서_00-수량산출서양식" xfId="5982"/>
    <cellStyle name="1_total_현충묘지-예산서(조경)_대전가오-설계서_녹화마대녹화끈수량산출-예원" xfId="5983"/>
    <cellStyle name="1_total_현충묘지-예산서(조경)_대전가오-설계서1" xfId="5984"/>
    <cellStyle name="1_total_현충묘지-예산서(조경)_대전가오-설계서1_00-설계서양식" xfId="5985"/>
    <cellStyle name="1_total_현충묘지-예산서(조경)_대전가오-설계서1_00-설계서양식_00-수량산출서양식" xfId="5986"/>
    <cellStyle name="1_total_현충묘지-예산서(조경)_대전가오-설계서1_00-설계서양식_녹화마대녹화끈수량산출-예원" xfId="5987"/>
    <cellStyle name="1_total_현충묘지-예산서(조경)_대전가오-설계서1_00-수량산출서양식" xfId="5988"/>
    <cellStyle name="1_total_현충묘지-예산서(조경)_대전가오-설계서1_녹화마대녹화끈수량산출-예원" xfId="5989"/>
    <cellStyle name="1_total_현충묘지-예산서(조경)_목동내역" xfId="5990"/>
    <cellStyle name="1_total_현충묘지-예산서(조경)_목동내역_0828" xfId="5991"/>
    <cellStyle name="1_total_현충묘지-예산서(조경)_목동내역_0915" xfId="5992"/>
    <cellStyle name="1_total_현충묘지-예산서(조경)_목동내역_2차분-수량산출서(0827)" xfId="5993"/>
    <cellStyle name="1_total_현충묘지-예산서(조경)_목동내역_A지역" xfId="5994"/>
    <cellStyle name="1_total_현충묘지-예산서(조경)_목동내역_관악고수량산출서" xfId="5995"/>
    <cellStyle name="1_total_현충묘지-예산서(조경)_목동내역_내역서0829-1500" xfId="5996"/>
    <cellStyle name="1_total_현충묘지-예산서(조경)_목동내역_내역서0829-1500_가로수 생육환경개선사업 실시설계용역 설계서(0128)" xfId="5997"/>
    <cellStyle name="1_total_현충묘지-예산서(조경)_목동내역_내역서0829-1500_설계설명서(0412)" xfId="5998"/>
    <cellStyle name="1_total_현충묘지-예산서(조경)_목동내역_내역서0829-1500_설계설명서(0531)" xfId="5999"/>
    <cellStyle name="1_total_현충묘지-예산서(조경)_목동내역_수량산출서" xfId="6000"/>
    <cellStyle name="1_total_현충묘지-예산서(조경)_목동내역_수량산출서(0121)" xfId="6001"/>
    <cellStyle name="1_total_현충묘지-예산서(조경)_목동내역_수량산출서(0126)" xfId="6002"/>
    <cellStyle name="1_total_현충묘지-예산서(조경)_목동내역_수량산출서(0803)" xfId="6003"/>
    <cellStyle name="1_total_현충묘지-예산서(조경)_목동내역_수량산출서(옥정중)0704" xfId="6004"/>
    <cellStyle name="1_total_현충묘지-예산서(조경)_목동내역_수량산출서0410안용" xfId="6005"/>
    <cellStyle name="1_total_현충묘지-예산서(조경)_목동내역_수량산출서0524" xfId="6006"/>
    <cellStyle name="1_total_현충묘지-예산서(조경)_목동내역_수량산출서0628" xfId="6007"/>
    <cellStyle name="1_total_현충묘지-예산서(조경)_목동내역_수량산출서1" xfId="6008"/>
    <cellStyle name="1_total_현충묘지-예산서(조경)_목동내역_수량산출서-1" xfId="6009"/>
    <cellStyle name="1_total_현충묘지-예산서(조경)_목동내역_원가계산" xfId="6010"/>
    <cellStyle name="1_total_현충묘지-예산서(조경)_목동내역_원가계산_0828" xfId="6011"/>
    <cellStyle name="1_total_현충묘지-예산서(조경)_목동내역_원가계산_0915" xfId="6012"/>
    <cellStyle name="1_total_현충묘지-예산서(조경)_목동내역_원가계산_2차분-수량산출서(0827)" xfId="6013"/>
    <cellStyle name="1_total_현충묘지-예산서(조경)_목동내역_원가계산_A지역" xfId="6014"/>
    <cellStyle name="1_total_현충묘지-예산서(조경)_목동내역_원가계산_관악고수량산출서" xfId="6015"/>
    <cellStyle name="1_total_현충묘지-예산서(조경)_목동내역_원가계산_수량산출서" xfId="6016"/>
    <cellStyle name="1_total_현충묘지-예산서(조경)_목동내역_원가계산_수량산출서(0121)" xfId="6017"/>
    <cellStyle name="1_total_현충묘지-예산서(조경)_목동내역_원가계산_수량산출서(0126)" xfId="6018"/>
    <cellStyle name="1_total_현충묘지-예산서(조경)_목동내역_원가계산_수량산출서(0803)" xfId="6019"/>
    <cellStyle name="1_total_현충묘지-예산서(조경)_목동내역_원가계산_수량산출서(옥정중)0704" xfId="6020"/>
    <cellStyle name="1_total_현충묘지-예산서(조경)_목동내역_원가계산_수량산출서0410안용" xfId="6021"/>
    <cellStyle name="1_total_현충묘지-예산서(조경)_목동내역_원가계산_수량산출서0524" xfId="6022"/>
    <cellStyle name="1_total_현충묘지-예산서(조경)_목동내역_원가계산_수량산출서0628" xfId="6023"/>
    <cellStyle name="1_total_현충묘지-예산서(조경)_목동내역_원가계산_수량산출서1" xfId="6024"/>
    <cellStyle name="1_total_현충묘지-예산서(조경)_목동내역_원가계산_수량산출서-1" xfId="6025"/>
    <cellStyle name="1_total_현충묘지-예산서(조경)_목동내역_원가계산_인라인수량산출서" xfId="6026"/>
    <cellStyle name="1_total_현충묘지-예산서(조경)_목동내역_원가계산_태양-수량산출서(0730)" xfId="6027"/>
    <cellStyle name="1_total_현충묘지-예산서(조경)_목동내역_원가계산_호박골-수량산출서(0624)" xfId="6028"/>
    <cellStyle name="1_total_현충묘지-예산서(조경)_목동내역_인라인수량산출서" xfId="6029"/>
    <cellStyle name="1_total_현충묘지-예산서(조경)_목동내역_태양-수량산출서(0730)" xfId="6030"/>
    <cellStyle name="1_total_현충묘지-예산서(조경)_목동내역_폐기물0818" xfId="6031"/>
    <cellStyle name="1_total_현충묘지-예산서(조경)_목동내역_폐기물집계" xfId="6032"/>
    <cellStyle name="1_total_현충묘지-예산서(조경)_목동내역_폐기물집계_0828" xfId="6033"/>
    <cellStyle name="1_total_현충묘지-예산서(조경)_목동내역_폐기물집계_0915" xfId="6034"/>
    <cellStyle name="1_total_현충묘지-예산서(조경)_목동내역_폐기물집계_2차분-수량산출서(0827)" xfId="6035"/>
    <cellStyle name="1_total_현충묘지-예산서(조경)_목동내역_폐기물집계_A지역" xfId="6036"/>
    <cellStyle name="1_total_현충묘지-예산서(조경)_목동내역_폐기물집계_관악고수량산출서" xfId="6037"/>
    <cellStyle name="1_total_현충묘지-예산서(조경)_목동내역_폐기물집계_내역서0829-1500" xfId="6038"/>
    <cellStyle name="1_total_현충묘지-예산서(조경)_목동내역_폐기물집계_내역서0829-1500_가로수 생육환경개선사업 실시설계용역 설계서(0128)" xfId="6039"/>
    <cellStyle name="1_total_현충묘지-예산서(조경)_목동내역_폐기물집계_내역서0829-1500_설계설명서(0412)" xfId="6040"/>
    <cellStyle name="1_total_현충묘지-예산서(조경)_목동내역_폐기물집계_내역서0829-1500_설계설명서(0531)" xfId="6041"/>
    <cellStyle name="1_total_현충묘지-예산서(조경)_목동내역_폐기물집계_수량산출서" xfId="6042"/>
    <cellStyle name="1_total_현충묘지-예산서(조경)_목동내역_폐기물집계_수량산출서(0121)" xfId="6043"/>
    <cellStyle name="1_total_현충묘지-예산서(조경)_목동내역_폐기물집계_수량산출서(0126)" xfId="6044"/>
    <cellStyle name="1_total_현충묘지-예산서(조경)_목동내역_폐기물집계_수량산출서(0803)" xfId="6045"/>
    <cellStyle name="1_total_현충묘지-예산서(조경)_목동내역_폐기물집계_수량산출서(옥정중)0704" xfId="6046"/>
    <cellStyle name="1_total_현충묘지-예산서(조경)_목동내역_폐기물집계_수량산출서0410안용" xfId="6047"/>
    <cellStyle name="1_total_현충묘지-예산서(조경)_목동내역_폐기물집계_수량산출서0524" xfId="6048"/>
    <cellStyle name="1_total_현충묘지-예산서(조경)_목동내역_폐기물집계_수량산출서0628" xfId="6049"/>
    <cellStyle name="1_total_현충묘지-예산서(조경)_목동내역_폐기물집계_수량산출서1" xfId="6050"/>
    <cellStyle name="1_total_현충묘지-예산서(조경)_목동내역_폐기물집계_수량산출서-1" xfId="6051"/>
    <cellStyle name="1_total_현충묘지-예산서(조경)_목동내역_폐기물집계_원가계산" xfId="6052"/>
    <cellStyle name="1_total_현충묘지-예산서(조경)_목동내역_폐기물집계_원가계산_0828" xfId="6053"/>
    <cellStyle name="1_total_현충묘지-예산서(조경)_목동내역_폐기물집계_원가계산_0915" xfId="6054"/>
    <cellStyle name="1_total_현충묘지-예산서(조경)_목동내역_폐기물집계_원가계산_2차분-수량산출서(0827)" xfId="6055"/>
    <cellStyle name="1_total_현충묘지-예산서(조경)_목동내역_폐기물집계_원가계산_A지역" xfId="6056"/>
    <cellStyle name="1_total_현충묘지-예산서(조경)_목동내역_폐기물집계_원가계산_관악고수량산출서" xfId="6057"/>
    <cellStyle name="1_total_현충묘지-예산서(조경)_목동내역_폐기물집계_원가계산_수량산출서" xfId="6058"/>
    <cellStyle name="1_total_현충묘지-예산서(조경)_목동내역_폐기물집계_원가계산_수량산출서(0121)" xfId="6059"/>
    <cellStyle name="1_total_현충묘지-예산서(조경)_목동내역_폐기물집계_원가계산_수량산출서(0126)" xfId="6060"/>
    <cellStyle name="1_total_현충묘지-예산서(조경)_목동내역_폐기물집계_원가계산_수량산출서(0803)" xfId="6061"/>
    <cellStyle name="1_total_현충묘지-예산서(조경)_목동내역_폐기물집계_원가계산_수량산출서(옥정중)0704" xfId="6062"/>
    <cellStyle name="1_total_현충묘지-예산서(조경)_목동내역_폐기물집계_원가계산_수량산출서0410안용" xfId="6063"/>
    <cellStyle name="1_total_현충묘지-예산서(조경)_목동내역_폐기물집계_원가계산_수량산출서0524" xfId="6064"/>
    <cellStyle name="1_total_현충묘지-예산서(조경)_목동내역_폐기물집계_원가계산_수량산출서0628" xfId="6065"/>
    <cellStyle name="1_total_현충묘지-예산서(조경)_목동내역_폐기물집계_원가계산_수량산출서1" xfId="6066"/>
    <cellStyle name="1_total_현충묘지-예산서(조경)_목동내역_폐기물집계_원가계산_수량산출서-1" xfId="6067"/>
    <cellStyle name="1_total_현충묘지-예산서(조경)_목동내역_폐기물집계_원가계산_인라인수량산출서" xfId="6068"/>
    <cellStyle name="1_total_현충묘지-예산서(조경)_목동내역_폐기물집계_원가계산_태양-수량산출서(0730)" xfId="6069"/>
    <cellStyle name="1_total_현충묘지-예산서(조경)_목동내역_폐기물집계_원가계산_호박골-수량산출서(0624)" xfId="6070"/>
    <cellStyle name="1_total_현충묘지-예산서(조경)_목동내역_폐기물집계_인라인수량산출서" xfId="6071"/>
    <cellStyle name="1_total_현충묘지-예산서(조경)_목동내역_폐기물집계_태양-수량산출서(0730)" xfId="6072"/>
    <cellStyle name="1_total_현충묘지-예산서(조경)_목동내역_폐기물집계_폐기물0818" xfId="6073"/>
    <cellStyle name="1_total_현충묘지-예산서(조경)_목동내역_폐기물집계_호박골-수량산출서(0624)" xfId="6074"/>
    <cellStyle name="1_total_현충묘지-예산서(조경)_목동내역_호박골-수량산출서(0624)" xfId="6075"/>
    <cellStyle name="1_total_현충묘지-예산서(조경)_설계서(갑지)0223" xfId="6076"/>
    <cellStyle name="1_total_현충묘지-예산서(조경)_설계예산서및단가산출서" xfId="6077"/>
    <cellStyle name="1_total_현충묘지-예산서(조경)_수량산출서" xfId="6078"/>
    <cellStyle name="1_total_현충묘지-예산서(조경)_수량산출서(0121)" xfId="6079"/>
    <cellStyle name="1_total_현충묘지-예산서(조경)_수량산출서(0126)" xfId="6080"/>
    <cellStyle name="1_total_현충묘지-예산서(조경)_수량산출서(0803)" xfId="6081"/>
    <cellStyle name="1_total_현충묘지-예산서(조경)_수량산출서(옥정중)0704" xfId="6082"/>
    <cellStyle name="1_total_현충묘지-예산서(조경)_수량산출서0410안용" xfId="6083"/>
    <cellStyle name="1_total_현충묘지-예산서(조경)_수량산출서0524" xfId="6084"/>
    <cellStyle name="1_total_현충묘지-예산서(조경)_수량산출서0628" xfId="6085"/>
    <cellStyle name="1_total_현충묘지-예산서(조경)_수량산출서1" xfId="6086"/>
    <cellStyle name="1_total_현충묘지-예산서(조경)_수량산출서-1" xfId="6087"/>
    <cellStyle name="1_total_현충묘지-예산서(조경)_영등포구-수량산출서" xfId="6088"/>
    <cellStyle name="1_total_현충묘지-예산서(조경)_예산서-엑셀변환양식100" xfId="6089"/>
    <cellStyle name="1_total_현충묘지-예산서(조경)_예산서-엑셀변환양식100_00-설계서양식" xfId="6090"/>
    <cellStyle name="1_total_현충묘지-예산서(조경)_예산서-엑셀변환양식100_00-설계서양식_00-수량산출서양식" xfId="6091"/>
    <cellStyle name="1_total_현충묘지-예산서(조경)_예산서-엑셀변환양식100_00-설계서양식_녹화마대녹화끈수량산출-예원" xfId="6092"/>
    <cellStyle name="1_total_현충묘지-예산서(조경)_예산서-엑셀변환양식100_00-수량산출서양식" xfId="6093"/>
    <cellStyle name="1_total_현충묘지-예산서(조경)_예산서-엑셀변환양식100_00-예산서양식100" xfId="6094"/>
    <cellStyle name="1_total_현충묘지-예산서(조경)_예산서-엑셀변환양식100_00-예산서양식100_00-수량산출서양식" xfId="6095"/>
    <cellStyle name="1_total_현충묘지-예산서(조경)_예산서-엑셀변환양식100_00-예산서양식100_녹화마대녹화끈수량산출-예원" xfId="6096"/>
    <cellStyle name="1_total_현충묘지-예산서(조경)_예산서-엑셀변환양식100_00-예산서양식100_대전가오-설계서" xfId="6097"/>
    <cellStyle name="1_total_현충묘지-예산서(조경)_예산서-엑셀변환양식100_00-예산서양식100_대전가오-설계서(관리)" xfId="6098"/>
    <cellStyle name="1_total_현충묘지-예산서(조경)_예산서-엑셀변환양식100_00-예산서양식100_대전가오-설계서(관리)_00-설계서양식" xfId="6099"/>
    <cellStyle name="1_total_현충묘지-예산서(조경)_예산서-엑셀변환양식100_00-예산서양식100_대전가오-설계서(관리)_00-설계서양식_00-수량산출서양식" xfId="6100"/>
    <cellStyle name="1_total_현충묘지-예산서(조경)_예산서-엑셀변환양식100_00-예산서양식100_대전가오-설계서(관리)_00-설계서양식_녹화마대녹화끈수량산출-예원" xfId="6101"/>
    <cellStyle name="1_total_현충묘지-예산서(조경)_예산서-엑셀변환양식100_00-예산서양식100_대전가오-설계서(관리)_00-수량산출서양식" xfId="6102"/>
    <cellStyle name="1_total_현충묘지-예산서(조경)_예산서-엑셀변환양식100_00-예산서양식100_대전가오-설계서(관리)_녹화마대녹화끈수량산출-예원" xfId="6103"/>
    <cellStyle name="1_total_현충묘지-예산서(조경)_예산서-엑셀변환양식100_00-예산서양식100_대전가오-설계서_00-설계서양식" xfId="6104"/>
    <cellStyle name="1_total_현충묘지-예산서(조경)_예산서-엑셀변환양식100_00-예산서양식100_대전가오-설계서_00-설계서양식_00-수량산출서양식" xfId="6105"/>
    <cellStyle name="1_total_현충묘지-예산서(조경)_예산서-엑셀변환양식100_00-예산서양식100_대전가오-설계서_00-설계서양식_녹화마대녹화끈수량산출-예원" xfId="6106"/>
    <cellStyle name="1_total_현충묘지-예산서(조경)_예산서-엑셀변환양식100_00-예산서양식100_대전가오-설계서_00-수량산출서양식" xfId="6107"/>
    <cellStyle name="1_total_현충묘지-예산서(조경)_예산서-엑셀변환양식100_00-예산서양식100_대전가오-설계서_녹화마대녹화끈수량산출-예원" xfId="6108"/>
    <cellStyle name="1_total_현충묘지-예산서(조경)_예산서-엑셀변환양식100_00-예산서양식100_대전가오-설계서1" xfId="6109"/>
    <cellStyle name="1_total_현충묘지-예산서(조경)_예산서-엑셀변환양식100_00-예산서양식100_대전가오-설계서1_00-설계서양식" xfId="6110"/>
    <cellStyle name="1_total_현충묘지-예산서(조경)_예산서-엑셀변환양식100_00-예산서양식100_대전가오-설계서1_00-설계서양식_00-수량산출서양식" xfId="6111"/>
    <cellStyle name="1_total_현충묘지-예산서(조경)_예산서-엑셀변환양식100_00-예산서양식100_대전가오-설계서1_00-설계서양식_녹화마대녹화끈수량산출-예원" xfId="6112"/>
    <cellStyle name="1_total_현충묘지-예산서(조경)_예산서-엑셀변환양식100_00-예산서양식100_대전가오-설계서1_00-수량산출서양식" xfId="6113"/>
    <cellStyle name="1_total_현충묘지-예산서(조경)_예산서-엑셀변환양식100_00-예산서양식100_대전가오-설계서1_녹화마대녹화끈수량산출-예원" xfId="6114"/>
    <cellStyle name="1_total_현충묘지-예산서(조경)_예산서-엑셀변환양식100_041206 목동내역" xfId="6115"/>
    <cellStyle name="1_total_현충묘지-예산서(조경)_예산서-엑셀변환양식100_041206 목동내역_설계서(갑지)0223" xfId="6116"/>
    <cellStyle name="1_total_현충묘지-예산서(조경)_예산서-엑셀변환양식100_041206 목동내역_설계예산서및단가산출서" xfId="6117"/>
    <cellStyle name="1_total_현충묘지-예산서(조경)_예산서-엑셀변환양식100_041206 목동내역_진입램프최종" xfId="6118"/>
    <cellStyle name="1_total_현충묘지-예산서(조경)_예산서-엑셀변환양식100_041206 목동내역_진입램프최종엑셀" xfId="6119"/>
    <cellStyle name="1_total_현충묘지-예산서(조경)_예산서-엑셀변환양식100_0828" xfId="6120"/>
    <cellStyle name="1_total_현충묘지-예산서(조경)_예산서-엑셀변환양식100_0915" xfId="6121"/>
    <cellStyle name="1_total_현충묘지-예산서(조경)_예산서-엑셀변환양식100_2차분-수량산출서(0827)" xfId="6122"/>
    <cellStyle name="1_total_현충묘지-예산서(조경)_예산서-엑셀변환양식100_A지역" xfId="6123"/>
    <cellStyle name="1_total_현충묘지-예산서(조경)_예산서-엑셀변환양식100_관악고수량산출서" xfId="6124"/>
    <cellStyle name="1_total_현충묘지-예산서(조경)_예산서-엑셀변환양식100_내역서0829-1500" xfId="6125"/>
    <cellStyle name="1_total_현충묘지-예산서(조경)_예산서-엑셀변환양식100_내역서0829-1500_가로수 생육환경개선사업 실시설계용역 설계서(0128)" xfId="6126"/>
    <cellStyle name="1_total_현충묘지-예산서(조경)_예산서-엑셀변환양식100_내역서0829-1500_설계설명서(0412)" xfId="6127"/>
    <cellStyle name="1_total_현충묘지-예산서(조경)_예산서-엑셀변환양식100_내역서0829-1500_설계설명서(0531)" xfId="6128"/>
    <cellStyle name="1_total_현충묘지-예산서(조경)_예산서-엑셀변환양식100_녹화마대녹화끈수량산출-예원" xfId="6129"/>
    <cellStyle name="1_total_현충묘지-예산서(조경)_예산서-엑셀변환양식100_목동내역" xfId="6130"/>
    <cellStyle name="1_total_현충묘지-예산서(조경)_예산서-엑셀변환양식100_목동내역_0828" xfId="6131"/>
    <cellStyle name="1_total_현충묘지-예산서(조경)_예산서-엑셀변환양식100_목동내역_0915" xfId="6132"/>
    <cellStyle name="1_total_현충묘지-예산서(조경)_예산서-엑셀변환양식100_목동내역_2차분-수량산출서(0827)" xfId="6133"/>
    <cellStyle name="1_total_현충묘지-예산서(조경)_예산서-엑셀변환양식100_목동내역_A지역" xfId="6134"/>
    <cellStyle name="1_total_현충묘지-예산서(조경)_예산서-엑셀변환양식100_목동내역_관악고수량산출서" xfId="6135"/>
    <cellStyle name="1_total_현충묘지-예산서(조경)_예산서-엑셀변환양식100_목동내역_내역서0829-1500" xfId="6136"/>
    <cellStyle name="1_total_현충묘지-예산서(조경)_예산서-엑셀변환양식100_목동내역_내역서0829-1500_가로수 생육환경개선사업 실시설계용역 설계서(0128)" xfId="6137"/>
    <cellStyle name="1_total_현충묘지-예산서(조경)_예산서-엑셀변환양식100_목동내역_내역서0829-1500_설계설명서(0412)" xfId="6138"/>
    <cellStyle name="1_total_현충묘지-예산서(조경)_예산서-엑셀변환양식100_목동내역_내역서0829-1500_설계설명서(0531)" xfId="6139"/>
    <cellStyle name="1_total_현충묘지-예산서(조경)_예산서-엑셀변환양식100_목동내역_수량산출서" xfId="6140"/>
    <cellStyle name="1_total_현충묘지-예산서(조경)_예산서-엑셀변환양식100_목동내역_수량산출서(0121)" xfId="6141"/>
    <cellStyle name="1_total_현충묘지-예산서(조경)_예산서-엑셀변환양식100_목동내역_수량산출서(0126)" xfId="6142"/>
    <cellStyle name="1_total_현충묘지-예산서(조경)_예산서-엑셀변환양식100_목동내역_수량산출서(0803)" xfId="6143"/>
    <cellStyle name="1_total_현충묘지-예산서(조경)_예산서-엑셀변환양식100_목동내역_수량산출서(옥정중)0704" xfId="6144"/>
    <cellStyle name="1_total_현충묘지-예산서(조경)_예산서-엑셀변환양식100_목동내역_수량산출서0410안용" xfId="6145"/>
    <cellStyle name="1_total_현충묘지-예산서(조경)_예산서-엑셀변환양식100_목동내역_수량산출서0524" xfId="6146"/>
    <cellStyle name="1_total_현충묘지-예산서(조경)_예산서-엑셀변환양식100_목동내역_수량산출서0628" xfId="6147"/>
    <cellStyle name="1_total_현충묘지-예산서(조경)_예산서-엑셀변환양식100_목동내역_수량산출서1" xfId="6148"/>
    <cellStyle name="1_total_현충묘지-예산서(조경)_예산서-엑셀변환양식100_목동내역_수량산출서-1" xfId="6149"/>
    <cellStyle name="1_total_현충묘지-예산서(조경)_예산서-엑셀변환양식100_목동내역_원가계산" xfId="6150"/>
    <cellStyle name="1_total_현충묘지-예산서(조경)_예산서-엑셀변환양식100_목동내역_원가계산_0828" xfId="6151"/>
    <cellStyle name="1_total_현충묘지-예산서(조경)_예산서-엑셀변환양식100_목동내역_원가계산_0915" xfId="6152"/>
    <cellStyle name="1_total_현충묘지-예산서(조경)_예산서-엑셀변환양식100_목동내역_원가계산_2차분-수량산출서(0827)" xfId="6153"/>
    <cellStyle name="1_total_현충묘지-예산서(조경)_예산서-엑셀변환양식100_목동내역_원가계산_A지역" xfId="6154"/>
    <cellStyle name="1_total_현충묘지-예산서(조경)_예산서-엑셀변환양식100_목동내역_원가계산_관악고수량산출서" xfId="6155"/>
    <cellStyle name="1_total_현충묘지-예산서(조경)_예산서-엑셀변환양식100_목동내역_원가계산_수량산출서" xfId="6156"/>
    <cellStyle name="1_total_현충묘지-예산서(조경)_예산서-엑셀변환양식100_목동내역_원가계산_수량산출서(0121)" xfId="6157"/>
    <cellStyle name="1_total_현충묘지-예산서(조경)_예산서-엑셀변환양식100_목동내역_원가계산_수량산출서(0126)" xfId="6158"/>
    <cellStyle name="1_total_현충묘지-예산서(조경)_예산서-엑셀변환양식100_목동내역_원가계산_수량산출서(0803)" xfId="6159"/>
    <cellStyle name="1_total_현충묘지-예산서(조경)_예산서-엑셀변환양식100_목동내역_원가계산_수량산출서(옥정중)0704" xfId="6160"/>
    <cellStyle name="1_total_현충묘지-예산서(조경)_예산서-엑셀변환양식100_목동내역_원가계산_수량산출서0410안용" xfId="6161"/>
    <cellStyle name="1_total_현충묘지-예산서(조경)_예산서-엑셀변환양식100_목동내역_원가계산_수량산출서0524" xfId="6162"/>
    <cellStyle name="1_total_현충묘지-예산서(조경)_예산서-엑셀변환양식100_목동내역_원가계산_수량산출서0628" xfId="6163"/>
    <cellStyle name="1_total_현충묘지-예산서(조경)_예산서-엑셀변환양식100_목동내역_원가계산_수량산출서1" xfId="6164"/>
    <cellStyle name="1_total_현충묘지-예산서(조경)_예산서-엑셀변환양식100_목동내역_원가계산_수량산출서-1" xfId="6165"/>
    <cellStyle name="1_total_현충묘지-예산서(조경)_예산서-엑셀변환양식100_목동내역_원가계산_인라인수량산출서" xfId="6166"/>
    <cellStyle name="1_total_현충묘지-예산서(조경)_예산서-엑셀변환양식100_목동내역_원가계산_태양-수량산출서(0730)" xfId="6167"/>
    <cellStyle name="1_total_현충묘지-예산서(조경)_예산서-엑셀변환양식100_목동내역_원가계산_호박골-수량산출서(0624)" xfId="6168"/>
    <cellStyle name="1_total_현충묘지-예산서(조경)_예산서-엑셀변환양식100_목동내역_인라인수량산출서" xfId="6169"/>
    <cellStyle name="1_total_현충묘지-예산서(조경)_예산서-엑셀변환양식100_목동내역_태양-수량산출서(0730)" xfId="6170"/>
    <cellStyle name="1_total_현충묘지-예산서(조경)_예산서-엑셀변환양식100_목동내역_폐기물0818" xfId="6171"/>
    <cellStyle name="1_total_현충묘지-예산서(조경)_예산서-엑셀변환양식100_목동내역_폐기물집계" xfId="6172"/>
    <cellStyle name="1_total_현충묘지-예산서(조경)_예산서-엑셀변환양식100_목동내역_폐기물집계_0828" xfId="6173"/>
    <cellStyle name="1_total_현충묘지-예산서(조경)_예산서-엑셀변환양식100_목동내역_폐기물집계_0915" xfId="6174"/>
    <cellStyle name="1_total_현충묘지-예산서(조경)_예산서-엑셀변환양식100_목동내역_폐기물집계_2차분-수량산출서(0827)" xfId="6175"/>
    <cellStyle name="1_total_현충묘지-예산서(조경)_예산서-엑셀변환양식100_목동내역_폐기물집계_A지역" xfId="6176"/>
    <cellStyle name="1_total_현충묘지-예산서(조경)_예산서-엑셀변환양식100_목동내역_폐기물집계_관악고수량산출서" xfId="6177"/>
    <cellStyle name="1_total_현충묘지-예산서(조경)_예산서-엑셀변환양식100_목동내역_폐기물집계_내역서0829-1500" xfId="6178"/>
    <cellStyle name="1_total_현충묘지-예산서(조경)_예산서-엑셀변환양식100_목동내역_폐기물집계_내역서0829-1500_가로수 생육환경개선사업 실시설계용역 설계서(0128)" xfId="6179"/>
    <cellStyle name="1_total_현충묘지-예산서(조경)_예산서-엑셀변환양식100_목동내역_폐기물집계_내역서0829-1500_설계설명서(0412)" xfId="6180"/>
    <cellStyle name="1_total_현충묘지-예산서(조경)_예산서-엑셀변환양식100_목동내역_폐기물집계_내역서0829-1500_설계설명서(0531)" xfId="6181"/>
    <cellStyle name="1_total_현충묘지-예산서(조경)_예산서-엑셀변환양식100_목동내역_폐기물집계_수량산출서" xfId="6182"/>
    <cellStyle name="1_total_현충묘지-예산서(조경)_예산서-엑셀변환양식100_목동내역_폐기물집계_수량산출서(0121)" xfId="6183"/>
    <cellStyle name="1_total_현충묘지-예산서(조경)_예산서-엑셀변환양식100_목동내역_폐기물집계_수량산출서(0126)" xfId="6184"/>
    <cellStyle name="1_total_현충묘지-예산서(조경)_예산서-엑셀변환양식100_목동내역_폐기물집계_수량산출서(0803)" xfId="6185"/>
    <cellStyle name="1_total_현충묘지-예산서(조경)_예산서-엑셀변환양식100_목동내역_폐기물집계_수량산출서(옥정중)0704" xfId="6186"/>
    <cellStyle name="1_total_현충묘지-예산서(조경)_예산서-엑셀변환양식100_목동내역_폐기물집계_수량산출서0410안용" xfId="6187"/>
    <cellStyle name="1_total_현충묘지-예산서(조경)_예산서-엑셀변환양식100_목동내역_폐기물집계_수량산출서0524" xfId="6188"/>
    <cellStyle name="1_total_현충묘지-예산서(조경)_예산서-엑셀변환양식100_목동내역_폐기물집계_수량산출서0628" xfId="6189"/>
    <cellStyle name="1_total_현충묘지-예산서(조경)_예산서-엑셀변환양식100_목동내역_폐기물집계_수량산출서1" xfId="6190"/>
    <cellStyle name="1_total_현충묘지-예산서(조경)_예산서-엑셀변환양식100_목동내역_폐기물집계_수량산출서-1" xfId="6191"/>
    <cellStyle name="1_total_현충묘지-예산서(조경)_예산서-엑셀변환양식100_목동내역_폐기물집계_원가계산" xfId="6192"/>
    <cellStyle name="1_total_현충묘지-예산서(조경)_예산서-엑셀변환양식100_목동내역_폐기물집계_원가계산_0828" xfId="6193"/>
    <cellStyle name="1_total_현충묘지-예산서(조경)_예산서-엑셀변환양식100_목동내역_폐기물집계_원가계산_0915" xfId="6194"/>
    <cellStyle name="1_total_현충묘지-예산서(조경)_예산서-엑셀변환양식100_목동내역_폐기물집계_원가계산_2차분-수량산출서(0827)" xfId="6195"/>
    <cellStyle name="1_total_현충묘지-예산서(조경)_예산서-엑셀변환양식100_목동내역_폐기물집계_원가계산_A지역" xfId="6196"/>
    <cellStyle name="1_total_현충묘지-예산서(조경)_예산서-엑셀변환양식100_목동내역_폐기물집계_원가계산_관악고수량산출서" xfId="6197"/>
    <cellStyle name="1_total_현충묘지-예산서(조경)_예산서-엑셀변환양식100_목동내역_폐기물집계_원가계산_수량산출서" xfId="6198"/>
    <cellStyle name="1_total_현충묘지-예산서(조경)_예산서-엑셀변환양식100_목동내역_폐기물집계_원가계산_수량산출서(0121)" xfId="6199"/>
    <cellStyle name="1_total_현충묘지-예산서(조경)_예산서-엑셀변환양식100_목동내역_폐기물집계_원가계산_수량산출서(0126)" xfId="6200"/>
    <cellStyle name="1_total_현충묘지-예산서(조경)_예산서-엑셀변환양식100_목동내역_폐기물집계_원가계산_수량산출서(0803)" xfId="6201"/>
    <cellStyle name="1_total_현충묘지-예산서(조경)_예산서-엑셀변환양식100_목동내역_폐기물집계_원가계산_수량산출서(옥정중)0704" xfId="6202"/>
    <cellStyle name="1_total_현충묘지-예산서(조경)_예산서-엑셀변환양식100_목동내역_폐기물집계_원가계산_수량산출서0410안용" xfId="6203"/>
    <cellStyle name="1_total_현충묘지-예산서(조경)_예산서-엑셀변환양식100_목동내역_폐기물집계_원가계산_수량산출서0524" xfId="6204"/>
    <cellStyle name="1_total_현충묘지-예산서(조경)_예산서-엑셀변환양식100_목동내역_폐기물집계_원가계산_수량산출서0628" xfId="6205"/>
    <cellStyle name="1_total_현충묘지-예산서(조경)_예산서-엑셀변환양식100_목동내역_폐기물집계_원가계산_수량산출서1" xfId="6206"/>
    <cellStyle name="1_total_현충묘지-예산서(조경)_예산서-엑셀변환양식100_목동내역_폐기물집계_원가계산_수량산출서-1" xfId="6207"/>
    <cellStyle name="1_total_현충묘지-예산서(조경)_예산서-엑셀변환양식100_목동내역_폐기물집계_원가계산_인라인수량산출서" xfId="6208"/>
    <cellStyle name="1_total_현충묘지-예산서(조경)_예산서-엑셀변환양식100_목동내역_폐기물집계_원가계산_태양-수량산출서(0730)" xfId="6209"/>
    <cellStyle name="1_total_현충묘지-예산서(조경)_예산서-엑셀변환양식100_목동내역_폐기물집계_원가계산_호박골-수량산출서(0624)" xfId="6210"/>
    <cellStyle name="1_total_현충묘지-예산서(조경)_예산서-엑셀변환양식100_목동내역_폐기물집계_인라인수량산출서" xfId="6211"/>
    <cellStyle name="1_total_현충묘지-예산서(조경)_예산서-엑셀변환양식100_목동내역_폐기물집계_태양-수량산출서(0730)" xfId="6212"/>
    <cellStyle name="1_total_현충묘지-예산서(조경)_예산서-엑셀변환양식100_목동내역_폐기물집계_폐기물0818" xfId="6213"/>
    <cellStyle name="1_total_현충묘지-예산서(조경)_예산서-엑셀변환양식100_목동내역_폐기물집계_호박골-수량산출서(0624)" xfId="6214"/>
    <cellStyle name="1_total_현충묘지-예산서(조경)_예산서-엑셀변환양식100_목동내역_호박골-수량산출서(0624)" xfId="6215"/>
    <cellStyle name="1_total_현충묘지-예산서(조경)_예산서-엑셀변환양식100_설계서(갑지)0223" xfId="6216"/>
    <cellStyle name="1_total_현충묘지-예산서(조경)_예산서-엑셀변환양식100_설계예산서및단가산출서" xfId="6217"/>
    <cellStyle name="1_total_현충묘지-예산서(조경)_예산서-엑셀변환양식100_수량산출서" xfId="6218"/>
    <cellStyle name="1_total_현충묘지-예산서(조경)_예산서-엑셀변환양식100_수량산출서(0121)" xfId="6219"/>
    <cellStyle name="1_total_현충묘지-예산서(조경)_예산서-엑셀변환양식100_수량산출서(0126)" xfId="6220"/>
    <cellStyle name="1_total_현충묘지-예산서(조경)_예산서-엑셀변환양식100_수량산출서(0803)" xfId="6221"/>
    <cellStyle name="1_total_현충묘지-예산서(조경)_예산서-엑셀변환양식100_수량산출서(옥정중)0704" xfId="6222"/>
    <cellStyle name="1_total_현충묘지-예산서(조경)_예산서-엑셀변환양식100_수량산출서0410안용" xfId="6223"/>
    <cellStyle name="1_total_현충묘지-예산서(조경)_예산서-엑셀변환양식100_수량산출서0524" xfId="6224"/>
    <cellStyle name="1_total_현충묘지-예산서(조경)_예산서-엑셀변환양식100_수량산출서0628" xfId="6225"/>
    <cellStyle name="1_total_현충묘지-예산서(조경)_예산서-엑셀변환양식100_수량산출서1" xfId="6226"/>
    <cellStyle name="1_total_현충묘지-예산서(조경)_예산서-엑셀변환양식100_수량산출서-1" xfId="6227"/>
    <cellStyle name="1_total_현충묘지-예산서(조경)_예산서-엑셀변환양식100_영등포구-수량산출서" xfId="6228"/>
    <cellStyle name="1_total_현충묘지-예산서(조경)_예산서-엑셀변환양식100_원가계산" xfId="6229"/>
    <cellStyle name="1_total_현충묘지-예산서(조경)_예산서-엑셀변환양식100_원가계산_0828" xfId="6230"/>
    <cellStyle name="1_total_현충묘지-예산서(조경)_예산서-엑셀변환양식100_원가계산_0915" xfId="6231"/>
    <cellStyle name="1_total_현충묘지-예산서(조경)_예산서-엑셀변환양식100_원가계산_2차분-수량산출서(0827)" xfId="6232"/>
    <cellStyle name="1_total_현충묘지-예산서(조경)_예산서-엑셀변환양식100_원가계산_A지역" xfId="6233"/>
    <cellStyle name="1_total_현충묘지-예산서(조경)_예산서-엑셀변환양식100_원가계산_관악고수량산출서" xfId="6234"/>
    <cellStyle name="1_total_현충묘지-예산서(조경)_예산서-엑셀변환양식100_원가계산_수량산출서" xfId="6235"/>
    <cellStyle name="1_total_현충묘지-예산서(조경)_예산서-엑셀변환양식100_원가계산_수량산출서(0121)" xfId="6236"/>
    <cellStyle name="1_total_현충묘지-예산서(조경)_예산서-엑셀변환양식100_원가계산_수량산출서(0126)" xfId="6237"/>
    <cellStyle name="1_total_현충묘지-예산서(조경)_예산서-엑셀변환양식100_원가계산_수량산출서(0803)" xfId="6238"/>
    <cellStyle name="1_total_현충묘지-예산서(조경)_예산서-엑셀변환양식100_원가계산_수량산출서(옥정중)0704" xfId="6239"/>
    <cellStyle name="1_total_현충묘지-예산서(조경)_예산서-엑셀변환양식100_원가계산_수량산출서0410안용" xfId="6240"/>
    <cellStyle name="1_total_현충묘지-예산서(조경)_예산서-엑셀변환양식100_원가계산_수량산출서0524" xfId="6241"/>
    <cellStyle name="1_total_현충묘지-예산서(조경)_예산서-엑셀변환양식100_원가계산_수량산출서0628" xfId="6242"/>
    <cellStyle name="1_total_현충묘지-예산서(조경)_예산서-엑셀변환양식100_원가계산_수량산출서1" xfId="6243"/>
    <cellStyle name="1_total_현충묘지-예산서(조경)_예산서-엑셀변환양식100_원가계산_수량산출서-1" xfId="6244"/>
    <cellStyle name="1_total_현충묘지-예산서(조경)_예산서-엑셀변환양식100_원가계산_인라인수량산출서" xfId="6245"/>
    <cellStyle name="1_total_현충묘지-예산서(조경)_예산서-엑셀변환양식100_원가계산_태양-수량산출서(0730)" xfId="6246"/>
    <cellStyle name="1_total_현충묘지-예산서(조경)_예산서-엑셀변환양식100_원가계산_호박골-수량산출서(0624)" xfId="6247"/>
    <cellStyle name="1_total_현충묘지-예산서(조경)_예산서-엑셀변환양식100_인라인수량산출서" xfId="6248"/>
    <cellStyle name="1_total_현충묘지-예산서(조경)_예산서-엑셀변환양식100_진입램프최종" xfId="6249"/>
    <cellStyle name="1_total_현충묘지-예산서(조경)_예산서-엑셀변환양식100_진입램프최종엑셀" xfId="6250"/>
    <cellStyle name="1_total_현충묘지-예산서(조경)_예산서-엑셀변환양식100_태양-수량산출서(0730)" xfId="6251"/>
    <cellStyle name="1_total_현충묘지-예산서(조경)_예산서-엑셀변환양식100_폐기물0818" xfId="6252"/>
    <cellStyle name="1_total_현충묘지-예산서(조경)_예산서-엑셀변환양식100_표지-공정표" xfId="6253"/>
    <cellStyle name="1_total_현충묘지-예산서(조경)_예산서-엑셀변환양식100_표지-공정표_폐기물1023(이전비없음)" xfId="6254"/>
    <cellStyle name="1_total_현충묘지-예산서(조경)_예산서-엑셀변환양식100_호박골-수량산출서(0624)" xfId="6255"/>
    <cellStyle name="1_total_현충묘지-예산서(조경)_원가계산" xfId="6256"/>
    <cellStyle name="1_total_현충묘지-예산서(조경)_원가계산_0828" xfId="6257"/>
    <cellStyle name="1_total_현충묘지-예산서(조경)_원가계산_0915" xfId="6258"/>
    <cellStyle name="1_total_현충묘지-예산서(조경)_원가계산_2차분-수량산출서(0827)" xfId="6259"/>
    <cellStyle name="1_total_현충묘지-예산서(조경)_원가계산_A지역" xfId="6260"/>
    <cellStyle name="1_total_현충묘지-예산서(조경)_원가계산_관악고수량산출서" xfId="6261"/>
    <cellStyle name="1_total_현충묘지-예산서(조경)_원가계산_수량산출서" xfId="6262"/>
    <cellStyle name="1_total_현충묘지-예산서(조경)_원가계산_수량산출서(0121)" xfId="6263"/>
    <cellStyle name="1_total_현충묘지-예산서(조경)_원가계산_수량산출서(0126)" xfId="6264"/>
    <cellStyle name="1_total_현충묘지-예산서(조경)_원가계산_수량산출서(0803)" xfId="6265"/>
    <cellStyle name="1_total_현충묘지-예산서(조경)_원가계산_수량산출서(옥정중)0704" xfId="6266"/>
    <cellStyle name="1_total_현충묘지-예산서(조경)_원가계산_수량산출서0410안용" xfId="6267"/>
    <cellStyle name="1_total_현충묘지-예산서(조경)_원가계산_수량산출서0524" xfId="6268"/>
    <cellStyle name="1_total_현충묘지-예산서(조경)_원가계산_수량산출서0628" xfId="6269"/>
    <cellStyle name="1_total_현충묘지-예산서(조경)_원가계산_수량산출서1" xfId="6270"/>
    <cellStyle name="1_total_현충묘지-예산서(조경)_원가계산_수량산출서-1" xfId="6271"/>
    <cellStyle name="1_total_현충묘지-예산서(조경)_원가계산_인라인수량산출서" xfId="6272"/>
    <cellStyle name="1_total_현충묘지-예산서(조경)_원가계산_태양-수량산출서(0730)" xfId="6273"/>
    <cellStyle name="1_total_현충묘지-예산서(조경)_원가계산_호박골-수량산출서(0624)" xfId="6274"/>
    <cellStyle name="1_total_현충묘지-예산서(조경)_인라인수량산출서" xfId="6275"/>
    <cellStyle name="1_total_현충묘지-예산서(조경)_진입램프최종" xfId="6276"/>
    <cellStyle name="1_total_현충묘지-예산서(조경)_진입램프최종엑셀" xfId="6277"/>
    <cellStyle name="1_total_현충묘지-예산서(조경)_태양-수량산출서(0730)" xfId="6278"/>
    <cellStyle name="1_total_현충묘지-예산서(조경)_폐기물0818" xfId="6279"/>
    <cellStyle name="1_total_현충묘지-예산서(조경)_표지-공정표" xfId="6280"/>
    <cellStyle name="1_total_현충묘지-예산서(조경)_표지-공정표_0828" xfId="6281"/>
    <cellStyle name="1_total_현충묘지-예산서(조경)_표지-공정표_0915" xfId="6282"/>
    <cellStyle name="1_total_현충묘지-예산서(조경)_표지-공정표_2차분-수량산출서(0827)" xfId="6283"/>
    <cellStyle name="1_total_현충묘지-예산서(조경)_표지-공정표_A지역" xfId="6284"/>
    <cellStyle name="1_total_현충묘지-예산서(조경)_표지-공정표_관악고수량산출서" xfId="6285"/>
    <cellStyle name="1_total_현충묘지-예산서(조경)_표지-공정표_수량산출서" xfId="6286"/>
    <cellStyle name="1_total_현충묘지-예산서(조경)_표지-공정표_수량산출서(0121)" xfId="6287"/>
    <cellStyle name="1_total_현충묘지-예산서(조경)_표지-공정표_수량산출서(0126)" xfId="6288"/>
    <cellStyle name="1_total_현충묘지-예산서(조경)_표지-공정표_수량산출서(0803)" xfId="6289"/>
    <cellStyle name="1_total_현충묘지-예산서(조경)_표지-공정표_수량산출서(옥정중)0704" xfId="6290"/>
    <cellStyle name="1_total_현충묘지-예산서(조경)_표지-공정표_수량산출서0410안용" xfId="6291"/>
    <cellStyle name="1_total_현충묘지-예산서(조경)_표지-공정표_수량산출서0524" xfId="6292"/>
    <cellStyle name="1_total_현충묘지-예산서(조경)_표지-공정표_수량산출서0628" xfId="6293"/>
    <cellStyle name="1_total_현충묘지-예산서(조경)_표지-공정표_수량산출서1" xfId="6294"/>
    <cellStyle name="1_total_현충묘지-예산서(조경)_표지-공정표_수량산출서-1" xfId="6295"/>
    <cellStyle name="1_total_현충묘지-예산서(조경)_표지-공정표_인라인수량산출서" xfId="6296"/>
    <cellStyle name="1_total_현충묘지-예산서(조경)_표지-공정표_태양-수량산출서(0730)" xfId="6297"/>
    <cellStyle name="1_total_현충묘지-예산서(조경)_표지-공정표_폐기물1023(이전비없음)" xfId="6298"/>
    <cellStyle name="1_total_현충묘지-예산서(조경)_표지-공정표_표지-공정표" xfId="6299"/>
    <cellStyle name="1_total_현충묘지-예산서(조경)_표지-공정표_호박골-수량산출서(0624)" xfId="6300"/>
    <cellStyle name="1_total_현충묘지-예산서(조경)_표지예정공정표" xfId="6301"/>
    <cellStyle name="1_total_현충묘지-예산서(조경)_-표지예정공정표" xfId="6302"/>
    <cellStyle name="1_total_현충묘지-예산서(조경)_표지예정공정표_0828" xfId="6303"/>
    <cellStyle name="1_total_현충묘지-예산서(조경)_-표지예정공정표_0828" xfId="6304"/>
    <cellStyle name="1_total_현충묘지-예산서(조경)_표지예정공정표_0915" xfId="6305"/>
    <cellStyle name="1_total_현충묘지-예산서(조경)_-표지예정공정표_0915" xfId="6306"/>
    <cellStyle name="1_total_현충묘지-예산서(조경)_표지예정공정표_2차분-수량산출서(0827)" xfId="6307"/>
    <cellStyle name="1_total_현충묘지-예산서(조경)_-표지예정공정표_2차분-수량산출서(0827)" xfId="6308"/>
    <cellStyle name="1_total_현충묘지-예산서(조경)_표지예정공정표_A지역" xfId="6309"/>
    <cellStyle name="1_total_현충묘지-예산서(조경)_-표지예정공정표_A지역" xfId="6310"/>
    <cellStyle name="1_total_현충묘지-예산서(조경)_표지예정공정표_관악고수량산출서" xfId="6311"/>
    <cellStyle name="1_total_현충묘지-예산서(조경)_-표지예정공정표_관악고수량산출서" xfId="6312"/>
    <cellStyle name="1_total_현충묘지-예산서(조경)_표지예정공정표_수량산출서" xfId="6313"/>
    <cellStyle name="1_total_현충묘지-예산서(조경)_-표지예정공정표_수량산출서" xfId="6314"/>
    <cellStyle name="1_total_현충묘지-예산서(조경)_표지예정공정표_수량산출서(0121)" xfId="6315"/>
    <cellStyle name="1_total_현충묘지-예산서(조경)_-표지예정공정표_수량산출서(0121)" xfId="6316"/>
    <cellStyle name="1_total_현충묘지-예산서(조경)_표지예정공정표_수량산출서(0126)" xfId="6317"/>
    <cellStyle name="1_total_현충묘지-예산서(조경)_-표지예정공정표_수량산출서(0126)" xfId="6318"/>
    <cellStyle name="1_total_현충묘지-예산서(조경)_표지예정공정표_수량산출서(0803)" xfId="6319"/>
    <cellStyle name="1_total_현충묘지-예산서(조경)_-표지예정공정표_수량산출서(0803)" xfId="6320"/>
    <cellStyle name="1_total_현충묘지-예산서(조경)_표지예정공정표_수량산출서(옥정중)0704" xfId="6321"/>
    <cellStyle name="1_total_현충묘지-예산서(조경)_-표지예정공정표_수량산출서(옥정중)0704" xfId="6322"/>
    <cellStyle name="1_total_현충묘지-예산서(조경)_표지예정공정표_수량산출서0410안용" xfId="6323"/>
    <cellStyle name="1_total_현충묘지-예산서(조경)_-표지예정공정표_수량산출서0410안용" xfId="6324"/>
    <cellStyle name="1_total_현충묘지-예산서(조경)_표지예정공정표_수량산출서0524" xfId="6325"/>
    <cellStyle name="1_total_현충묘지-예산서(조경)_-표지예정공정표_수량산출서0524" xfId="6326"/>
    <cellStyle name="1_total_현충묘지-예산서(조경)_표지예정공정표_수량산출서0628" xfId="6327"/>
    <cellStyle name="1_total_현충묘지-예산서(조경)_-표지예정공정표_수량산출서0628" xfId="6328"/>
    <cellStyle name="1_total_현충묘지-예산서(조경)_표지예정공정표_수량산출서1" xfId="6329"/>
    <cellStyle name="1_total_현충묘지-예산서(조경)_표지예정공정표_수량산출서-1" xfId="6330"/>
    <cellStyle name="1_total_현충묘지-예산서(조경)_-표지예정공정표_수량산출서1" xfId="6331"/>
    <cellStyle name="1_total_현충묘지-예산서(조경)_-표지예정공정표_수량산출서-1" xfId="6332"/>
    <cellStyle name="1_total_현충묘지-예산서(조경)_표지예정공정표_인라인수량산출서" xfId="6333"/>
    <cellStyle name="1_total_현충묘지-예산서(조경)_-표지예정공정표_인라인수량산출서" xfId="6334"/>
    <cellStyle name="1_total_현충묘지-예산서(조경)_표지예정공정표_태양-수량산출서(0730)" xfId="6335"/>
    <cellStyle name="1_total_현충묘지-예산서(조경)_-표지예정공정표_태양-수량산출서(0730)" xfId="6336"/>
    <cellStyle name="1_total_현충묘지-예산서(조경)_표지예정공정표_폐기물1023(이전비없음)" xfId="6337"/>
    <cellStyle name="1_total_현충묘지-예산서(조경)_-표지예정공정표_폐기물1023(이전비없음)" xfId="6338"/>
    <cellStyle name="1_total_현충묘지-예산서(조경)_표지예정공정표_표지-공정표" xfId="6339"/>
    <cellStyle name="1_total_현충묘지-예산서(조경)_-표지예정공정표_표지-공정표" xfId="6340"/>
    <cellStyle name="1_total_현충묘지-예산서(조경)_표지예정공정표_호박골-수량산출서(0624)" xfId="6341"/>
    <cellStyle name="1_total_현충묘지-예산서(조경)_-표지예정공정표_호박골-수량산출서(0624)" xfId="6342"/>
    <cellStyle name="1_total_현충묘지-예산서(조경)_호박골-수량산출서(0624)" xfId="6343"/>
    <cellStyle name="1_total_호박골-수량산출서(0624)" xfId="6344"/>
    <cellStyle name="1_tree" xfId="6345"/>
    <cellStyle name="1_tree_00-설계서양식" xfId="6346"/>
    <cellStyle name="1_tree_00-설계서양식_00-수량산출서양식" xfId="6347"/>
    <cellStyle name="1_tree_00-설계서양식_녹화마대녹화끈수량산출-예원" xfId="6348"/>
    <cellStyle name="1_tree_00-수량산출서양식" xfId="6349"/>
    <cellStyle name="1_tree_00-예산서양식100" xfId="6350"/>
    <cellStyle name="1_tree_00-예산서양식100_00-수량산출서양식" xfId="6351"/>
    <cellStyle name="1_tree_00-예산서양식100_녹화마대녹화끈수량산출-예원" xfId="6352"/>
    <cellStyle name="1_tree_00-예산서양식100_대전가오-설계서" xfId="6353"/>
    <cellStyle name="1_tree_00-예산서양식100_대전가오-설계서(관리)" xfId="6354"/>
    <cellStyle name="1_tree_00-예산서양식100_대전가오-설계서(관리)_00-설계서양식" xfId="6355"/>
    <cellStyle name="1_tree_00-예산서양식100_대전가오-설계서(관리)_00-설계서양식_00-수량산출서양식" xfId="6356"/>
    <cellStyle name="1_tree_00-예산서양식100_대전가오-설계서(관리)_00-설계서양식_녹화마대녹화끈수량산출-예원" xfId="6357"/>
    <cellStyle name="1_tree_00-예산서양식100_대전가오-설계서(관리)_00-수량산출서양식" xfId="6358"/>
    <cellStyle name="1_tree_00-예산서양식100_대전가오-설계서(관리)_녹화마대녹화끈수량산출-예원" xfId="6359"/>
    <cellStyle name="1_tree_00-예산서양식100_대전가오-설계서_00-설계서양식" xfId="6360"/>
    <cellStyle name="1_tree_00-예산서양식100_대전가오-설계서_00-설계서양식_00-수량산출서양식" xfId="6361"/>
    <cellStyle name="1_tree_00-예산서양식100_대전가오-설계서_00-설계서양식_녹화마대녹화끈수량산출-예원" xfId="6362"/>
    <cellStyle name="1_tree_00-예산서양식100_대전가오-설계서_00-수량산출서양식" xfId="6363"/>
    <cellStyle name="1_tree_00-예산서양식100_대전가오-설계서_녹화마대녹화끈수량산출-예원" xfId="6364"/>
    <cellStyle name="1_tree_00-예산서양식100_대전가오-설계서1" xfId="6365"/>
    <cellStyle name="1_tree_00-예산서양식100_대전가오-설계서1_00-설계서양식" xfId="6366"/>
    <cellStyle name="1_tree_00-예산서양식100_대전가오-설계서1_00-설계서양식_00-수량산출서양식" xfId="6367"/>
    <cellStyle name="1_tree_00-예산서양식100_대전가오-설계서1_00-설계서양식_녹화마대녹화끈수량산출-예원" xfId="6368"/>
    <cellStyle name="1_tree_00-예산서양식100_대전가오-설계서1_00-수량산출서양식" xfId="6369"/>
    <cellStyle name="1_tree_00-예산서양식100_대전가오-설계서1_녹화마대녹화끈수량산출-예원" xfId="6370"/>
    <cellStyle name="1_tree_041206 목동내역" xfId="6371"/>
    <cellStyle name="1_tree_041206 목동내역_설계서(갑지)0223" xfId="6372"/>
    <cellStyle name="1_tree_041206 목동내역_설계예산서및단가산출서" xfId="6373"/>
    <cellStyle name="1_tree_041206 목동내역_진입램프최종" xfId="6374"/>
    <cellStyle name="1_tree_041206 목동내역_진입램프최종엑셀" xfId="6375"/>
    <cellStyle name="1_tree_0828" xfId="6376"/>
    <cellStyle name="1_tree_0915" xfId="6377"/>
    <cellStyle name="1_tree_2차분-수량산출서(0827)" xfId="6378"/>
    <cellStyle name="1_tree_A지역" xfId="6379"/>
    <cellStyle name="1_tree_관악고수량산출서" xfId="6380"/>
    <cellStyle name="1_tree_구로리총괄내역" xfId="6381"/>
    <cellStyle name="1_tree_구로리총괄내역_00-설계서양식" xfId="6382"/>
    <cellStyle name="1_tree_구로리총괄내역_00-설계서양식_00-수량산출서양식" xfId="6383"/>
    <cellStyle name="1_tree_구로리총괄내역_00-설계서양식_녹화마대녹화끈수량산출-예원" xfId="6384"/>
    <cellStyle name="1_tree_구로리총괄내역_00-수량산출서양식" xfId="6385"/>
    <cellStyle name="1_tree_구로리총괄내역_구로리설계예산서1029" xfId="6386"/>
    <cellStyle name="1_tree_구로리총괄내역_구로리설계예산서1029_00-설계서양식" xfId="6387"/>
    <cellStyle name="1_tree_구로리총괄내역_구로리설계예산서1029_00-설계서양식_00-수량산출서양식" xfId="6388"/>
    <cellStyle name="1_tree_구로리총괄내역_구로리설계예산서1029_00-설계서양식_녹화마대녹화끈수량산출-예원" xfId="6389"/>
    <cellStyle name="1_tree_구로리총괄내역_구로리설계예산서1029_00-수량산출서양식" xfId="6390"/>
    <cellStyle name="1_tree_구로리총괄내역_구로리설계예산서1029_녹화마대녹화끈수량산출-예원" xfId="6391"/>
    <cellStyle name="1_tree_구로리총괄내역_구로리설계예산서1029_지주목" xfId="6392"/>
    <cellStyle name="1_tree_구로리총괄내역_구로리설계예산서1029_지주목_00-수량산출서양식" xfId="6393"/>
    <cellStyle name="1_tree_구로리총괄내역_구로리설계예산서1029_지주목_녹화마대녹화끈수량산출-예원" xfId="6394"/>
    <cellStyle name="1_tree_구로리총괄내역_구로리설계예산서1118준공" xfId="6395"/>
    <cellStyle name="1_tree_구로리총괄내역_구로리설계예산서1118준공_00-설계서양식" xfId="6396"/>
    <cellStyle name="1_tree_구로리총괄내역_구로리설계예산서1118준공_00-설계서양식_00-수량산출서양식" xfId="6397"/>
    <cellStyle name="1_tree_구로리총괄내역_구로리설계예산서1118준공_00-설계서양식_녹화마대녹화끈수량산출-예원" xfId="6398"/>
    <cellStyle name="1_tree_구로리총괄내역_구로리설계예산서1118준공_00-수량산출서양식" xfId="6399"/>
    <cellStyle name="1_tree_구로리총괄내역_구로리설계예산서1118준공_녹화마대녹화끈수량산출-예원" xfId="6400"/>
    <cellStyle name="1_tree_구로리총괄내역_구로리설계예산서1118준공_지주목" xfId="6401"/>
    <cellStyle name="1_tree_구로리총괄내역_구로리설계예산서1118준공_지주목_00-수량산출서양식" xfId="6402"/>
    <cellStyle name="1_tree_구로리총괄내역_구로리설계예산서1118준공_지주목_녹화마대녹화끈수량산출-예원" xfId="6403"/>
    <cellStyle name="1_tree_구로리총괄내역_구로리설계예산서조경" xfId="6404"/>
    <cellStyle name="1_tree_구로리총괄내역_구로리설계예산서조경_00-설계서양식" xfId="6405"/>
    <cellStyle name="1_tree_구로리총괄내역_구로리설계예산서조경_00-설계서양식_00-수량산출서양식" xfId="6406"/>
    <cellStyle name="1_tree_구로리총괄내역_구로리설계예산서조경_00-설계서양식_녹화마대녹화끈수량산출-예원" xfId="6407"/>
    <cellStyle name="1_tree_구로리총괄내역_구로리설계예산서조경_00-수량산출서양식" xfId="6408"/>
    <cellStyle name="1_tree_구로리총괄내역_구로리설계예산서조경_녹화마대녹화끈수량산출-예원" xfId="6409"/>
    <cellStyle name="1_tree_구로리총괄내역_구로리설계예산서조경_지주목" xfId="6410"/>
    <cellStyle name="1_tree_구로리총괄내역_구로리설계예산서조경_지주목_00-수량산출서양식" xfId="6411"/>
    <cellStyle name="1_tree_구로리총괄내역_구로리설계예산서조경_지주목_녹화마대녹화끈수량산출-예원" xfId="6412"/>
    <cellStyle name="1_tree_구로리총괄내역_구로리어린이공원예산서(조경)1125" xfId="6413"/>
    <cellStyle name="1_tree_구로리총괄내역_구로리어린이공원예산서(조경)1125_00-설계서양식" xfId="6414"/>
    <cellStyle name="1_tree_구로리총괄내역_구로리어린이공원예산서(조경)1125_00-설계서양식_00-수량산출서양식" xfId="6415"/>
    <cellStyle name="1_tree_구로리총괄내역_구로리어린이공원예산서(조경)1125_00-설계서양식_녹화마대녹화끈수량산출-예원" xfId="6416"/>
    <cellStyle name="1_tree_구로리총괄내역_구로리어린이공원예산서(조경)1125_00-수량산출서양식" xfId="6417"/>
    <cellStyle name="1_tree_구로리총괄내역_구로리어린이공원예산서(조경)1125_녹화마대녹화끈수량산출-예원" xfId="6418"/>
    <cellStyle name="1_tree_구로리총괄내역_구로리어린이공원예산서(조경)1125_지주목" xfId="6419"/>
    <cellStyle name="1_tree_구로리총괄내역_구로리어린이공원예산서(조경)1125_지주목_00-수량산출서양식" xfId="6420"/>
    <cellStyle name="1_tree_구로리총괄내역_구로리어린이공원예산서(조경)1125_지주목_녹화마대녹화끈수량산출-예원" xfId="6421"/>
    <cellStyle name="1_tree_구로리총괄내역_내역서" xfId="6422"/>
    <cellStyle name="1_tree_구로리총괄내역_내역서_00-설계서양식" xfId="6423"/>
    <cellStyle name="1_tree_구로리총괄내역_내역서_00-설계서양식_00-수량산출서양식" xfId="6424"/>
    <cellStyle name="1_tree_구로리총괄내역_내역서_00-설계서양식_녹화마대녹화끈수량산출-예원" xfId="6425"/>
    <cellStyle name="1_tree_구로리총괄내역_내역서_00-수량산출서양식" xfId="6426"/>
    <cellStyle name="1_tree_구로리총괄내역_내역서_녹화마대녹화끈수량산출-예원" xfId="6427"/>
    <cellStyle name="1_tree_구로리총괄내역_내역서_지주목" xfId="6428"/>
    <cellStyle name="1_tree_구로리총괄내역_내역서_지주목_00-수량산출서양식" xfId="6429"/>
    <cellStyle name="1_tree_구로리총괄내역_내역서_지주목_녹화마대녹화끈수량산출-예원" xfId="6430"/>
    <cellStyle name="1_tree_구로리총괄내역_노임단가표" xfId="6431"/>
    <cellStyle name="1_tree_구로리총괄내역_노임단가표_00-설계서양식" xfId="6432"/>
    <cellStyle name="1_tree_구로리총괄내역_노임단가표_00-설계서양식_00-수량산출서양식" xfId="6433"/>
    <cellStyle name="1_tree_구로리총괄내역_노임단가표_00-설계서양식_녹화마대녹화끈수량산출-예원" xfId="6434"/>
    <cellStyle name="1_tree_구로리총괄내역_노임단가표_00-수량산출서양식" xfId="6435"/>
    <cellStyle name="1_tree_구로리총괄내역_노임단가표_녹화마대녹화끈수량산출-예원" xfId="6436"/>
    <cellStyle name="1_tree_구로리총괄내역_노임단가표_지주목" xfId="6437"/>
    <cellStyle name="1_tree_구로리총괄내역_노임단가표_지주목_00-수량산출서양식" xfId="6438"/>
    <cellStyle name="1_tree_구로리총괄내역_노임단가표_지주목_녹화마대녹화끈수량산출-예원" xfId="6439"/>
    <cellStyle name="1_tree_구로리총괄내역_녹화마대녹화끈수량산출-예원" xfId="6440"/>
    <cellStyle name="1_tree_구로리총괄내역_수도권매립지" xfId="6441"/>
    <cellStyle name="1_tree_구로리총괄내역_수도권매립지_00-설계서양식" xfId="6442"/>
    <cellStyle name="1_tree_구로리총괄내역_수도권매립지_00-설계서양식_00-수량산출서양식" xfId="6443"/>
    <cellStyle name="1_tree_구로리총괄내역_수도권매립지_00-설계서양식_녹화마대녹화끈수량산출-예원" xfId="6444"/>
    <cellStyle name="1_tree_구로리총괄내역_수도권매립지_00-수량산출서양식" xfId="6445"/>
    <cellStyle name="1_tree_구로리총괄내역_수도권매립지_녹화마대녹화끈수량산출-예원" xfId="6446"/>
    <cellStyle name="1_tree_구로리총괄내역_수도권매립지_지주목" xfId="6447"/>
    <cellStyle name="1_tree_구로리총괄내역_수도권매립지_지주목_00-수량산출서양식" xfId="6448"/>
    <cellStyle name="1_tree_구로리총괄내역_수도권매립지_지주목_녹화마대녹화끈수량산출-예원" xfId="6449"/>
    <cellStyle name="1_tree_구로리총괄내역_수도권매립지1004(발주용)" xfId="6450"/>
    <cellStyle name="1_tree_구로리총괄내역_수도권매립지1004(발주용)_00-설계서양식" xfId="6451"/>
    <cellStyle name="1_tree_구로리총괄내역_수도권매립지1004(발주용)_00-설계서양식_00-수량산출서양식" xfId="6452"/>
    <cellStyle name="1_tree_구로리총괄내역_수도권매립지1004(발주용)_00-설계서양식_녹화마대녹화끈수량산출-예원" xfId="6453"/>
    <cellStyle name="1_tree_구로리총괄내역_수도권매립지1004(발주용)_00-수량산출서양식" xfId="6454"/>
    <cellStyle name="1_tree_구로리총괄내역_수도권매립지1004(발주용)_녹화마대녹화끈수량산출-예원" xfId="6455"/>
    <cellStyle name="1_tree_구로리총괄내역_수도권매립지1004(발주용)_지주목" xfId="6456"/>
    <cellStyle name="1_tree_구로리총괄내역_수도권매립지1004(발주용)_지주목_00-수량산출서양식" xfId="6457"/>
    <cellStyle name="1_tree_구로리총괄내역_수도권매립지1004(발주용)_지주목_녹화마대녹화끈수량산출-예원" xfId="6458"/>
    <cellStyle name="1_tree_구로리총괄내역_일신건영설계예산서(0211)" xfId="6459"/>
    <cellStyle name="1_tree_구로리총괄내역_일신건영설계예산서(0211)_00-설계서양식" xfId="6460"/>
    <cellStyle name="1_tree_구로리총괄내역_일신건영설계예산서(0211)_00-설계서양식_00-수량산출서양식" xfId="6461"/>
    <cellStyle name="1_tree_구로리총괄내역_일신건영설계예산서(0211)_00-설계서양식_녹화마대녹화끈수량산출-예원" xfId="6462"/>
    <cellStyle name="1_tree_구로리총괄내역_일신건영설계예산서(0211)_00-수량산출서양식" xfId="6463"/>
    <cellStyle name="1_tree_구로리총괄내역_일신건영설계예산서(0211)_녹화마대녹화끈수량산출-예원" xfId="6464"/>
    <cellStyle name="1_tree_구로리총괄내역_일신건영설계예산서(0211)_지주목" xfId="6465"/>
    <cellStyle name="1_tree_구로리총괄내역_일신건영설계예산서(0211)_지주목_00-수량산출서양식" xfId="6466"/>
    <cellStyle name="1_tree_구로리총괄내역_일신건영설계예산서(0211)_지주목_녹화마대녹화끈수량산출-예원" xfId="6467"/>
    <cellStyle name="1_tree_구로리총괄내역_일위대가" xfId="6468"/>
    <cellStyle name="1_tree_구로리총괄내역_일위대가_00-설계서양식" xfId="6469"/>
    <cellStyle name="1_tree_구로리총괄내역_일위대가_00-설계서양식_00-수량산출서양식" xfId="6470"/>
    <cellStyle name="1_tree_구로리총괄내역_일위대가_00-설계서양식_녹화마대녹화끈수량산출-예원" xfId="6471"/>
    <cellStyle name="1_tree_구로리총괄내역_일위대가_00-수량산출서양식" xfId="6472"/>
    <cellStyle name="1_tree_구로리총괄내역_일위대가_녹화마대녹화끈수량산출-예원" xfId="6473"/>
    <cellStyle name="1_tree_구로리총괄내역_일위대가_지주목" xfId="6474"/>
    <cellStyle name="1_tree_구로리총괄내역_일위대가_지주목_00-수량산출서양식" xfId="6475"/>
    <cellStyle name="1_tree_구로리총괄내역_일위대가_지주목_녹화마대녹화끈수량산출-예원" xfId="6476"/>
    <cellStyle name="1_tree_구로리총괄내역_자재단가표" xfId="6477"/>
    <cellStyle name="1_tree_구로리총괄내역_자재단가표_00-설계서양식" xfId="6478"/>
    <cellStyle name="1_tree_구로리총괄내역_자재단가표_00-설계서양식_00-수량산출서양식" xfId="6479"/>
    <cellStyle name="1_tree_구로리총괄내역_자재단가표_00-설계서양식_녹화마대녹화끈수량산출-예원" xfId="6480"/>
    <cellStyle name="1_tree_구로리총괄내역_자재단가표_00-수량산출서양식" xfId="6481"/>
    <cellStyle name="1_tree_구로리총괄내역_자재단가표_녹화마대녹화끈수량산출-예원" xfId="6482"/>
    <cellStyle name="1_tree_구로리총괄내역_자재단가표_지주목" xfId="6483"/>
    <cellStyle name="1_tree_구로리총괄내역_자재단가표_지주목_00-수량산출서양식" xfId="6484"/>
    <cellStyle name="1_tree_구로리총괄내역_자재단가표_지주목_녹화마대녹화끈수량산출-예원" xfId="6485"/>
    <cellStyle name="1_tree_구로리총괄내역_장안초등학교내역0814" xfId="6486"/>
    <cellStyle name="1_tree_구로리총괄내역_장안초등학교내역0814_00-설계서양식" xfId="6487"/>
    <cellStyle name="1_tree_구로리총괄내역_장안초등학교내역0814_00-설계서양식_00-수량산출서양식" xfId="6488"/>
    <cellStyle name="1_tree_구로리총괄내역_장안초등학교내역0814_00-설계서양식_녹화마대녹화끈수량산출-예원" xfId="6489"/>
    <cellStyle name="1_tree_구로리총괄내역_장안초등학교내역0814_00-수량산출서양식" xfId="6490"/>
    <cellStyle name="1_tree_구로리총괄내역_장안초등학교내역0814_녹화마대녹화끈수량산출-예원" xfId="6491"/>
    <cellStyle name="1_tree_구로리총괄내역_장안초등학교내역0814_지주목" xfId="6492"/>
    <cellStyle name="1_tree_구로리총괄내역_장안초등학교내역0814_지주목_00-수량산출서양식" xfId="6493"/>
    <cellStyle name="1_tree_구로리총괄내역_장안초등학교내역0814_지주목_녹화마대녹화끈수량산출-예원" xfId="6494"/>
    <cellStyle name="1_tree_구로리총괄내역_지주목" xfId="6495"/>
    <cellStyle name="1_tree_구로리총괄내역_지주목_00-수량산출서양식" xfId="6496"/>
    <cellStyle name="1_tree_구로리총괄내역_지주목_녹화마대녹화끈수량산출-예원" xfId="6497"/>
    <cellStyle name="1_tree_내역서0829-1500" xfId="6498"/>
    <cellStyle name="1_tree_내역서0829-1500_가로수 생육환경개선사업 실시설계용역 설계서(0128)" xfId="6499"/>
    <cellStyle name="1_tree_내역서0829-1500_설계설명서(0412)" xfId="6500"/>
    <cellStyle name="1_tree_내역서0829-1500_설계설명서(0531)" xfId="6501"/>
    <cellStyle name="1_tree_녹화마대녹화끈수량산출-예원" xfId="6502"/>
    <cellStyle name="1_tree_목동내역" xfId="6503"/>
    <cellStyle name="1_tree_목동내역_0828" xfId="6504"/>
    <cellStyle name="1_tree_목동내역_0915" xfId="6505"/>
    <cellStyle name="1_tree_목동내역_2차분-수량산출서(0827)" xfId="6506"/>
    <cellStyle name="1_tree_목동내역_A지역" xfId="6507"/>
    <cellStyle name="1_tree_목동내역_관악고수량산출서" xfId="6508"/>
    <cellStyle name="1_tree_목동내역_내역서0829-1500" xfId="6509"/>
    <cellStyle name="1_tree_목동내역_내역서0829-1500_가로수 생육환경개선사업 실시설계용역 설계서(0128)" xfId="6510"/>
    <cellStyle name="1_tree_목동내역_내역서0829-1500_설계설명서(0412)" xfId="6511"/>
    <cellStyle name="1_tree_목동내역_내역서0829-1500_설계설명서(0531)" xfId="6512"/>
    <cellStyle name="1_tree_목동내역_수량산출서" xfId="6513"/>
    <cellStyle name="1_tree_목동내역_수량산출서(0121)" xfId="6514"/>
    <cellStyle name="1_tree_목동내역_수량산출서(0126)" xfId="6515"/>
    <cellStyle name="1_tree_목동내역_수량산출서(0803)" xfId="6516"/>
    <cellStyle name="1_tree_목동내역_수량산출서(옥정중)0704" xfId="6517"/>
    <cellStyle name="1_tree_목동내역_수량산출서0410안용" xfId="6518"/>
    <cellStyle name="1_tree_목동내역_수량산출서0524" xfId="6519"/>
    <cellStyle name="1_tree_목동내역_수량산출서0628" xfId="6520"/>
    <cellStyle name="1_tree_목동내역_수량산출서1" xfId="6521"/>
    <cellStyle name="1_tree_목동내역_수량산출서-1" xfId="6522"/>
    <cellStyle name="1_tree_목동내역_원가계산" xfId="6523"/>
    <cellStyle name="1_tree_목동내역_원가계산_0828" xfId="6524"/>
    <cellStyle name="1_tree_목동내역_원가계산_0915" xfId="6525"/>
    <cellStyle name="1_tree_목동내역_원가계산_2차분-수량산출서(0827)" xfId="6526"/>
    <cellStyle name="1_tree_목동내역_원가계산_A지역" xfId="6527"/>
    <cellStyle name="1_tree_목동내역_원가계산_관악고수량산출서" xfId="6528"/>
    <cellStyle name="1_tree_목동내역_원가계산_수량산출서" xfId="6529"/>
    <cellStyle name="1_tree_목동내역_원가계산_수량산출서(0121)" xfId="6530"/>
    <cellStyle name="1_tree_목동내역_원가계산_수량산출서(0126)" xfId="6531"/>
    <cellStyle name="1_tree_목동내역_원가계산_수량산출서(0803)" xfId="6532"/>
    <cellStyle name="1_tree_목동내역_원가계산_수량산출서(옥정중)0704" xfId="6533"/>
    <cellStyle name="1_tree_목동내역_원가계산_수량산출서0410안용" xfId="6534"/>
    <cellStyle name="1_tree_목동내역_원가계산_수량산출서0524" xfId="6535"/>
    <cellStyle name="1_tree_목동내역_원가계산_수량산출서0628" xfId="6536"/>
    <cellStyle name="1_tree_목동내역_원가계산_수량산출서1" xfId="6537"/>
    <cellStyle name="1_tree_목동내역_원가계산_수량산출서-1" xfId="6538"/>
    <cellStyle name="1_tree_목동내역_원가계산_인라인수량산출서" xfId="6539"/>
    <cellStyle name="1_tree_목동내역_원가계산_태양-수량산출서(0730)" xfId="6540"/>
    <cellStyle name="1_tree_목동내역_원가계산_호박골-수량산출서(0624)" xfId="6541"/>
    <cellStyle name="1_tree_목동내역_인라인수량산출서" xfId="6542"/>
    <cellStyle name="1_tree_목동내역_태양-수량산출서(0730)" xfId="6543"/>
    <cellStyle name="1_tree_목동내역_폐기물0818" xfId="6544"/>
    <cellStyle name="1_tree_목동내역_폐기물집계" xfId="6545"/>
    <cellStyle name="1_tree_목동내역_폐기물집계_0828" xfId="6546"/>
    <cellStyle name="1_tree_목동내역_폐기물집계_0915" xfId="6547"/>
    <cellStyle name="1_tree_목동내역_폐기물집계_2차분-수량산출서(0827)" xfId="6548"/>
    <cellStyle name="1_tree_목동내역_폐기물집계_A지역" xfId="6549"/>
    <cellStyle name="1_tree_목동내역_폐기물집계_관악고수량산출서" xfId="6550"/>
    <cellStyle name="1_tree_목동내역_폐기물집계_내역서0829-1500" xfId="6551"/>
    <cellStyle name="1_tree_목동내역_폐기물집계_내역서0829-1500_가로수 생육환경개선사업 실시설계용역 설계서(0128)" xfId="6552"/>
    <cellStyle name="1_tree_목동내역_폐기물집계_내역서0829-1500_설계설명서(0412)" xfId="6553"/>
    <cellStyle name="1_tree_목동내역_폐기물집계_내역서0829-1500_설계설명서(0531)" xfId="6554"/>
    <cellStyle name="1_tree_목동내역_폐기물집계_수량산출서" xfId="6555"/>
    <cellStyle name="1_tree_목동내역_폐기물집계_수량산출서(0121)" xfId="6556"/>
    <cellStyle name="1_tree_목동내역_폐기물집계_수량산출서(0126)" xfId="6557"/>
    <cellStyle name="1_tree_목동내역_폐기물집계_수량산출서(0803)" xfId="6558"/>
    <cellStyle name="1_tree_목동내역_폐기물집계_수량산출서(옥정중)0704" xfId="6559"/>
    <cellStyle name="1_tree_목동내역_폐기물집계_수량산출서0410안용" xfId="6560"/>
    <cellStyle name="1_tree_목동내역_폐기물집계_수량산출서0524" xfId="6561"/>
    <cellStyle name="1_tree_목동내역_폐기물집계_수량산출서0628" xfId="6562"/>
    <cellStyle name="1_tree_목동내역_폐기물집계_수량산출서1" xfId="6563"/>
    <cellStyle name="1_tree_목동내역_폐기물집계_수량산출서-1" xfId="6564"/>
    <cellStyle name="1_tree_목동내역_폐기물집계_원가계산" xfId="6565"/>
    <cellStyle name="1_tree_목동내역_폐기물집계_원가계산_0828" xfId="6566"/>
    <cellStyle name="1_tree_목동내역_폐기물집계_원가계산_0915" xfId="6567"/>
    <cellStyle name="1_tree_목동내역_폐기물집계_원가계산_2차분-수량산출서(0827)" xfId="6568"/>
    <cellStyle name="1_tree_목동내역_폐기물집계_원가계산_A지역" xfId="6569"/>
    <cellStyle name="1_tree_목동내역_폐기물집계_원가계산_관악고수량산출서" xfId="6570"/>
    <cellStyle name="1_tree_목동내역_폐기물집계_원가계산_수량산출서" xfId="6571"/>
    <cellStyle name="1_tree_목동내역_폐기물집계_원가계산_수량산출서(0121)" xfId="6572"/>
    <cellStyle name="1_tree_목동내역_폐기물집계_원가계산_수량산출서(0126)" xfId="6573"/>
    <cellStyle name="1_tree_목동내역_폐기물집계_원가계산_수량산출서(0803)" xfId="6574"/>
    <cellStyle name="1_tree_목동내역_폐기물집계_원가계산_수량산출서(옥정중)0704" xfId="6575"/>
    <cellStyle name="1_tree_목동내역_폐기물집계_원가계산_수량산출서0410안용" xfId="6576"/>
    <cellStyle name="1_tree_목동내역_폐기물집계_원가계산_수량산출서0524" xfId="6577"/>
    <cellStyle name="1_tree_목동내역_폐기물집계_원가계산_수량산출서0628" xfId="6578"/>
    <cellStyle name="1_tree_목동내역_폐기물집계_원가계산_수량산출서1" xfId="6579"/>
    <cellStyle name="1_tree_목동내역_폐기물집계_원가계산_수량산출서-1" xfId="6580"/>
    <cellStyle name="1_tree_목동내역_폐기물집계_원가계산_인라인수량산출서" xfId="6581"/>
    <cellStyle name="1_tree_목동내역_폐기물집계_원가계산_태양-수량산출서(0730)" xfId="6582"/>
    <cellStyle name="1_tree_목동내역_폐기물집계_원가계산_호박골-수량산출서(0624)" xfId="6583"/>
    <cellStyle name="1_tree_목동내역_폐기물집계_인라인수량산출서" xfId="6584"/>
    <cellStyle name="1_tree_목동내역_폐기물집계_태양-수량산출서(0730)" xfId="6585"/>
    <cellStyle name="1_tree_목동내역_폐기물집계_폐기물0818" xfId="6586"/>
    <cellStyle name="1_tree_목동내역_폐기물집계_호박골-수량산출서(0624)" xfId="6587"/>
    <cellStyle name="1_tree_목동내역_호박골-수량산출서(0624)" xfId="6588"/>
    <cellStyle name="1_tree_변경계약내역서(칼산 근린공원)-당초,변경" xfId="6589"/>
    <cellStyle name="1_tree_설계서(갑지)0223" xfId="6590"/>
    <cellStyle name="1_tree_설계예산서및단가산출서" xfId="6591"/>
    <cellStyle name="1_tree_수량산출" xfId="6592"/>
    <cellStyle name="1_tree_수량산출_00-설계서양식" xfId="6593"/>
    <cellStyle name="1_tree_수량산출_00-설계서양식_00-수량산출서양식" xfId="6594"/>
    <cellStyle name="1_tree_수량산출_00-설계서양식_녹화마대녹화끈수량산출-예원" xfId="6595"/>
    <cellStyle name="1_tree_수량산출_00-수량산출서양식" xfId="6596"/>
    <cellStyle name="1_tree_수량산출_00-예산서양식100" xfId="6597"/>
    <cellStyle name="1_tree_수량산출_00-예산서양식100_00-수량산출서양식" xfId="6598"/>
    <cellStyle name="1_tree_수량산출_00-예산서양식100_녹화마대녹화끈수량산출-예원" xfId="6599"/>
    <cellStyle name="1_tree_수량산출_00-예산서양식100_대전가오-설계서" xfId="6600"/>
    <cellStyle name="1_tree_수량산출_00-예산서양식100_대전가오-설계서(관리)" xfId="6601"/>
    <cellStyle name="1_tree_수량산출_00-예산서양식100_대전가오-설계서(관리)_00-설계서양식" xfId="6602"/>
    <cellStyle name="1_tree_수량산출_00-예산서양식100_대전가오-설계서(관리)_00-설계서양식_00-수량산출서양식" xfId="6603"/>
    <cellStyle name="1_tree_수량산출_00-예산서양식100_대전가오-설계서(관리)_00-설계서양식_녹화마대녹화끈수량산출-예원" xfId="6604"/>
    <cellStyle name="1_tree_수량산출_00-예산서양식100_대전가오-설계서(관리)_00-수량산출서양식" xfId="6605"/>
    <cellStyle name="1_tree_수량산출_00-예산서양식100_대전가오-설계서(관리)_녹화마대녹화끈수량산출-예원" xfId="6606"/>
    <cellStyle name="1_tree_수량산출_00-예산서양식100_대전가오-설계서_00-설계서양식" xfId="6607"/>
    <cellStyle name="1_tree_수량산출_00-예산서양식100_대전가오-설계서_00-설계서양식_00-수량산출서양식" xfId="6608"/>
    <cellStyle name="1_tree_수량산출_00-예산서양식100_대전가오-설계서_00-설계서양식_녹화마대녹화끈수량산출-예원" xfId="6609"/>
    <cellStyle name="1_tree_수량산출_00-예산서양식100_대전가오-설계서_00-수량산출서양식" xfId="6610"/>
    <cellStyle name="1_tree_수량산출_00-예산서양식100_대전가오-설계서_녹화마대녹화끈수량산출-예원" xfId="6611"/>
    <cellStyle name="1_tree_수량산출_00-예산서양식100_대전가오-설계서1" xfId="6612"/>
    <cellStyle name="1_tree_수량산출_00-예산서양식100_대전가오-설계서1_00-설계서양식" xfId="6613"/>
    <cellStyle name="1_tree_수량산출_00-예산서양식100_대전가오-설계서1_00-설계서양식_00-수량산출서양식" xfId="6614"/>
    <cellStyle name="1_tree_수량산출_00-예산서양식100_대전가오-설계서1_00-설계서양식_녹화마대녹화끈수량산출-예원" xfId="6615"/>
    <cellStyle name="1_tree_수량산출_00-예산서양식100_대전가오-설계서1_00-수량산출서양식" xfId="6616"/>
    <cellStyle name="1_tree_수량산출_00-예산서양식100_대전가오-설계서1_녹화마대녹화끈수량산출-예원" xfId="6617"/>
    <cellStyle name="1_tree_수량산출_041206 목동내역" xfId="6618"/>
    <cellStyle name="1_tree_수량산출_041206 목동내역_설계서(갑지)0223" xfId="6619"/>
    <cellStyle name="1_tree_수량산출_041206 목동내역_설계예산서및단가산출서" xfId="6620"/>
    <cellStyle name="1_tree_수량산출_041206 목동내역_진입램프최종" xfId="6621"/>
    <cellStyle name="1_tree_수량산출_041206 목동내역_진입램프최종엑셀" xfId="6622"/>
    <cellStyle name="1_tree_수량산출_0828" xfId="6623"/>
    <cellStyle name="1_tree_수량산출_0915" xfId="6624"/>
    <cellStyle name="1_tree_수량산출_2차분-수량산출서(0827)" xfId="6625"/>
    <cellStyle name="1_tree_수량산출_A지역" xfId="6626"/>
    <cellStyle name="1_tree_수량산출_관악고수량산출서" xfId="6627"/>
    <cellStyle name="1_tree_수량산출_구로리총괄내역" xfId="6628"/>
    <cellStyle name="1_tree_수량산출_구로리총괄내역_00-설계서양식" xfId="6629"/>
    <cellStyle name="1_tree_수량산출_구로리총괄내역_00-설계서양식_00-수량산출서양식" xfId="6630"/>
    <cellStyle name="1_tree_수량산출_구로리총괄내역_00-설계서양식_녹화마대녹화끈수량산출-예원" xfId="6631"/>
    <cellStyle name="1_tree_수량산출_구로리총괄내역_00-수량산출서양식" xfId="6632"/>
    <cellStyle name="1_tree_수량산출_구로리총괄내역_구로리설계예산서1029" xfId="6633"/>
    <cellStyle name="1_tree_수량산출_구로리총괄내역_구로리설계예산서1029_00-설계서양식" xfId="6634"/>
    <cellStyle name="1_tree_수량산출_구로리총괄내역_구로리설계예산서1029_00-설계서양식_00-수량산출서양식" xfId="6635"/>
    <cellStyle name="1_tree_수량산출_구로리총괄내역_구로리설계예산서1029_00-설계서양식_녹화마대녹화끈수량산출-예원" xfId="6636"/>
    <cellStyle name="1_tree_수량산출_구로리총괄내역_구로리설계예산서1029_00-수량산출서양식" xfId="6637"/>
    <cellStyle name="1_tree_수량산출_구로리총괄내역_구로리설계예산서1029_녹화마대녹화끈수량산출-예원" xfId="6638"/>
    <cellStyle name="1_tree_수량산출_구로리총괄내역_구로리설계예산서1029_지주목" xfId="6639"/>
    <cellStyle name="1_tree_수량산출_구로리총괄내역_구로리설계예산서1029_지주목_00-수량산출서양식" xfId="6640"/>
    <cellStyle name="1_tree_수량산출_구로리총괄내역_구로리설계예산서1029_지주목_녹화마대녹화끈수량산출-예원" xfId="6641"/>
    <cellStyle name="1_tree_수량산출_구로리총괄내역_구로리설계예산서1118준공" xfId="6642"/>
    <cellStyle name="1_tree_수량산출_구로리총괄내역_구로리설계예산서1118준공_00-설계서양식" xfId="6643"/>
    <cellStyle name="1_tree_수량산출_구로리총괄내역_구로리설계예산서1118준공_00-설계서양식_00-수량산출서양식" xfId="6644"/>
    <cellStyle name="1_tree_수량산출_구로리총괄내역_구로리설계예산서1118준공_00-설계서양식_녹화마대녹화끈수량산출-예원" xfId="6645"/>
    <cellStyle name="1_tree_수량산출_구로리총괄내역_구로리설계예산서1118준공_00-수량산출서양식" xfId="6646"/>
    <cellStyle name="1_tree_수량산출_구로리총괄내역_구로리설계예산서1118준공_녹화마대녹화끈수량산출-예원" xfId="6647"/>
    <cellStyle name="1_tree_수량산출_구로리총괄내역_구로리설계예산서1118준공_지주목" xfId="6648"/>
    <cellStyle name="1_tree_수량산출_구로리총괄내역_구로리설계예산서1118준공_지주목_00-수량산출서양식" xfId="6649"/>
    <cellStyle name="1_tree_수량산출_구로리총괄내역_구로리설계예산서1118준공_지주목_녹화마대녹화끈수량산출-예원" xfId="6650"/>
    <cellStyle name="1_tree_수량산출_구로리총괄내역_구로리설계예산서조경" xfId="6651"/>
    <cellStyle name="1_tree_수량산출_구로리총괄내역_구로리설계예산서조경_00-설계서양식" xfId="6652"/>
    <cellStyle name="1_tree_수량산출_구로리총괄내역_구로리설계예산서조경_00-설계서양식_00-수량산출서양식" xfId="6653"/>
    <cellStyle name="1_tree_수량산출_구로리총괄내역_구로리설계예산서조경_00-설계서양식_녹화마대녹화끈수량산출-예원" xfId="6654"/>
    <cellStyle name="1_tree_수량산출_구로리총괄내역_구로리설계예산서조경_00-수량산출서양식" xfId="6655"/>
    <cellStyle name="1_tree_수량산출_구로리총괄내역_구로리설계예산서조경_녹화마대녹화끈수량산출-예원" xfId="6656"/>
    <cellStyle name="1_tree_수량산출_구로리총괄내역_구로리설계예산서조경_지주목" xfId="6657"/>
    <cellStyle name="1_tree_수량산출_구로리총괄내역_구로리설계예산서조경_지주목_00-수량산출서양식" xfId="6658"/>
    <cellStyle name="1_tree_수량산출_구로리총괄내역_구로리설계예산서조경_지주목_녹화마대녹화끈수량산출-예원" xfId="6659"/>
    <cellStyle name="1_tree_수량산출_구로리총괄내역_구로리어린이공원예산서(조경)1125" xfId="6660"/>
    <cellStyle name="1_tree_수량산출_구로리총괄내역_구로리어린이공원예산서(조경)1125_00-설계서양식" xfId="6661"/>
    <cellStyle name="1_tree_수량산출_구로리총괄내역_구로리어린이공원예산서(조경)1125_00-설계서양식_00-수량산출서양식" xfId="6662"/>
    <cellStyle name="1_tree_수량산출_구로리총괄내역_구로리어린이공원예산서(조경)1125_00-설계서양식_녹화마대녹화끈수량산출-예원" xfId="6663"/>
    <cellStyle name="1_tree_수량산출_구로리총괄내역_구로리어린이공원예산서(조경)1125_00-수량산출서양식" xfId="6664"/>
    <cellStyle name="1_tree_수량산출_구로리총괄내역_구로리어린이공원예산서(조경)1125_녹화마대녹화끈수량산출-예원" xfId="6665"/>
    <cellStyle name="1_tree_수량산출_구로리총괄내역_구로리어린이공원예산서(조경)1125_지주목" xfId="6666"/>
    <cellStyle name="1_tree_수량산출_구로리총괄내역_구로리어린이공원예산서(조경)1125_지주목_00-수량산출서양식" xfId="6667"/>
    <cellStyle name="1_tree_수량산출_구로리총괄내역_구로리어린이공원예산서(조경)1125_지주목_녹화마대녹화끈수량산출-예원" xfId="6668"/>
    <cellStyle name="1_tree_수량산출_구로리총괄내역_내역서" xfId="6669"/>
    <cellStyle name="1_tree_수량산출_구로리총괄내역_내역서_00-설계서양식" xfId="6670"/>
    <cellStyle name="1_tree_수량산출_구로리총괄내역_내역서_00-설계서양식_00-수량산출서양식" xfId="6671"/>
    <cellStyle name="1_tree_수량산출_구로리총괄내역_내역서_00-설계서양식_녹화마대녹화끈수량산출-예원" xfId="6672"/>
    <cellStyle name="1_tree_수량산출_구로리총괄내역_내역서_00-수량산출서양식" xfId="6673"/>
    <cellStyle name="1_tree_수량산출_구로리총괄내역_내역서_녹화마대녹화끈수량산출-예원" xfId="6674"/>
    <cellStyle name="1_tree_수량산출_구로리총괄내역_내역서_지주목" xfId="6675"/>
    <cellStyle name="1_tree_수량산출_구로리총괄내역_내역서_지주목_00-수량산출서양식" xfId="6676"/>
    <cellStyle name="1_tree_수량산출_구로리총괄내역_내역서_지주목_녹화마대녹화끈수량산출-예원" xfId="6677"/>
    <cellStyle name="1_tree_수량산출_구로리총괄내역_노임단가표" xfId="6678"/>
    <cellStyle name="1_tree_수량산출_구로리총괄내역_노임단가표_00-설계서양식" xfId="6679"/>
    <cellStyle name="1_tree_수량산출_구로리총괄내역_노임단가표_00-설계서양식_00-수량산출서양식" xfId="6680"/>
    <cellStyle name="1_tree_수량산출_구로리총괄내역_노임단가표_00-설계서양식_녹화마대녹화끈수량산출-예원" xfId="6681"/>
    <cellStyle name="1_tree_수량산출_구로리총괄내역_노임단가표_00-수량산출서양식" xfId="6682"/>
    <cellStyle name="1_tree_수량산출_구로리총괄내역_노임단가표_녹화마대녹화끈수량산출-예원" xfId="6683"/>
    <cellStyle name="1_tree_수량산출_구로리총괄내역_노임단가표_지주목" xfId="6684"/>
    <cellStyle name="1_tree_수량산출_구로리총괄내역_노임단가표_지주목_00-수량산출서양식" xfId="6685"/>
    <cellStyle name="1_tree_수량산출_구로리총괄내역_노임단가표_지주목_녹화마대녹화끈수량산출-예원" xfId="6686"/>
    <cellStyle name="1_tree_수량산출_구로리총괄내역_녹화마대녹화끈수량산출-예원" xfId="6687"/>
    <cellStyle name="1_tree_수량산출_구로리총괄내역_수도권매립지" xfId="6688"/>
    <cellStyle name="1_tree_수량산출_구로리총괄내역_수도권매립지_00-설계서양식" xfId="6689"/>
    <cellStyle name="1_tree_수량산출_구로리총괄내역_수도권매립지_00-설계서양식_00-수량산출서양식" xfId="6690"/>
    <cellStyle name="1_tree_수량산출_구로리총괄내역_수도권매립지_00-설계서양식_녹화마대녹화끈수량산출-예원" xfId="6691"/>
    <cellStyle name="1_tree_수량산출_구로리총괄내역_수도권매립지_00-수량산출서양식" xfId="6692"/>
    <cellStyle name="1_tree_수량산출_구로리총괄내역_수도권매립지_녹화마대녹화끈수량산출-예원" xfId="6693"/>
    <cellStyle name="1_tree_수량산출_구로리총괄내역_수도권매립지_지주목" xfId="6694"/>
    <cellStyle name="1_tree_수량산출_구로리총괄내역_수도권매립지_지주목_00-수량산출서양식" xfId="6695"/>
    <cellStyle name="1_tree_수량산출_구로리총괄내역_수도권매립지_지주목_녹화마대녹화끈수량산출-예원" xfId="6696"/>
    <cellStyle name="1_tree_수량산출_구로리총괄내역_수도권매립지1004(발주용)" xfId="6697"/>
    <cellStyle name="1_tree_수량산출_구로리총괄내역_수도권매립지1004(발주용)_00-설계서양식" xfId="6698"/>
    <cellStyle name="1_tree_수량산출_구로리총괄내역_수도권매립지1004(발주용)_00-설계서양식_00-수량산출서양식" xfId="6699"/>
    <cellStyle name="1_tree_수량산출_구로리총괄내역_수도권매립지1004(발주용)_00-설계서양식_녹화마대녹화끈수량산출-예원" xfId="6700"/>
    <cellStyle name="1_tree_수량산출_구로리총괄내역_수도권매립지1004(발주용)_00-수량산출서양식" xfId="6701"/>
    <cellStyle name="1_tree_수량산출_구로리총괄내역_수도권매립지1004(발주용)_녹화마대녹화끈수량산출-예원" xfId="6702"/>
    <cellStyle name="1_tree_수량산출_구로리총괄내역_수도권매립지1004(발주용)_지주목" xfId="6703"/>
    <cellStyle name="1_tree_수량산출_구로리총괄내역_수도권매립지1004(발주용)_지주목_00-수량산출서양식" xfId="6704"/>
    <cellStyle name="1_tree_수량산출_구로리총괄내역_수도권매립지1004(발주용)_지주목_녹화마대녹화끈수량산출-예원" xfId="6705"/>
    <cellStyle name="1_tree_수량산출_구로리총괄내역_일신건영설계예산서(0211)" xfId="6706"/>
    <cellStyle name="1_tree_수량산출_구로리총괄내역_일신건영설계예산서(0211)_00-설계서양식" xfId="6707"/>
    <cellStyle name="1_tree_수량산출_구로리총괄내역_일신건영설계예산서(0211)_00-설계서양식_00-수량산출서양식" xfId="6708"/>
    <cellStyle name="1_tree_수량산출_구로리총괄내역_일신건영설계예산서(0211)_00-설계서양식_녹화마대녹화끈수량산출-예원" xfId="6709"/>
    <cellStyle name="1_tree_수량산출_구로리총괄내역_일신건영설계예산서(0211)_00-수량산출서양식" xfId="6710"/>
    <cellStyle name="1_tree_수량산출_구로리총괄내역_일신건영설계예산서(0211)_녹화마대녹화끈수량산출-예원" xfId="6711"/>
    <cellStyle name="1_tree_수량산출_구로리총괄내역_일신건영설계예산서(0211)_지주목" xfId="6712"/>
    <cellStyle name="1_tree_수량산출_구로리총괄내역_일신건영설계예산서(0211)_지주목_00-수량산출서양식" xfId="6713"/>
    <cellStyle name="1_tree_수량산출_구로리총괄내역_일신건영설계예산서(0211)_지주목_녹화마대녹화끈수량산출-예원" xfId="6714"/>
    <cellStyle name="1_tree_수량산출_구로리총괄내역_일위대가" xfId="6715"/>
    <cellStyle name="1_tree_수량산출_구로리총괄내역_일위대가_00-설계서양식" xfId="6716"/>
    <cellStyle name="1_tree_수량산출_구로리총괄내역_일위대가_00-설계서양식_00-수량산출서양식" xfId="6717"/>
    <cellStyle name="1_tree_수량산출_구로리총괄내역_일위대가_00-설계서양식_녹화마대녹화끈수량산출-예원" xfId="6718"/>
    <cellStyle name="1_tree_수량산출_구로리총괄내역_일위대가_00-수량산출서양식" xfId="6719"/>
    <cellStyle name="1_tree_수량산출_구로리총괄내역_일위대가_녹화마대녹화끈수량산출-예원" xfId="6720"/>
    <cellStyle name="1_tree_수량산출_구로리총괄내역_일위대가_지주목" xfId="6721"/>
    <cellStyle name="1_tree_수량산출_구로리총괄내역_일위대가_지주목_00-수량산출서양식" xfId="6722"/>
    <cellStyle name="1_tree_수량산출_구로리총괄내역_일위대가_지주목_녹화마대녹화끈수량산출-예원" xfId="6723"/>
    <cellStyle name="1_tree_수량산출_구로리총괄내역_자재단가표" xfId="6724"/>
    <cellStyle name="1_tree_수량산출_구로리총괄내역_자재단가표_00-설계서양식" xfId="6725"/>
    <cellStyle name="1_tree_수량산출_구로리총괄내역_자재단가표_00-설계서양식_00-수량산출서양식" xfId="6726"/>
    <cellStyle name="1_tree_수량산출_구로리총괄내역_자재단가표_00-설계서양식_녹화마대녹화끈수량산출-예원" xfId="6727"/>
    <cellStyle name="1_tree_수량산출_구로리총괄내역_자재단가표_00-수량산출서양식" xfId="6728"/>
    <cellStyle name="1_tree_수량산출_구로리총괄내역_자재단가표_녹화마대녹화끈수량산출-예원" xfId="6729"/>
    <cellStyle name="1_tree_수량산출_구로리총괄내역_자재단가표_지주목" xfId="6730"/>
    <cellStyle name="1_tree_수량산출_구로리총괄내역_자재단가표_지주목_00-수량산출서양식" xfId="6731"/>
    <cellStyle name="1_tree_수량산출_구로리총괄내역_자재단가표_지주목_녹화마대녹화끈수량산출-예원" xfId="6732"/>
    <cellStyle name="1_tree_수량산출_구로리총괄내역_장안초등학교내역0814" xfId="6733"/>
    <cellStyle name="1_tree_수량산출_구로리총괄내역_장안초등학교내역0814_00-설계서양식" xfId="6734"/>
    <cellStyle name="1_tree_수량산출_구로리총괄내역_장안초등학교내역0814_00-설계서양식_00-수량산출서양식" xfId="6735"/>
    <cellStyle name="1_tree_수량산출_구로리총괄내역_장안초등학교내역0814_00-설계서양식_녹화마대녹화끈수량산출-예원" xfId="6736"/>
    <cellStyle name="1_tree_수량산출_구로리총괄내역_장안초등학교내역0814_00-수량산출서양식" xfId="6737"/>
    <cellStyle name="1_tree_수량산출_구로리총괄내역_장안초등학교내역0814_녹화마대녹화끈수량산출-예원" xfId="6738"/>
    <cellStyle name="1_tree_수량산출_구로리총괄내역_장안초등학교내역0814_지주목" xfId="6739"/>
    <cellStyle name="1_tree_수량산출_구로리총괄내역_장안초등학교내역0814_지주목_00-수량산출서양식" xfId="6740"/>
    <cellStyle name="1_tree_수량산출_구로리총괄내역_장안초등학교내역0814_지주목_녹화마대녹화끈수량산출-예원" xfId="6741"/>
    <cellStyle name="1_tree_수량산출_구로리총괄내역_지주목" xfId="6742"/>
    <cellStyle name="1_tree_수량산출_구로리총괄내역_지주목_00-수량산출서양식" xfId="6743"/>
    <cellStyle name="1_tree_수량산출_구로리총괄내역_지주목_녹화마대녹화끈수량산출-예원" xfId="6744"/>
    <cellStyle name="1_tree_수량산출_내역서0829-1500" xfId="6745"/>
    <cellStyle name="1_tree_수량산출_내역서0829-1500_가로수 생육환경개선사업 실시설계용역 설계서(0128)" xfId="6746"/>
    <cellStyle name="1_tree_수량산출_내역서0829-1500_설계설명서(0412)" xfId="6747"/>
    <cellStyle name="1_tree_수량산출_내역서0829-1500_설계설명서(0531)" xfId="6748"/>
    <cellStyle name="1_tree_수량산출_녹화마대녹화끈수량산출-예원" xfId="6749"/>
    <cellStyle name="1_tree_수량산출_목동내역" xfId="6750"/>
    <cellStyle name="1_tree_수량산출_목동내역_0828" xfId="6751"/>
    <cellStyle name="1_tree_수량산출_목동내역_0915" xfId="6752"/>
    <cellStyle name="1_tree_수량산출_목동내역_2차분-수량산출서(0827)" xfId="6753"/>
    <cellStyle name="1_tree_수량산출_목동내역_A지역" xfId="6754"/>
    <cellStyle name="1_tree_수량산출_목동내역_관악고수량산출서" xfId="6755"/>
    <cellStyle name="1_tree_수량산출_목동내역_내역서0829-1500" xfId="6756"/>
    <cellStyle name="1_tree_수량산출_목동내역_내역서0829-1500_가로수 생육환경개선사업 실시설계용역 설계서(0128)" xfId="6757"/>
    <cellStyle name="1_tree_수량산출_목동내역_내역서0829-1500_설계설명서(0412)" xfId="6758"/>
    <cellStyle name="1_tree_수량산출_목동내역_내역서0829-1500_설계설명서(0531)" xfId="6759"/>
    <cellStyle name="1_tree_수량산출_목동내역_수량산출서" xfId="6760"/>
    <cellStyle name="1_tree_수량산출_목동내역_수량산출서(0121)" xfId="6761"/>
    <cellStyle name="1_tree_수량산출_목동내역_수량산출서(0126)" xfId="6762"/>
    <cellStyle name="1_tree_수량산출_목동내역_수량산출서(0803)" xfId="6763"/>
    <cellStyle name="1_tree_수량산출_목동내역_수량산출서(옥정중)0704" xfId="6764"/>
    <cellStyle name="1_tree_수량산출_목동내역_수량산출서0410안용" xfId="6765"/>
    <cellStyle name="1_tree_수량산출_목동내역_수량산출서0524" xfId="6766"/>
    <cellStyle name="1_tree_수량산출_목동내역_수량산출서0628" xfId="6767"/>
    <cellStyle name="1_tree_수량산출_목동내역_수량산출서1" xfId="6768"/>
    <cellStyle name="1_tree_수량산출_목동내역_수량산출서-1" xfId="6769"/>
    <cellStyle name="1_tree_수량산출_목동내역_원가계산" xfId="6770"/>
    <cellStyle name="1_tree_수량산출_목동내역_원가계산_0828" xfId="6771"/>
    <cellStyle name="1_tree_수량산출_목동내역_원가계산_0915" xfId="6772"/>
    <cellStyle name="1_tree_수량산출_목동내역_원가계산_2차분-수량산출서(0827)" xfId="6773"/>
    <cellStyle name="1_tree_수량산출_목동내역_원가계산_A지역" xfId="6774"/>
    <cellStyle name="1_tree_수량산출_목동내역_원가계산_관악고수량산출서" xfId="6775"/>
    <cellStyle name="1_tree_수량산출_목동내역_원가계산_수량산출서" xfId="6776"/>
    <cellStyle name="1_tree_수량산출_목동내역_원가계산_수량산출서(0121)" xfId="6777"/>
    <cellStyle name="1_tree_수량산출_목동내역_원가계산_수량산출서(0126)" xfId="6778"/>
    <cellStyle name="1_tree_수량산출_목동내역_원가계산_수량산출서(0803)" xfId="6779"/>
    <cellStyle name="1_tree_수량산출_목동내역_원가계산_수량산출서(옥정중)0704" xfId="6780"/>
    <cellStyle name="1_tree_수량산출_목동내역_원가계산_수량산출서0410안용" xfId="6781"/>
    <cellStyle name="1_tree_수량산출_목동내역_원가계산_수량산출서0524" xfId="6782"/>
    <cellStyle name="1_tree_수량산출_목동내역_원가계산_수량산출서0628" xfId="6783"/>
    <cellStyle name="1_tree_수량산출_목동내역_원가계산_수량산출서1" xfId="6784"/>
    <cellStyle name="1_tree_수량산출_목동내역_원가계산_수량산출서-1" xfId="6785"/>
    <cellStyle name="1_tree_수량산출_목동내역_원가계산_인라인수량산출서" xfId="6786"/>
    <cellStyle name="1_tree_수량산출_목동내역_원가계산_태양-수량산출서(0730)" xfId="6787"/>
    <cellStyle name="1_tree_수량산출_목동내역_원가계산_호박골-수량산출서(0624)" xfId="6788"/>
    <cellStyle name="1_tree_수량산출_목동내역_인라인수량산출서" xfId="6789"/>
    <cellStyle name="1_tree_수량산출_목동내역_태양-수량산출서(0730)" xfId="6790"/>
    <cellStyle name="1_tree_수량산출_목동내역_폐기물0818" xfId="6791"/>
    <cellStyle name="1_tree_수량산출_목동내역_폐기물집계" xfId="6792"/>
    <cellStyle name="1_tree_수량산출_목동내역_폐기물집계_0828" xfId="6793"/>
    <cellStyle name="1_tree_수량산출_목동내역_폐기물집계_0915" xfId="6794"/>
    <cellStyle name="1_tree_수량산출_목동내역_폐기물집계_2차분-수량산출서(0827)" xfId="6795"/>
    <cellStyle name="1_tree_수량산출_목동내역_폐기물집계_A지역" xfId="6796"/>
    <cellStyle name="1_tree_수량산출_목동내역_폐기물집계_관악고수량산출서" xfId="6797"/>
    <cellStyle name="1_tree_수량산출_목동내역_폐기물집계_내역서0829-1500" xfId="6798"/>
    <cellStyle name="1_tree_수량산출_목동내역_폐기물집계_내역서0829-1500_가로수 생육환경개선사업 실시설계용역 설계서(0128)" xfId="6799"/>
    <cellStyle name="1_tree_수량산출_목동내역_폐기물집계_내역서0829-1500_설계설명서(0412)" xfId="6800"/>
    <cellStyle name="1_tree_수량산출_목동내역_폐기물집계_내역서0829-1500_설계설명서(0531)" xfId="6801"/>
    <cellStyle name="1_tree_수량산출_목동내역_폐기물집계_수량산출서" xfId="6802"/>
    <cellStyle name="1_tree_수량산출_목동내역_폐기물집계_수량산출서(0121)" xfId="6803"/>
    <cellStyle name="1_tree_수량산출_목동내역_폐기물집계_수량산출서(0126)" xfId="6804"/>
    <cellStyle name="1_tree_수량산출_목동내역_폐기물집계_수량산출서(0803)" xfId="6805"/>
    <cellStyle name="1_tree_수량산출_목동내역_폐기물집계_수량산출서(옥정중)0704" xfId="6806"/>
    <cellStyle name="1_tree_수량산출_목동내역_폐기물집계_수량산출서0410안용" xfId="6807"/>
    <cellStyle name="1_tree_수량산출_목동내역_폐기물집계_수량산출서0524" xfId="6808"/>
    <cellStyle name="1_tree_수량산출_목동내역_폐기물집계_수량산출서0628" xfId="6809"/>
    <cellStyle name="1_tree_수량산출_목동내역_폐기물집계_수량산출서1" xfId="6810"/>
    <cellStyle name="1_tree_수량산출_목동내역_폐기물집계_수량산출서-1" xfId="6811"/>
    <cellStyle name="1_tree_수량산출_목동내역_폐기물집계_원가계산" xfId="6812"/>
    <cellStyle name="1_tree_수량산출_목동내역_폐기물집계_원가계산_0828" xfId="6813"/>
    <cellStyle name="1_tree_수량산출_목동내역_폐기물집계_원가계산_0915" xfId="6814"/>
    <cellStyle name="1_tree_수량산출_목동내역_폐기물집계_원가계산_2차분-수량산출서(0827)" xfId="6815"/>
    <cellStyle name="1_tree_수량산출_목동내역_폐기물집계_원가계산_A지역" xfId="6816"/>
    <cellStyle name="1_tree_수량산출_목동내역_폐기물집계_원가계산_관악고수량산출서" xfId="6817"/>
    <cellStyle name="1_tree_수량산출_목동내역_폐기물집계_원가계산_수량산출서" xfId="6818"/>
    <cellStyle name="1_tree_수량산출_목동내역_폐기물집계_원가계산_수량산출서(0121)" xfId="6819"/>
    <cellStyle name="1_tree_수량산출_목동내역_폐기물집계_원가계산_수량산출서(0126)" xfId="6820"/>
    <cellStyle name="1_tree_수량산출_목동내역_폐기물집계_원가계산_수량산출서(0803)" xfId="6821"/>
    <cellStyle name="1_tree_수량산출_목동내역_폐기물집계_원가계산_수량산출서(옥정중)0704" xfId="6822"/>
    <cellStyle name="1_tree_수량산출_목동내역_폐기물집계_원가계산_수량산출서0410안용" xfId="6823"/>
    <cellStyle name="1_tree_수량산출_목동내역_폐기물집계_원가계산_수량산출서0524" xfId="6824"/>
    <cellStyle name="1_tree_수량산출_목동내역_폐기물집계_원가계산_수량산출서0628" xfId="6825"/>
    <cellStyle name="1_tree_수량산출_목동내역_폐기물집계_원가계산_수량산출서1" xfId="6826"/>
    <cellStyle name="1_tree_수량산출_목동내역_폐기물집계_원가계산_수량산출서-1" xfId="6827"/>
    <cellStyle name="1_tree_수량산출_목동내역_폐기물집계_원가계산_인라인수량산출서" xfId="6828"/>
    <cellStyle name="1_tree_수량산출_목동내역_폐기물집계_원가계산_태양-수량산출서(0730)" xfId="6829"/>
    <cellStyle name="1_tree_수량산출_목동내역_폐기물집계_원가계산_호박골-수량산출서(0624)" xfId="6830"/>
    <cellStyle name="1_tree_수량산출_목동내역_폐기물집계_인라인수량산출서" xfId="6831"/>
    <cellStyle name="1_tree_수량산출_목동내역_폐기물집계_태양-수량산출서(0730)" xfId="6832"/>
    <cellStyle name="1_tree_수량산출_목동내역_폐기물집계_폐기물0818" xfId="6833"/>
    <cellStyle name="1_tree_수량산출_목동내역_폐기물집계_호박골-수량산출서(0624)" xfId="6834"/>
    <cellStyle name="1_tree_수량산출_목동내역_호박골-수량산출서(0624)" xfId="6835"/>
    <cellStyle name="1_tree_수량산출_설계서(갑지)0223" xfId="6836"/>
    <cellStyle name="1_tree_수량산출_설계예산서및단가산출서" xfId="6837"/>
    <cellStyle name="1_tree_수량산출_수량산출서" xfId="6838"/>
    <cellStyle name="1_tree_수량산출_수량산출서(0121)" xfId="6839"/>
    <cellStyle name="1_tree_수량산출_수량산출서(0126)" xfId="6840"/>
    <cellStyle name="1_tree_수량산출_수량산출서(0803)" xfId="6841"/>
    <cellStyle name="1_tree_수량산출_수량산출서(옥정중)0704" xfId="6842"/>
    <cellStyle name="1_tree_수량산출_수량산출서0410안용" xfId="6843"/>
    <cellStyle name="1_tree_수량산출_수량산출서0524" xfId="6844"/>
    <cellStyle name="1_tree_수량산출_수량산출서0628" xfId="6845"/>
    <cellStyle name="1_tree_수량산출_수량산출서1" xfId="6846"/>
    <cellStyle name="1_tree_수량산출_수량산출서-1" xfId="6847"/>
    <cellStyle name="1_tree_수량산출_시화지구4월정산" xfId="6848"/>
    <cellStyle name="1_tree_수량산출_영등포구-수량산출서" xfId="6849"/>
    <cellStyle name="1_tree_수량산출_원가계산" xfId="6850"/>
    <cellStyle name="1_tree_수량산출_원가계산_0828" xfId="6851"/>
    <cellStyle name="1_tree_수량산출_원가계산_0915" xfId="6852"/>
    <cellStyle name="1_tree_수량산출_원가계산_2차분-수량산출서(0827)" xfId="6853"/>
    <cellStyle name="1_tree_수량산출_원가계산_A지역" xfId="6854"/>
    <cellStyle name="1_tree_수량산출_원가계산_관악고수량산출서" xfId="6855"/>
    <cellStyle name="1_tree_수량산출_원가계산_수량산출서" xfId="6856"/>
    <cellStyle name="1_tree_수량산출_원가계산_수량산출서(0121)" xfId="6857"/>
    <cellStyle name="1_tree_수량산출_원가계산_수량산출서(0126)" xfId="6858"/>
    <cellStyle name="1_tree_수량산출_원가계산_수량산출서(0803)" xfId="6859"/>
    <cellStyle name="1_tree_수량산출_원가계산_수량산출서(옥정중)0704" xfId="6860"/>
    <cellStyle name="1_tree_수량산출_원가계산_수량산출서0410안용" xfId="6861"/>
    <cellStyle name="1_tree_수량산출_원가계산_수량산출서0524" xfId="6862"/>
    <cellStyle name="1_tree_수량산출_원가계산_수량산출서0628" xfId="6863"/>
    <cellStyle name="1_tree_수량산출_원가계산_수량산출서1" xfId="6864"/>
    <cellStyle name="1_tree_수량산출_원가계산_수량산출서-1" xfId="6865"/>
    <cellStyle name="1_tree_수량산출_원가계산_인라인수량산출서" xfId="6866"/>
    <cellStyle name="1_tree_수량산출_원가계산_태양-수량산출서(0730)" xfId="6867"/>
    <cellStyle name="1_tree_수량산출_원가계산_호박골-수량산출서(0624)" xfId="6868"/>
    <cellStyle name="1_tree_수량산출_인라인수량산출서" xfId="6869"/>
    <cellStyle name="1_tree_수량산출_종묘광장 내역서(1009일상감사)" xfId="6870"/>
    <cellStyle name="1_tree_수량산출_종묘광장 내역서(1009일상감사)_내역서-숭인2동 2.28(최종)" xfId="6871"/>
    <cellStyle name="1_tree_수량산출_종묘광장 내역서(1009일상감사)_복사본 한강걷고싶은강변길내역서-3.21" xfId="6872"/>
    <cellStyle name="1_tree_수량산출_지주목" xfId="6873"/>
    <cellStyle name="1_tree_수량산출_지주목_00-수량산출서양식" xfId="6874"/>
    <cellStyle name="1_tree_수량산출_지주목_녹화마대녹화끈수량산출-예원" xfId="6875"/>
    <cellStyle name="1_tree_수량산출_진입램프최종" xfId="6876"/>
    <cellStyle name="1_tree_수량산출_진입램프최종엑셀" xfId="6877"/>
    <cellStyle name="1_tree_수량산출_총괄내역0518" xfId="6878"/>
    <cellStyle name="1_tree_수량산출_총괄내역0518_00-설계서양식" xfId="6879"/>
    <cellStyle name="1_tree_수량산출_총괄내역0518_00-설계서양식_00-수량산출서양식" xfId="6880"/>
    <cellStyle name="1_tree_수량산출_총괄내역0518_00-설계서양식_녹화마대녹화끈수량산출-예원" xfId="6881"/>
    <cellStyle name="1_tree_수량산출_총괄내역0518_00-수량산출서양식" xfId="6882"/>
    <cellStyle name="1_tree_수량산출_총괄내역0518_구로리설계예산서1029" xfId="6883"/>
    <cellStyle name="1_tree_수량산출_총괄내역0518_구로리설계예산서1029_00-설계서양식" xfId="6884"/>
    <cellStyle name="1_tree_수량산출_총괄내역0518_구로리설계예산서1029_00-설계서양식_00-수량산출서양식" xfId="6885"/>
    <cellStyle name="1_tree_수량산출_총괄내역0518_구로리설계예산서1029_00-설계서양식_녹화마대녹화끈수량산출-예원" xfId="6886"/>
    <cellStyle name="1_tree_수량산출_총괄내역0518_구로리설계예산서1029_00-수량산출서양식" xfId="6887"/>
    <cellStyle name="1_tree_수량산출_총괄내역0518_구로리설계예산서1029_녹화마대녹화끈수량산출-예원" xfId="6888"/>
    <cellStyle name="1_tree_수량산출_총괄내역0518_구로리설계예산서1029_지주목" xfId="6889"/>
    <cellStyle name="1_tree_수량산출_총괄내역0518_구로리설계예산서1029_지주목_00-수량산출서양식" xfId="6890"/>
    <cellStyle name="1_tree_수량산출_총괄내역0518_구로리설계예산서1029_지주목_녹화마대녹화끈수량산출-예원" xfId="6891"/>
    <cellStyle name="1_tree_수량산출_총괄내역0518_구로리설계예산서1118준공" xfId="6892"/>
    <cellStyle name="1_tree_수량산출_총괄내역0518_구로리설계예산서1118준공_00-설계서양식" xfId="6893"/>
    <cellStyle name="1_tree_수량산출_총괄내역0518_구로리설계예산서1118준공_00-설계서양식_00-수량산출서양식" xfId="6894"/>
    <cellStyle name="1_tree_수량산출_총괄내역0518_구로리설계예산서1118준공_00-설계서양식_녹화마대녹화끈수량산출-예원" xfId="6895"/>
    <cellStyle name="1_tree_수량산출_총괄내역0518_구로리설계예산서1118준공_00-수량산출서양식" xfId="6896"/>
    <cellStyle name="1_tree_수량산출_총괄내역0518_구로리설계예산서1118준공_녹화마대녹화끈수량산출-예원" xfId="6897"/>
    <cellStyle name="1_tree_수량산출_총괄내역0518_구로리설계예산서1118준공_지주목" xfId="6898"/>
    <cellStyle name="1_tree_수량산출_총괄내역0518_구로리설계예산서1118준공_지주목_00-수량산출서양식" xfId="6899"/>
    <cellStyle name="1_tree_수량산출_총괄내역0518_구로리설계예산서1118준공_지주목_녹화마대녹화끈수량산출-예원" xfId="6900"/>
    <cellStyle name="1_tree_수량산출_총괄내역0518_구로리설계예산서조경" xfId="6901"/>
    <cellStyle name="1_tree_수량산출_총괄내역0518_구로리설계예산서조경_00-설계서양식" xfId="6902"/>
    <cellStyle name="1_tree_수량산출_총괄내역0518_구로리설계예산서조경_00-설계서양식_00-수량산출서양식" xfId="6903"/>
    <cellStyle name="1_tree_수량산출_총괄내역0518_구로리설계예산서조경_00-설계서양식_녹화마대녹화끈수량산출-예원" xfId="6904"/>
    <cellStyle name="1_tree_수량산출_총괄내역0518_구로리설계예산서조경_00-수량산출서양식" xfId="6905"/>
    <cellStyle name="1_tree_수량산출_총괄내역0518_구로리설계예산서조경_녹화마대녹화끈수량산출-예원" xfId="6906"/>
    <cellStyle name="1_tree_수량산출_총괄내역0518_구로리설계예산서조경_지주목" xfId="6907"/>
    <cellStyle name="1_tree_수량산출_총괄내역0518_구로리설계예산서조경_지주목_00-수량산출서양식" xfId="6908"/>
    <cellStyle name="1_tree_수량산출_총괄내역0518_구로리설계예산서조경_지주목_녹화마대녹화끈수량산출-예원" xfId="6909"/>
    <cellStyle name="1_tree_수량산출_총괄내역0518_구로리어린이공원예산서(조경)1125" xfId="6910"/>
    <cellStyle name="1_tree_수량산출_총괄내역0518_구로리어린이공원예산서(조경)1125_00-설계서양식" xfId="6911"/>
    <cellStyle name="1_tree_수량산출_총괄내역0518_구로리어린이공원예산서(조경)1125_00-설계서양식_00-수량산출서양식" xfId="6912"/>
    <cellStyle name="1_tree_수량산출_총괄내역0518_구로리어린이공원예산서(조경)1125_00-설계서양식_녹화마대녹화끈수량산출-예원" xfId="6913"/>
    <cellStyle name="1_tree_수량산출_총괄내역0518_구로리어린이공원예산서(조경)1125_00-수량산출서양식" xfId="6914"/>
    <cellStyle name="1_tree_수량산출_총괄내역0518_구로리어린이공원예산서(조경)1125_녹화마대녹화끈수량산출-예원" xfId="6915"/>
    <cellStyle name="1_tree_수량산출_총괄내역0518_구로리어린이공원예산서(조경)1125_지주목" xfId="6916"/>
    <cellStyle name="1_tree_수량산출_총괄내역0518_구로리어린이공원예산서(조경)1125_지주목_00-수량산출서양식" xfId="6917"/>
    <cellStyle name="1_tree_수량산출_총괄내역0518_구로리어린이공원예산서(조경)1125_지주목_녹화마대녹화끈수량산출-예원" xfId="6918"/>
    <cellStyle name="1_tree_수량산출_총괄내역0518_내역서" xfId="6919"/>
    <cellStyle name="1_tree_수량산출_총괄내역0518_내역서_00-설계서양식" xfId="6920"/>
    <cellStyle name="1_tree_수량산출_총괄내역0518_내역서_00-설계서양식_00-수량산출서양식" xfId="6921"/>
    <cellStyle name="1_tree_수량산출_총괄내역0518_내역서_00-설계서양식_녹화마대녹화끈수량산출-예원" xfId="6922"/>
    <cellStyle name="1_tree_수량산출_총괄내역0518_내역서_00-수량산출서양식" xfId="6923"/>
    <cellStyle name="1_tree_수량산출_총괄내역0518_내역서_녹화마대녹화끈수량산출-예원" xfId="6924"/>
    <cellStyle name="1_tree_수량산출_총괄내역0518_내역서_지주목" xfId="6925"/>
    <cellStyle name="1_tree_수량산출_총괄내역0518_내역서_지주목_00-수량산출서양식" xfId="6926"/>
    <cellStyle name="1_tree_수량산출_총괄내역0518_내역서_지주목_녹화마대녹화끈수량산출-예원" xfId="6927"/>
    <cellStyle name="1_tree_수량산출_총괄내역0518_노임단가표" xfId="6928"/>
    <cellStyle name="1_tree_수량산출_총괄내역0518_노임단가표_00-설계서양식" xfId="6929"/>
    <cellStyle name="1_tree_수량산출_총괄내역0518_노임단가표_00-설계서양식_00-수량산출서양식" xfId="6930"/>
    <cellStyle name="1_tree_수량산출_총괄내역0518_노임단가표_00-설계서양식_녹화마대녹화끈수량산출-예원" xfId="6931"/>
    <cellStyle name="1_tree_수량산출_총괄내역0518_노임단가표_00-수량산출서양식" xfId="6932"/>
    <cellStyle name="1_tree_수량산출_총괄내역0518_노임단가표_녹화마대녹화끈수량산출-예원" xfId="6933"/>
    <cellStyle name="1_tree_수량산출_총괄내역0518_노임단가표_지주목" xfId="6934"/>
    <cellStyle name="1_tree_수량산출_총괄내역0518_노임단가표_지주목_00-수량산출서양식" xfId="6935"/>
    <cellStyle name="1_tree_수량산출_총괄내역0518_노임단가표_지주목_녹화마대녹화끈수량산출-예원" xfId="6936"/>
    <cellStyle name="1_tree_수량산출_총괄내역0518_녹화마대녹화끈수량산출-예원" xfId="6937"/>
    <cellStyle name="1_tree_수량산출_총괄내역0518_수도권매립지" xfId="6938"/>
    <cellStyle name="1_tree_수량산출_총괄내역0518_수도권매립지_00-설계서양식" xfId="6939"/>
    <cellStyle name="1_tree_수량산출_총괄내역0518_수도권매립지_00-설계서양식_00-수량산출서양식" xfId="6940"/>
    <cellStyle name="1_tree_수량산출_총괄내역0518_수도권매립지_00-설계서양식_녹화마대녹화끈수량산출-예원" xfId="6941"/>
    <cellStyle name="1_tree_수량산출_총괄내역0518_수도권매립지_00-수량산출서양식" xfId="6942"/>
    <cellStyle name="1_tree_수량산출_총괄내역0518_수도권매립지_녹화마대녹화끈수량산출-예원" xfId="6943"/>
    <cellStyle name="1_tree_수량산출_총괄내역0518_수도권매립지_지주목" xfId="6944"/>
    <cellStyle name="1_tree_수량산출_총괄내역0518_수도권매립지_지주목_00-수량산출서양식" xfId="6945"/>
    <cellStyle name="1_tree_수량산출_총괄내역0518_수도권매립지_지주목_녹화마대녹화끈수량산출-예원" xfId="6946"/>
    <cellStyle name="1_tree_수량산출_총괄내역0518_수도권매립지1004(발주용)" xfId="6947"/>
    <cellStyle name="1_tree_수량산출_총괄내역0518_수도권매립지1004(발주용)_00-설계서양식" xfId="6948"/>
    <cellStyle name="1_tree_수량산출_총괄내역0518_수도권매립지1004(발주용)_00-설계서양식_00-수량산출서양식" xfId="6949"/>
    <cellStyle name="1_tree_수량산출_총괄내역0518_수도권매립지1004(발주용)_00-설계서양식_녹화마대녹화끈수량산출-예원" xfId="6950"/>
    <cellStyle name="1_tree_수량산출_총괄내역0518_수도권매립지1004(발주용)_00-수량산출서양식" xfId="6951"/>
    <cellStyle name="1_tree_수량산출_총괄내역0518_수도권매립지1004(발주용)_녹화마대녹화끈수량산출-예원" xfId="6952"/>
    <cellStyle name="1_tree_수량산출_총괄내역0518_수도권매립지1004(발주용)_지주목" xfId="6953"/>
    <cellStyle name="1_tree_수량산출_총괄내역0518_수도권매립지1004(발주용)_지주목_00-수량산출서양식" xfId="6954"/>
    <cellStyle name="1_tree_수량산출_총괄내역0518_수도권매립지1004(발주용)_지주목_녹화마대녹화끈수량산출-예원" xfId="6955"/>
    <cellStyle name="1_tree_수량산출_총괄내역0518_일신건영설계예산서(0211)" xfId="6956"/>
    <cellStyle name="1_tree_수량산출_총괄내역0518_일신건영설계예산서(0211)_00-설계서양식" xfId="6957"/>
    <cellStyle name="1_tree_수량산출_총괄내역0518_일신건영설계예산서(0211)_00-설계서양식_00-수량산출서양식" xfId="6958"/>
    <cellStyle name="1_tree_수량산출_총괄내역0518_일신건영설계예산서(0211)_00-설계서양식_녹화마대녹화끈수량산출-예원" xfId="6959"/>
    <cellStyle name="1_tree_수량산출_총괄내역0518_일신건영설계예산서(0211)_00-수량산출서양식" xfId="6960"/>
    <cellStyle name="1_tree_수량산출_총괄내역0518_일신건영설계예산서(0211)_녹화마대녹화끈수량산출-예원" xfId="6961"/>
    <cellStyle name="1_tree_수량산출_총괄내역0518_일신건영설계예산서(0211)_지주목" xfId="6962"/>
    <cellStyle name="1_tree_수량산출_총괄내역0518_일신건영설계예산서(0211)_지주목_00-수량산출서양식" xfId="6963"/>
    <cellStyle name="1_tree_수량산출_총괄내역0518_일신건영설계예산서(0211)_지주목_녹화마대녹화끈수량산출-예원" xfId="6964"/>
    <cellStyle name="1_tree_수량산출_총괄내역0518_일위대가" xfId="6965"/>
    <cellStyle name="1_tree_수량산출_총괄내역0518_일위대가_00-설계서양식" xfId="6966"/>
    <cellStyle name="1_tree_수량산출_총괄내역0518_일위대가_00-설계서양식_00-수량산출서양식" xfId="6967"/>
    <cellStyle name="1_tree_수량산출_총괄내역0518_일위대가_00-설계서양식_녹화마대녹화끈수량산출-예원" xfId="6968"/>
    <cellStyle name="1_tree_수량산출_총괄내역0518_일위대가_00-수량산출서양식" xfId="6969"/>
    <cellStyle name="1_tree_수량산출_총괄내역0518_일위대가_녹화마대녹화끈수량산출-예원" xfId="6970"/>
    <cellStyle name="1_tree_수량산출_총괄내역0518_일위대가_지주목" xfId="6971"/>
    <cellStyle name="1_tree_수량산출_총괄내역0518_일위대가_지주목_00-수량산출서양식" xfId="6972"/>
    <cellStyle name="1_tree_수량산출_총괄내역0518_일위대가_지주목_녹화마대녹화끈수량산출-예원" xfId="6973"/>
    <cellStyle name="1_tree_수량산출_총괄내역0518_자재단가표" xfId="6974"/>
    <cellStyle name="1_tree_수량산출_총괄내역0518_자재단가표_00-설계서양식" xfId="6975"/>
    <cellStyle name="1_tree_수량산출_총괄내역0518_자재단가표_00-설계서양식_00-수량산출서양식" xfId="6976"/>
    <cellStyle name="1_tree_수량산출_총괄내역0518_자재단가표_00-설계서양식_녹화마대녹화끈수량산출-예원" xfId="6977"/>
    <cellStyle name="1_tree_수량산출_총괄내역0518_자재단가표_00-수량산출서양식" xfId="6978"/>
    <cellStyle name="1_tree_수량산출_총괄내역0518_자재단가표_녹화마대녹화끈수량산출-예원" xfId="6979"/>
    <cellStyle name="1_tree_수량산출_총괄내역0518_자재단가표_지주목" xfId="6980"/>
    <cellStyle name="1_tree_수량산출_총괄내역0518_자재단가표_지주목_00-수량산출서양식" xfId="6981"/>
    <cellStyle name="1_tree_수량산출_총괄내역0518_자재단가표_지주목_녹화마대녹화끈수량산출-예원" xfId="6982"/>
    <cellStyle name="1_tree_수량산출_총괄내역0518_장안초등학교내역0814" xfId="6983"/>
    <cellStyle name="1_tree_수량산출_총괄내역0518_장안초등학교내역0814_00-설계서양식" xfId="6984"/>
    <cellStyle name="1_tree_수량산출_총괄내역0518_장안초등학교내역0814_00-설계서양식_00-수량산출서양식" xfId="6985"/>
    <cellStyle name="1_tree_수량산출_총괄내역0518_장안초등학교내역0814_00-설계서양식_녹화마대녹화끈수량산출-예원" xfId="6986"/>
    <cellStyle name="1_tree_수량산출_총괄내역0518_장안초등학교내역0814_00-수량산출서양식" xfId="6987"/>
    <cellStyle name="1_tree_수량산출_총괄내역0518_장안초등학교내역0814_녹화마대녹화끈수량산출-예원" xfId="6988"/>
    <cellStyle name="1_tree_수량산출_총괄내역0518_장안초등학교내역0814_지주목" xfId="6989"/>
    <cellStyle name="1_tree_수량산출_총괄내역0518_장안초등학교내역0814_지주목_00-수량산출서양식" xfId="6990"/>
    <cellStyle name="1_tree_수량산출_총괄내역0518_장안초등학교내역0814_지주목_녹화마대녹화끈수량산출-예원" xfId="6991"/>
    <cellStyle name="1_tree_수량산출_총괄내역0518_지주목" xfId="6992"/>
    <cellStyle name="1_tree_수량산출_총괄내역0518_지주목_00-수량산출서양식" xfId="6993"/>
    <cellStyle name="1_tree_수량산출_총괄내역0518_지주목_녹화마대녹화끈수량산출-예원" xfId="6994"/>
    <cellStyle name="1_tree_수량산출_태양-수량산출서(0730)" xfId="6995"/>
    <cellStyle name="1_tree_수량산출_폐기물0818" xfId="6996"/>
    <cellStyle name="1_tree_수량산출_표지-공정표" xfId="6997"/>
    <cellStyle name="1_tree_수량산출_표지-공정표_폐기물1023(이전비없음)" xfId="6998"/>
    <cellStyle name="1_tree_수량산출_현충묘지-예산서(조경)" xfId="6999"/>
    <cellStyle name="1_tree_수량산출_현충묘지-예산서(조경)_00-수량산출서양식" xfId="7000"/>
    <cellStyle name="1_tree_수량산출_현충묘지-예산서(조경)_00-표지예정공정표" xfId="7001"/>
    <cellStyle name="1_tree_수량산출_현충묘지-예산서(조경)_00-표지예정공정표_0828" xfId="7002"/>
    <cellStyle name="1_tree_수량산출_현충묘지-예산서(조경)_00-표지예정공정표_0915" xfId="7003"/>
    <cellStyle name="1_tree_수량산출_현충묘지-예산서(조경)_00-표지예정공정표_2차분-수량산출서(0827)" xfId="7004"/>
    <cellStyle name="1_tree_수량산출_현충묘지-예산서(조경)_00-표지예정공정표_A지역" xfId="7005"/>
    <cellStyle name="1_tree_수량산출_현충묘지-예산서(조경)_00-표지예정공정표_관악고수량산출서" xfId="7006"/>
    <cellStyle name="1_tree_수량산출_현충묘지-예산서(조경)_00-표지예정공정표_수량산출서" xfId="7007"/>
    <cellStyle name="1_tree_수량산출_현충묘지-예산서(조경)_00-표지예정공정표_수량산출서(0121)" xfId="7008"/>
    <cellStyle name="1_tree_수량산출_현충묘지-예산서(조경)_00-표지예정공정표_수량산출서(0126)" xfId="7009"/>
    <cellStyle name="1_tree_수량산출_현충묘지-예산서(조경)_00-표지예정공정표_수량산출서(0803)" xfId="7010"/>
    <cellStyle name="1_tree_수량산출_현충묘지-예산서(조경)_00-표지예정공정표_수량산출서(옥정중)0704" xfId="7011"/>
    <cellStyle name="1_tree_수량산출_현충묘지-예산서(조경)_00-표지예정공정표_수량산출서0410안용" xfId="7012"/>
    <cellStyle name="1_tree_수량산출_현충묘지-예산서(조경)_00-표지예정공정표_수량산출서0524" xfId="7013"/>
    <cellStyle name="1_tree_수량산출_현충묘지-예산서(조경)_00-표지예정공정표_수량산출서0628" xfId="7014"/>
    <cellStyle name="1_tree_수량산출_현충묘지-예산서(조경)_00-표지예정공정표_수량산출서1" xfId="7015"/>
    <cellStyle name="1_tree_수량산출_현충묘지-예산서(조경)_00-표지예정공정표_수량산출서-1" xfId="7016"/>
    <cellStyle name="1_tree_수량산출_현충묘지-예산서(조경)_00-표지예정공정표_인라인수량산출서" xfId="7017"/>
    <cellStyle name="1_tree_수량산출_현충묘지-예산서(조경)_00-표지예정공정표_태양-수량산출서(0730)" xfId="7018"/>
    <cellStyle name="1_tree_수량산출_현충묘지-예산서(조경)_00-표지예정공정표_폐기물1023(이전비없음)" xfId="7019"/>
    <cellStyle name="1_tree_수량산출_현충묘지-예산서(조경)_00-표지예정공정표_표지-공정표" xfId="7020"/>
    <cellStyle name="1_tree_수량산출_현충묘지-예산서(조경)_00-표지예정공정표_호박골-수량산출서(0624)" xfId="7021"/>
    <cellStyle name="1_tree_수량산출_현충묘지-예산서(조경)_041206 목동내역" xfId="7022"/>
    <cellStyle name="1_tree_수량산출_현충묘지-예산서(조경)_041206 목동내역_설계서(갑지)0223" xfId="7023"/>
    <cellStyle name="1_tree_수량산출_현충묘지-예산서(조경)_041206 목동내역_설계예산서및단가산출서" xfId="7024"/>
    <cellStyle name="1_tree_수량산출_현충묘지-예산서(조경)_041206 목동내역_진입램프최종" xfId="7025"/>
    <cellStyle name="1_tree_수량산출_현충묘지-예산서(조경)_041206 목동내역_진입램프최종엑셀" xfId="7026"/>
    <cellStyle name="1_tree_수량산출_현충묘지-예산서(조경)_0828" xfId="7027"/>
    <cellStyle name="1_tree_수량산출_현충묘지-예산서(조경)_0915" xfId="7028"/>
    <cellStyle name="1_tree_수량산출_현충묘지-예산서(조경)_2차분-수량산출서(0827)" xfId="7029"/>
    <cellStyle name="1_tree_수량산출_현충묘지-예산서(조경)_A지역" xfId="7030"/>
    <cellStyle name="1_tree_수량산출_현충묘지-예산서(조경)_관악고수량산출서" xfId="7031"/>
    <cellStyle name="1_tree_수량산출_현충묘지-예산서(조경)_까르프-표지예정공정표" xfId="7032"/>
    <cellStyle name="1_tree_수량산출_현충묘지-예산서(조경)_까르프-표지예정공정표_0828" xfId="7033"/>
    <cellStyle name="1_tree_수량산출_현충묘지-예산서(조경)_까르프-표지예정공정표_0915" xfId="7034"/>
    <cellStyle name="1_tree_수량산출_현충묘지-예산서(조경)_까르프-표지예정공정표_2차분-수량산출서(0827)" xfId="7035"/>
    <cellStyle name="1_tree_수량산출_현충묘지-예산서(조경)_까르프-표지예정공정표_A지역" xfId="7036"/>
    <cellStyle name="1_tree_수량산출_현충묘지-예산서(조경)_까르프-표지예정공정표_관악고수량산출서" xfId="7037"/>
    <cellStyle name="1_tree_수량산출_현충묘지-예산서(조경)_까르프-표지예정공정표_수량산출서" xfId="7038"/>
    <cellStyle name="1_tree_수량산출_현충묘지-예산서(조경)_까르프-표지예정공정표_수량산출서(0121)" xfId="7039"/>
    <cellStyle name="1_tree_수량산출_현충묘지-예산서(조경)_까르프-표지예정공정표_수량산출서(0126)" xfId="7040"/>
    <cellStyle name="1_tree_수량산출_현충묘지-예산서(조경)_까르프-표지예정공정표_수량산출서(0803)" xfId="7041"/>
    <cellStyle name="1_tree_수량산출_현충묘지-예산서(조경)_까르프-표지예정공정표_수량산출서(옥정중)0704" xfId="7042"/>
    <cellStyle name="1_tree_수량산출_현충묘지-예산서(조경)_까르프-표지예정공정표_수량산출서0410안용" xfId="7043"/>
    <cellStyle name="1_tree_수량산출_현충묘지-예산서(조경)_까르프-표지예정공정표_수량산출서0524" xfId="7044"/>
    <cellStyle name="1_tree_수량산출_현충묘지-예산서(조경)_까르프-표지예정공정표_수량산출서0628" xfId="7045"/>
    <cellStyle name="1_tree_수량산출_현충묘지-예산서(조경)_까르프-표지예정공정표_수량산출서1" xfId="7046"/>
    <cellStyle name="1_tree_수량산출_현충묘지-예산서(조경)_까르프-표지예정공정표_수량산출서-1" xfId="7047"/>
    <cellStyle name="1_tree_수량산출_현충묘지-예산서(조경)_까르프-표지예정공정표_인라인수량산출서" xfId="7048"/>
    <cellStyle name="1_tree_수량산출_현충묘지-예산서(조경)_까르프-표지예정공정표_태양-수량산출서(0730)" xfId="7049"/>
    <cellStyle name="1_tree_수량산출_현충묘지-예산서(조경)_까르프-표지예정공정표_폐기물1023(이전비없음)" xfId="7050"/>
    <cellStyle name="1_tree_수량산출_현충묘지-예산서(조경)_까르프-표지예정공정표_표지-공정표" xfId="7051"/>
    <cellStyle name="1_tree_수량산출_현충묘지-예산서(조경)_까르프-표지예정공정표_호박골-수량산출서(0624)" xfId="7052"/>
    <cellStyle name="1_tree_수량산출_현충묘지-예산서(조경)_내역서(신방학초)" xfId="7053"/>
    <cellStyle name="1_tree_수량산출_현충묘지-예산서(조경)_내역서0829-1500" xfId="7054"/>
    <cellStyle name="1_tree_수량산출_현충묘지-예산서(조경)_내역서0829-1500_가로수 생육환경개선사업 실시설계용역 설계서(0128)" xfId="7055"/>
    <cellStyle name="1_tree_수량산출_현충묘지-예산서(조경)_내역서0829-1500_설계설명서(0412)" xfId="7056"/>
    <cellStyle name="1_tree_수량산출_현충묘지-예산서(조경)_내역서0829-1500_설계설명서(0531)" xfId="7057"/>
    <cellStyle name="1_tree_수량산출_현충묘지-예산서(조경)_녹화마대녹화끈수량산출-예원" xfId="7058"/>
    <cellStyle name="1_tree_수량산출_현충묘지-예산서(조경)_대전가오-설계서" xfId="7059"/>
    <cellStyle name="1_tree_수량산출_현충묘지-예산서(조경)_대전가오-설계서(관리)" xfId="7060"/>
    <cellStyle name="1_tree_수량산출_현충묘지-예산서(조경)_대전가오-설계서(관리)_00-설계서양식" xfId="7061"/>
    <cellStyle name="1_tree_수량산출_현충묘지-예산서(조경)_대전가오-설계서(관리)_00-설계서양식_00-수량산출서양식" xfId="7062"/>
    <cellStyle name="1_tree_수량산출_현충묘지-예산서(조경)_대전가오-설계서(관리)_00-설계서양식_녹화마대녹화끈수량산출-예원" xfId="7063"/>
    <cellStyle name="1_tree_수량산출_현충묘지-예산서(조경)_대전가오-설계서(관리)_00-수량산출서양식" xfId="7064"/>
    <cellStyle name="1_tree_수량산출_현충묘지-예산서(조경)_대전가오-설계서(관리)_녹화마대녹화끈수량산출-예원" xfId="7065"/>
    <cellStyle name="1_tree_수량산출_현충묘지-예산서(조경)_대전가오-설계서_00-설계서양식" xfId="7066"/>
    <cellStyle name="1_tree_수량산출_현충묘지-예산서(조경)_대전가오-설계서_00-설계서양식_00-수량산출서양식" xfId="7067"/>
    <cellStyle name="1_tree_수량산출_현충묘지-예산서(조경)_대전가오-설계서_00-설계서양식_녹화마대녹화끈수량산출-예원" xfId="7068"/>
    <cellStyle name="1_tree_수량산출_현충묘지-예산서(조경)_대전가오-설계서_00-수량산출서양식" xfId="7069"/>
    <cellStyle name="1_tree_수량산출_현충묘지-예산서(조경)_대전가오-설계서_녹화마대녹화끈수량산출-예원" xfId="7070"/>
    <cellStyle name="1_tree_수량산출_현충묘지-예산서(조경)_대전가오-설계서1" xfId="7071"/>
    <cellStyle name="1_tree_수량산출_현충묘지-예산서(조경)_대전가오-설계서1_00-설계서양식" xfId="7072"/>
    <cellStyle name="1_tree_수량산출_현충묘지-예산서(조경)_대전가오-설계서1_00-설계서양식_00-수량산출서양식" xfId="7073"/>
    <cellStyle name="1_tree_수량산출_현충묘지-예산서(조경)_대전가오-설계서1_00-설계서양식_녹화마대녹화끈수량산출-예원" xfId="7074"/>
    <cellStyle name="1_tree_수량산출_현충묘지-예산서(조경)_대전가오-설계서1_00-수량산출서양식" xfId="7075"/>
    <cellStyle name="1_tree_수량산출_현충묘지-예산서(조경)_대전가오-설계서1_녹화마대녹화끈수량산출-예원" xfId="7076"/>
    <cellStyle name="1_tree_수량산출_현충묘지-예산서(조경)_목동내역" xfId="7077"/>
    <cellStyle name="1_tree_수량산출_현충묘지-예산서(조경)_목동내역_0828" xfId="7078"/>
    <cellStyle name="1_tree_수량산출_현충묘지-예산서(조경)_목동내역_0915" xfId="7079"/>
    <cellStyle name="1_tree_수량산출_현충묘지-예산서(조경)_목동내역_2차분-수량산출서(0827)" xfId="7080"/>
    <cellStyle name="1_tree_수량산출_현충묘지-예산서(조경)_목동내역_A지역" xfId="7081"/>
    <cellStyle name="1_tree_수량산출_현충묘지-예산서(조경)_목동내역_관악고수량산출서" xfId="7082"/>
    <cellStyle name="1_tree_수량산출_현충묘지-예산서(조경)_목동내역_내역서0829-1500" xfId="7083"/>
    <cellStyle name="1_tree_수량산출_현충묘지-예산서(조경)_목동내역_내역서0829-1500_가로수 생육환경개선사업 실시설계용역 설계서(0128)" xfId="7084"/>
    <cellStyle name="1_tree_수량산출_현충묘지-예산서(조경)_목동내역_내역서0829-1500_설계설명서(0412)" xfId="7085"/>
    <cellStyle name="1_tree_수량산출_현충묘지-예산서(조경)_목동내역_내역서0829-1500_설계설명서(0531)" xfId="7086"/>
    <cellStyle name="1_tree_수량산출_현충묘지-예산서(조경)_목동내역_수량산출서" xfId="7087"/>
    <cellStyle name="1_tree_수량산출_현충묘지-예산서(조경)_목동내역_수량산출서(0121)" xfId="7088"/>
    <cellStyle name="1_tree_수량산출_현충묘지-예산서(조경)_목동내역_수량산출서(0126)" xfId="7089"/>
    <cellStyle name="1_tree_수량산출_현충묘지-예산서(조경)_목동내역_수량산출서(0803)" xfId="7090"/>
    <cellStyle name="1_tree_수량산출_현충묘지-예산서(조경)_목동내역_수량산출서(옥정중)0704" xfId="7091"/>
    <cellStyle name="1_tree_수량산출_현충묘지-예산서(조경)_목동내역_수량산출서0410안용" xfId="7092"/>
    <cellStyle name="1_tree_수량산출_현충묘지-예산서(조경)_목동내역_수량산출서0524" xfId="7093"/>
    <cellStyle name="1_tree_수량산출_현충묘지-예산서(조경)_목동내역_수량산출서0628" xfId="7094"/>
    <cellStyle name="1_tree_수량산출_현충묘지-예산서(조경)_목동내역_수량산출서1" xfId="7095"/>
    <cellStyle name="1_tree_수량산출_현충묘지-예산서(조경)_목동내역_수량산출서-1" xfId="7096"/>
    <cellStyle name="1_tree_수량산출_현충묘지-예산서(조경)_목동내역_원가계산" xfId="7097"/>
    <cellStyle name="1_tree_수량산출_현충묘지-예산서(조경)_목동내역_원가계산_0828" xfId="7098"/>
    <cellStyle name="1_tree_수량산출_현충묘지-예산서(조경)_목동내역_원가계산_0915" xfId="7099"/>
    <cellStyle name="1_tree_수량산출_현충묘지-예산서(조경)_목동내역_원가계산_2차분-수량산출서(0827)" xfId="7100"/>
    <cellStyle name="1_tree_수량산출_현충묘지-예산서(조경)_목동내역_원가계산_A지역" xfId="7101"/>
    <cellStyle name="1_tree_수량산출_현충묘지-예산서(조경)_목동내역_원가계산_관악고수량산출서" xfId="7102"/>
    <cellStyle name="1_tree_수량산출_현충묘지-예산서(조경)_목동내역_원가계산_수량산출서" xfId="7103"/>
    <cellStyle name="1_tree_수량산출_현충묘지-예산서(조경)_목동내역_원가계산_수량산출서(0121)" xfId="7104"/>
    <cellStyle name="1_tree_수량산출_현충묘지-예산서(조경)_목동내역_원가계산_수량산출서(0126)" xfId="7105"/>
    <cellStyle name="1_tree_수량산출_현충묘지-예산서(조경)_목동내역_원가계산_수량산출서(0803)" xfId="7106"/>
    <cellStyle name="1_tree_수량산출_현충묘지-예산서(조경)_목동내역_원가계산_수량산출서(옥정중)0704" xfId="7107"/>
    <cellStyle name="1_tree_수량산출_현충묘지-예산서(조경)_목동내역_원가계산_수량산출서0410안용" xfId="7108"/>
    <cellStyle name="1_tree_수량산출_현충묘지-예산서(조경)_목동내역_원가계산_수량산출서0524" xfId="7109"/>
    <cellStyle name="1_tree_수량산출_현충묘지-예산서(조경)_목동내역_원가계산_수량산출서0628" xfId="7110"/>
    <cellStyle name="1_tree_수량산출_현충묘지-예산서(조경)_목동내역_원가계산_수량산출서1" xfId="7111"/>
    <cellStyle name="1_tree_수량산출_현충묘지-예산서(조경)_목동내역_원가계산_수량산출서-1" xfId="7112"/>
    <cellStyle name="1_tree_수량산출_현충묘지-예산서(조경)_목동내역_원가계산_인라인수량산출서" xfId="7113"/>
    <cellStyle name="1_tree_수량산출_현충묘지-예산서(조경)_목동내역_원가계산_태양-수량산출서(0730)" xfId="7114"/>
    <cellStyle name="1_tree_수량산출_현충묘지-예산서(조경)_목동내역_원가계산_호박골-수량산출서(0624)" xfId="7115"/>
    <cellStyle name="1_tree_수량산출_현충묘지-예산서(조경)_목동내역_인라인수량산출서" xfId="7116"/>
    <cellStyle name="1_tree_수량산출_현충묘지-예산서(조경)_목동내역_태양-수량산출서(0730)" xfId="7117"/>
    <cellStyle name="1_tree_수량산출_현충묘지-예산서(조경)_목동내역_폐기물0818" xfId="7118"/>
    <cellStyle name="1_tree_수량산출_현충묘지-예산서(조경)_목동내역_폐기물집계" xfId="7119"/>
    <cellStyle name="1_tree_수량산출_현충묘지-예산서(조경)_목동내역_폐기물집계_0828" xfId="7120"/>
    <cellStyle name="1_tree_수량산출_현충묘지-예산서(조경)_목동내역_폐기물집계_0915" xfId="7121"/>
    <cellStyle name="1_tree_수량산출_현충묘지-예산서(조경)_목동내역_폐기물집계_2차분-수량산출서(0827)" xfId="7122"/>
    <cellStyle name="1_tree_수량산출_현충묘지-예산서(조경)_목동내역_폐기물집계_A지역" xfId="7123"/>
    <cellStyle name="1_tree_수량산출_현충묘지-예산서(조경)_목동내역_폐기물집계_관악고수량산출서" xfId="7124"/>
    <cellStyle name="1_tree_수량산출_현충묘지-예산서(조경)_목동내역_폐기물집계_내역서0829-1500" xfId="7125"/>
    <cellStyle name="1_tree_수량산출_현충묘지-예산서(조경)_목동내역_폐기물집계_내역서0829-1500_가로수 생육환경개선사업 실시설계용역 설계서(0128)" xfId="7126"/>
    <cellStyle name="1_tree_수량산출_현충묘지-예산서(조경)_목동내역_폐기물집계_내역서0829-1500_설계설명서(0412)" xfId="7127"/>
    <cellStyle name="1_tree_수량산출_현충묘지-예산서(조경)_목동내역_폐기물집계_내역서0829-1500_설계설명서(0531)" xfId="7128"/>
    <cellStyle name="1_tree_수량산출_현충묘지-예산서(조경)_목동내역_폐기물집계_수량산출서" xfId="7129"/>
    <cellStyle name="1_tree_수량산출_현충묘지-예산서(조경)_목동내역_폐기물집계_수량산출서(0121)" xfId="7130"/>
    <cellStyle name="1_tree_수량산출_현충묘지-예산서(조경)_목동내역_폐기물집계_수량산출서(0126)" xfId="7131"/>
    <cellStyle name="1_tree_수량산출_현충묘지-예산서(조경)_목동내역_폐기물집계_수량산출서(0803)" xfId="7132"/>
    <cellStyle name="1_tree_수량산출_현충묘지-예산서(조경)_목동내역_폐기물집계_수량산출서(옥정중)0704" xfId="7133"/>
    <cellStyle name="1_tree_수량산출_현충묘지-예산서(조경)_목동내역_폐기물집계_수량산출서0410안용" xfId="7134"/>
    <cellStyle name="1_tree_수량산출_현충묘지-예산서(조경)_목동내역_폐기물집계_수량산출서0524" xfId="7135"/>
    <cellStyle name="1_tree_수량산출_현충묘지-예산서(조경)_목동내역_폐기물집계_수량산출서0628" xfId="7136"/>
    <cellStyle name="1_tree_수량산출_현충묘지-예산서(조경)_목동내역_폐기물집계_수량산출서1" xfId="7137"/>
    <cellStyle name="1_tree_수량산출_현충묘지-예산서(조경)_목동내역_폐기물집계_수량산출서-1" xfId="7138"/>
    <cellStyle name="1_tree_수량산출_현충묘지-예산서(조경)_목동내역_폐기물집계_원가계산" xfId="7139"/>
    <cellStyle name="1_tree_수량산출_현충묘지-예산서(조경)_목동내역_폐기물집계_원가계산_0828" xfId="7140"/>
    <cellStyle name="1_tree_수량산출_현충묘지-예산서(조경)_목동내역_폐기물집계_원가계산_0915" xfId="7141"/>
    <cellStyle name="1_tree_수량산출_현충묘지-예산서(조경)_목동내역_폐기물집계_원가계산_2차분-수량산출서(0827)" xfId="7142"/>
    <cellStyle name="1_tree_수량산출_현충묘지-예산서(조경)_목동내역_폐기물집계_원가계산_A지역" xfId="7143"/>
    <cellStyle name="1_tree_수량산출_현충묘지-예산서(조경)_목동내역_폐기물집계_원가계산_관악고수량산출서" xfId="7144"/>
    <cellStyle name="1_tree_수량산출_현충묘지-예산서(조경)_목동내역_폐기물집계_원가계산_수량산출서" xfId="7145"/>
    <cellStyle name="1_tree_수량산출_현충묘지-예산서(조경)_목동내역_폐기물집계_원가계산_수량산출서(0121)" xfId="7146"/>
    <cellStyle name="1_tree_수량산출_현충묘지-예산서(조경)_목동내역_폐기물집계_원가계산_수량산출서(0126)" xfId="7147"/>
    <cellStyle name="1_tree_수량산출_현충묘지-예산서(조경)_목동내역_폐기물집계_원가계산_수량산출서(0803)" xfId="7148"/>
    <cellStyle name="1_tree_수량산출_현충묘지-예산서(조경)_목동내역_폐기물집계_원가계산_수량산출서(옥정중)0704" xfId="7149"/>
    <cellStyle name="1_tree_수량산출_현충묘지-예산서(조경)_목동내역_폐기물집계_원가계산_수량산출서0410안용" xfId="7150"/>
    <cellStyle name="1_tree_수량산출_현충묘지-예산서(조경)_목동내역_폐기물집계_원가계산_수량산출서0524" xfId="7151"/>
    <cellStyle name="1_tree_수량산출_현충묘지-예산서(조경)_목동내역_폐기물집계_원가계산_수량산출서0628" xfId="7152"/>
    <cellStyle name="1_tree_수량산출_현충묘지-예산서(조경)_목동내역_폐기물집계_원가계산_수량산출서1" xfId="7153"/>
    <cellStyle name="1_tree_수량산출_현충묘지-예산서(조경)_목동내역_폐기물집계_원가계산_수량산출서-1" xfId="7154"/>
    <cellStyle name="1_tree_수량산출_현충묘지-예산서(조경)_목동내역_폐기물집계_원가계산_인라인수량산출서" xfId="7155"/>
    <cellStyle name="1_tree_수량산출_현충묘지-예산서(조경)_목동내역_폐기물집계_원가계산_태양-수량산출서(0730)" xfId="7156"/>
    <cellStyle name="1_tree_수량산출_현충묘지-예산서(조경)_목동내역_폐기물집계_원가계산_호박골-수량산출서(0624)" xfId="7157"/>
    <cellStyle name="1_tree_수량산출_현충묘지-예산서(조경)_목동내역_폐기물집계_인라인수량산출서" xfId="7158"/>
    <cellStyle name="1_tree_수량산출_현충묘지-예산서(조경)_목동내역_폐기물집계_태양-수량산출서(0730)" xfId="7159"/>
    <cellStyle name="1_tree_수량산출_현충묘지-예산서(조경)_목동내역_폐기물집계_폐기물0818" xfId="7160"/>
    <cellStyle name="1_tree_수량산출_현충묘지-예산서(조경)_목동내역_폐기물집계_호박골-수량산출서(0624)" xfId="7161"/>
    <cellStyle name="1_tree_수량산출_현충묘지-예산서(조경)_목동내역_호박골-수량산출서(0624)" xfId="7162"/>
    <cellStyle name="1_tree_수량산출_현충묘지-예산서(조경)_설계서(갑지)0223" xfId="7163"/>
    <cellStyle name="1_tree_수량산출_현충묘지-예산서(조경)_설계예산서및단가산출서" xfId="7164"/>
    <cellStyle name="1_tree_수량산출_현충묘지-예산서(조경)_수량산출서" xfId="7165"/>
    <cellStyle name="1_tree_수량산출_현충묘지-예산서(조경)_수량산출서(0121)" xfId="7166"/>
    <cellStyle name="1_tree_수량산출_현충묘지-예산서(조경)_수량산출서(0126)" xfId="7167"/>
    <cellStyle name="1_tree_수량산출_현충묘지-예산서(조경)_수량산출서(0803)" xfId="7168"/>
    <cellStyle name="1_tree_수량산출_현충묘지-예산서(조경)_수량산출서(옥정중)0704" xfId="7169"/>
    <cellStyle name="1_tree_수량산출_현충묘지-예산서(조경)_수량산출서0410안용" xfId="7170"/>
    <cellStyle name="1_tree_수량산출_현충묘지-예산서(조경)_수량산출서0524" xfId="7171"/>
    <cellStyle name="1_tree_수량산출_현충묘지-예산서(조경)_수량산출서0628" xfId="7172"/>
    <cellStyle name="1_tree_수량산출_현충묘지-예산서(조경)_수량산출서1" xfId="7173"/>
    <cellStyle name="1_tree_수량산출_현충묘지-예산서(조경)_수량산출서-1" xfId="7174"/>
    <cellStyle name="1_tree_수량산출_현충묘지-예산서(조경)_영등포구-수량산출서" xfId="7175"/>
    <cellStyle name="1_tree_수량산출_현충묘지-예산서(조경)_예산서-엑셀변환양식100" xfId="7176"/>
    <cellStyle name="1_tree_수량산출_현충묘지-예산서(조경)_예산서-엑셀변환양식100_00-설계서양식" xfId="7177"/>
    <cellStyle name="1_tree_수량산출_현충묘지-예산서(조경)_예산서-엑셀변환양식100_00-설계서양식_00-수량산출서양식" xfId="7178"/>
    <cellStyle name="1_tree_수량산출_현충묘지-예산서(조경)_예산서-엑셀변환양식100_00-설계서양식_녹화마대녹화끈수량산출-예원" xfId="7179"/>
    <cellStyle name="1_tree_수량산출_현충묘지-예산서(조경)_예산서-엑셀변환양식100_00-수량산출서양식" xfId="7180"/>
    <cellStyle name="1_tree_수량산출_현충묘지-예산서(조경)_예산서-엑셀변환양식100_00-예산서양식100" xfId="7181"/>
    <cellStyle name="1_tree_수량산출_현충묘지-예산서(조경)_예산서-엑셀변환양식100_00-예산서양식100_00-수량산출서양식" xfId="7182"/>
    <cellStyle name="1_tree_수량산출_현충묘지-예산서(조경)_예산서-엑셀변환양식100_00-예산서양식100_녹화마대녹화끈수량산출-예원" xfId="7183"/>
    <cellStyle name="1_tree_수량산출_현충묘지-예산서(조경)_예산서-엑셀변환양식100_00-예산서양식100_대전가오-설계서" xfId="7184"/>
    <cellStyle name="1_tree_수량산출_현충묘지-예산서(조경)_예산서-엑셀변환양식100_00-예산서양식100_대전가오-설계서(관리)" xfId="7185"/>
    <cellStyle name="1_tree_수량산출_현충묘지-예산서(조경)_예산서-엑셀변환양식100_00-예산서양식100_대전가오-설계서(관리)_00-설계서양식" xfId="7186"/>
    <cellStyle name="1_tree_수량산출_현충묘지-예산서(조경)_예산서-엑셀변환양식100_00-예산서양식100_대전가오-설계서(관리)_00-설계서양식_00-수량산출서양식" xfId="7187"/>
    <cellStyle name="1_tree_수량산출_현충묘지-예산서(조경)_예산서-엑셀변환양식100_00-예산서양식100_대전가오-설계서(관리)_00-설계서양식_녹화마대녹화끈수량산출-예원" xfId="7188"/>
    <cellStyle name="1_tree_수량산출_현충묘지-예산서(조경)_예산서-엑셀변환양식100_00-예산서양식100_대전가오-설계서(관리)_00-수량산출서양식" xfId="7189"/>
    <cellStyle name="1_tree_수량산출_현충묘지-예산서(조경)_예산서-엑셀변환양식100_00-예산서양식100_대전가오-설계서(관리)_녹화마대녹화끈수량산출-예원" xfId="7190"/>
    <cellStyle name="1_tree_수량산출_현충묘지-예산서(조경)_예산서-엑셀변환양식100_00-예산서양식100_대전가오-설계서_00-설계서양식" xfId="7191"/>
    <cellStyle name="1_tree_수량산출_현충묘지-예산서(조경)_예산서-엑셀변환양식100_00-예산서양식100_대전가오-설계서_00-설계서양식_00-수량산출서양식" xfId="7192"/>
    <cellStyle name="1_tree_수량산출_현충묘지-예산서(조경)_예산서-엑셀변환양식100_00-예산서양식100_대전가오-설계서_00-설계서양식_녹화마대녹화끈수량산출-예원" xfId="7193"/>
    <cellStyle name="1_tree_수량산출_현충묘지-예산서(조경)_예산서-엑셀변환양식100_00-예산서양식100_대전가오-설계서_00-수량산출서양식" xfId="7194"/>
    <cellStyle name="1_tree_수량산출_현충묘지-예산서(조경)_예산서-엑셀변환양식100_00-예산서양식100_대전가오-설계서_녹화마대녹화끈수량산출-예원" xfId="7195"/>
    <cellStyle name="1_tree_수량산출_현충묘지-예산서(조경)_예산서-엑셀변환양식100_00-예산서양식100_대전가오-설계서1" xfId="7196"/>
    <cellStyle name="1_tree_수량산출_현충묘지-예산서(조경)_예산서-엑셀변환양식100_00-예산서양식100_대전가오-설계서1_00-설계서양식" xfId="7197"/>
    <cellStyle name="1_tree_수량산출_현충묘지-예산서(조경)_예산서-엑셀변환양식100_00-예산서양식100_대전가오-설계서1_00-설계서양식_00-수량산출서양식" xfId="7198"/>
    <cellStyle name="1_tree_수량산출_현충묘지-예산서(조경)_예산서-엑셀변환양식100_00-예산서양식100_대전가오-설계서1_00-설계서양식_녹화마대녹화끈수량산출-예원" xfId="7199"/>
    <cellStyle name="1_tree_수량산출_현충묘지-예산서(조경)_예산서-엑셀변환양식100_00-예산서양식100_대전가오-설계서1_00-수량산출서양식" xfId="7200"/>
    <cellStyle name="1_tree_수량산출_현충묘지-예산서(조경)_예산서-엑셀변환양식100_00-예산서양식100_대전가오-설계서1_녹화마대녹화끈수량산출-예원" xfId="7201"/>
    <cellStyle name="1_tree_수량산출_현충묘지-예산서(조경)_예산서-엑셀변환양식100_041206 목동내역" xfId="7202"/>
    <cellStyle name="1_tree_수량산출_현충묘지-예산서(조경)_예산서-엑셀변환양식100_041206 목동내역_설계서(갑지)0223" xfId="7203"/>
    <cellStyle name="1_tree_수량산출_현충묘지-예산서(조경)_예산서-엑셀변환양식100_041206 목동내역_설계예산서및단가산출서" xfId="7204"/>
    <cellStyle name="1_tree_수량산출_현충묘지-예산서(조경)_예산서-엑셀변환양식100_041206 목동내역_진입램프최종" xfId="7205"/>
    <cellStyle name="1_tree_수량산출_현충묘지-예산서(조경)_예산서-엑셀변환양식100_041206 목동내역_진입램프최종엑셀" xfId="7206"/>
    <cellStyle name="1_tree_수량산출_현충묘지-예산서(조경)_예산서-엑셀변환양식100_0828" xfId="7207"/>
    <cellStyle name="1_tree_수량산출_현충묘지-예산서(조경)_예산서-엑셀변환양식100_0915" xfId="7208"/>
    <cellStyle name="1_tree_수량산출_현충묘지-예산서(조경)_예산서-엑셀변환양식100_2차분-수량산출서(0827)" xfId="7209"/>
    <cellStyle name="1_tree_수량산출_현충묘지-예산서(조경)_예산서-엑셀변환양식100_A지역" xfId="7210"/>
    <cellStyle name="1_tree_수량산출_현충묘지-예산서(조경)_예산서-엑셀변환양식100_관악고수량산출서" xfId="7211"/>
    <cellStyle name="1_tree_수량산출_현충묘지-예산서(조경)_예산서-엑셀변환양식100_내역서0829-1500" xfId="7212"/>
    <cellStyle name="1_tree_수량산출_현충묘지-예산서(조경)_예산서-엑셀변환양식100_내역서0829-1500_가로수 생육환경개선사업 실시설계용역 설계서(0128)" xfId="7213"/>
    <cellStyle name="1_tree_수량산출_현충묘지-예산서(조경)_예산서-엑셀변환양식100_내역서0829-1500_설계설명서(0412)" xfId="7214"/>
    <cellStyle name="1_tree_수량산출_현충묘지-예산서(조경)_예산서-엑셀변환양식100_내역서0829-1500_설계설명서(0531)" xfId="7215"/>
    <cellStyle name="1_tree_수량산출_현충묘지-예산서(조경)_예산서-엑셀변환양식100_녹화마대녹화끈수량산출-예원" xfId="7216"/>
    <cellStyle name="1_tree_수량산출_현충묘지-예산서(조경)_예산서-엑셀변환양식100_목동내역" xfId="7217"/>
    <cellStyle name="1_tree_수량산출_현충묘지-예산서(조경)_예산서-엑셀변환양식100_목동내역_0828" xfId="7218"/>
    <cellStyle name="1_tree_수량산출_현충묘지-예산서(조경)_예산서-엑셀변환양식100_목동내역_0915" xfId="7219"/>
    <cellStyle name="1_tree_수량산출_현충묘지-예산서(조경)_예산서-엑셀변환양식100_목동내역_2차분-수량산출서(0827)" xfId="7220"/>
    <cellStyle name="1_tree_수량산출_현충묘지-예산서(조경)_예산서-엑셀변환양식100_목동내역_A지역" xfId="7221"/>
    <cellStyle name="1_tree_수량산출_현충묘지-예산서(조경)_예산서-엑셀변환양식100_목동내역_관악고수량산출서" xfId="7222"/>
    <cellStyle name="1_tree_수량산출_현충묘지-예산서(조경)_예산서-엑셀변환양식100_목동내역_내역서0829-1500" xfId="7223"/>
    <cellStyle name="1_tree_수량산출_현충묘지-예산서(조경)_예산서-엑셀변환양식100_목동내역_내역서0829-1500_가로수 생육환경개선사업 실시설계용역 설계서(0128)" xfId="7224"/>
    <cellStyle name="1_tree_수량산출_현충묘지-예산서(조경)_예산서-엑셀변환양식100_목동내역_내역서0829-1500_설계설명서(0412)" xfId="7225"/>
    <cellStyle name="1_tree_수량산출_현충묘지-예산서(조경)_예산서-엑셀변환양식100_목동내역_내역서0829-1500_설계설명서(0531)" xfId="7226"/>
    <cellStyle name="1_tree_수량산출_현충묘지-예산서(조경)_예산서-엑셀변환양식100_목동내역_수량산출서" xfId="7227"/>
    <cellStyle name="1_tree_수량산출_현충묘지-예산서(조경)_예산서-엑셀변환양식100_목동내역_수량산출서(0121)" xfId="7228"/>
    <cellStyle name="1_tree_수량산출_현충묘지-예산서(조경)_예산서-엑셀변환양식100_목동내역_수량산출서(0126)" xfId="7229"/>
    <cellStyle name="1_tree_수량산출_현충묘지-예산서(조경)_예산서-엑셀변환양식100_목동내역_수량산출서(0803)" xfId="7230"/>
    <cellStyle name="1_tree_수량산출_현충묘지-예산서(조경)_예산서-엑셀변환양식100_목동내역_수량산출서(옥정중)0704" xfId="7231"/>
    <cellStyle name="1_tree_수량산출_현충묘지-예산서(조경)_예산서-엑셀변환양식100_목동내역_수량산출서0410안용" xfId="7232"/>
    <cellStyle name="1_tree_수량산출_현충묘지-예산서(조경)_예산서-엑셀변환양식100_목동내역_수량산출서0524" xfId="7233"/>
    <cellStyle name="1_tree_수량산출_현충묘지-예산서(조경)_예산서-엑셀변환양식100_목동내역_수량산출서0628" xfId="7234"/>
    <cellStyle name="1_tree_수량산출_현충묘지-예산서(조경)_예산서-엑셀변환양식100_목동내역_수량산출서1" xfId="7235"/>
    <cellStyle name="1_tree_수량산출_현충묘지-예산서(조경)_예산서-엑셀변환양식100_목동내역_수량산출서-1" xfId="7236"/>
    <cellStyle name="1_tree_수량산출_현충묘지-예산서(조경)_예산서-엑셀변환양식100_목동내역_원가계산" xfId="7237"/>
    <cellStyle name="1_tree_수량산출_현충묘지-예산서(조경)_예산서-엑셀변환양식100_목동내역_원가계산_0828" xfId="7238"/>
    <cellStyle name="1_tree_수량산출_현충묘지-예산서(조경)_예산서-엑셀변환양식100_목동내역_원가계산_0915" xfId="7239"/>
    <cellStyle name="1_tree_수량산출_현충묘지-예산서(조경)_예산서-엑셀변환양식100_목동내역_원가계산_2차분-수량산출서(0827)" xfId="7240"/>
    <cellStyle name="1_tree_수량산출_현충묘지-예산서(조경)_예산서-엑셀변환양식100_목동내역_원가계산_A지역" xfId="7241"/>
    <cellStyle name="1_tree_수량산출_현충묘지-예산서(조경)_예산서-엑셀변환양식100_목동내역_원가계산_관악고수량산출서" xfId="7242"/>
    <cellStyle name="1_tree_수량산출_현충묘지-예산서(조경)_예산서-엑셀변환양식100_목동내역_원가계산_수량산출서" xfId="7243"/>
    <cellStyle name="1_tree_수량산출_현충묘지-예산서(조경)_예산서-엑셀변환양식100_목동내역_원가계산_수량산출서(0121)" xfId="7244"/>
    <cellStyle name="1_tree_수량산출_현충묘지-예산서(조경)_예산서-엑셀변환양식100_목동내역_원가계산_수량산출서(0126)" xfId="7245"/>
    <cellStyle name="1_tree_수량산출_현충묘지-예산서(조경)_예산서-엑셀변환양식100_목동내역_원가계산_수량산출서(0803)" xfId="7246"/>
    <cellStyle name="1_tree_수량산출_현충묘지-예산서(조경)_예산서-엑셀변환양식100_목동내역_원가계산_수량산출서(옥정중)0704" xfId="7247"/>
    <cellStyle name="1_tree_수량산출_현충묘지-예산서(조경)_예산서-엑셀변환양식100_목동내역_원가계산_수량산출서0410안용" xfId="7248"/>
    <cellStyle name="1_tree_수량산출_현충묘지-예산서(조경)_예산서-엑셀변환양식100_목동내역_원가계산_수량산출서0524" xfId="7249"/>
    <cellStyle name="1_tree_수량산출_현충묘지-예산서(조경)_예산서-엑셀변환양식100_목동내역_원가계산_수량산출서0628" xfId="7250"/>
    <cellStyle name="1_tree_수량산출_현충묘지-예산서(조경)_예산서-엑셀변환양식100_목동내역_원가계산_수량산출서1" xfId="7251"/>
    <cellStyle name="1_tree_수량산출_현충묘지-예산서(조경)_예산서-엑셀변환양식100_목동내역_원가계산_수량산출서-1" xfId="7252"/>
    <cellStyle name="1_tree_수량산출_현충묘지-예산서(조경)_예산서-엑셀변환양식100_목동내역_원가계산_인라인수량산출서" xfId="7253"/>
    <cellStyle name="1_tree_수량산출_현충묘지-예산서(조경)_예산서-엑셀변환양식100_목동내역_원가계산_태양-수량산출서(0730)" xfId="7254"/>
    <cellStyle name="1_tree_수량산출_현충묘지-예산서(조경)_예산서-엑셀변환양식100_목동내역_원가계산_호박골-수량산출서(0624)" xfId="7255"/>
    <cellStyle name="1_tree_수량산출_현충묘지-예산서(조경)_예산서-엑셀변환양식100_목동내역_인라인수량산출서" xfId="7256"/>
    <cellStyle name="1_tree_수량산출_현충묘지-예산서(조경)_예산서-엑셀변환양식100_목동내역_태양-수량산출서(0730)" xfId="7257"/>
    <cellStyle name="1_tree_수량산출_현충묘지-예산서(조경)_예산서-엑셀변환양식100_목동내역_폐기물0818" xfId="7258"/>
    <cellStyle name="1_tree_수량산출_현충묘지-예산서(조경)_예산서-엑셀변환양식100_목동내역_폐기물집계" xfId="7259"/>
    <cellStyle name="1_tree_수량산출_현충묘지-예산서(조경)_예산서-엑셀변환양식100_목동내역_폐기물집계_0828" xfId="7260"/>
    <cellStyle name="1_tree_수량산출_현충묘지-예산서(조경)_예산서-엑셀변환양식100_목동내역_폐기물집계_0915" xfId="7261"/>
    <cellStyle name="1_tree_수량산출_현충묘지-예산서(조경)_예산서-엑셀변환양식100_목동내역_폐기물집계_2차분-수량산출서(0827)" xfId="7262"/>
    <cellStyle name="1_tree_수량산출_현충묘지-예산서(조경)_예산서-엑셀변환양식100_목동내역_폐기물집계_A지역" xfId="7263"/>
    <cellStyle name="1_tree_수량산출_현충묘지-예산서(조경)_예산서-엑셀변환양식100_목동내역_폐기물집계_관악고수량산출서" xfId="7264"/>
    <cellStyle name="1_tree_수량산출_현충묘지-예산서(조경)_예산서-엑셀변환양식100_목동내역_폐기물집계_내역서0829-1500" xfId="7265"/>
    <cellStyle name="1_tree_수량산출_현충묘지-예산서(조경)_예산서-엑셀변환양식100_목동내역_폐기물집계_내역서0829-1500_가로수 생육환경개선사업 실시설계용역 설계서(0128)" xfId="7266"/>
    <cellStyle name="1_tree_수량산출_현충묘지-예산서(조경)_예산서-엑셀변환양식100_목동내역_폐기물집계_내역서0829-1500_설계설명서(0412)" xfId="7267"/>
    <cellStyle name="1_tree_수량산출_현충묘지-예산서(조경)_예산서-엑셀변환양식100_목동내역_폐기물집계_내역서0829-1500_설계설명서(0531)" xfId="7268"/>
    <cellStyle name="1_tree_수량산출_현충묘지-예산서(조경)_예산서-엑셀변환양식100_목동내역_폐기물집계_수량산출서" xfId="7269"/>
    <cellStyle name="1_tree_수량산출_현충묘지-예산서(조경)_예산서-엑셀변환양식100_목동내역_폐기물집계_수량산출서(0121)" xfId="7270"/>
    <cellStyle name="1_tree_수량산출_현충묘지-예산서(조경)_예산서-엑셀변환양식100_목동내역_폐기물집계_수량산출서(0126)" xfId="7271"/>
    <cellStyle name="1_tree_수량산출_현충묘지-예산서(조경)_예산서-엑셀변환양식100_목동내역_폐기물집계_수량산출서(0803)" xfId="7272"/>
    <cellStyle name="1_tree_수량산출_현충묘지-예산서(조경)_예산서-엑셀변환양식100_목동내역_폐기물집계_수량산출서(옥정중)0704" xfId="7273"/>
    <cellStyle name="1_tree_수량산출_현충묘지-예산서(조경)_예산서-엑셀변환양식100_목동내역_폐기물집계_수량산출서0410안용" xfId="7274"/>
    <cellStyle name="1_tree_수량산출_현충묘지-예산서(조경)_예산서-엑셀변환양식100_목동내역_폐기물집계_수량산출서0524" xfId="7275"/>
    <cellStyle name="1_tree_수량산출_현충묘지-예산서(조경)_예산서-엑셀변환양식100_목동내역_폐기물집계_수량산출서0628" xfId="7276"/>
    <cellStyle name="1_tree_수량산출_현충묘지-예산서(조경)_예산서-엑셀변환양식100_목동내역_폐기물집계_수량산출서1" xfId="7277"/>
    <cellStyle name="1_tree_수량산출_현충묘지-예산서(조경)_예산서-엑셀변환양식100_목동내역_폐기물집계_수량산출서-1" xfId="7278"/>
    <cellStyle name="1_tree_수량산출_현충묘지-예산서(조경)_예산서-엑셀변환양식100_목동내역_폐기물집계_원가계산" xfId="7279"/>
    <cellStyle name="1_tree_수량산출_현충묘지-예산서(조경)_예산서-엑셀변환양식100_목동내역_폐기물집계_원가계산_0828" xfId="7280"/>
    <cellStyle name="1_tree_수량산출_현충묘지-예산서(조경)_예산서-엑셀변환양식100_목동내역_폐기물집계_원가계산_0915" xfId="7281"/>
    <cellStyle name="1_tree_수량산출_현충묘지-예산서(조경)_예산서-엑셀변환양식100_목동내역_폐기물집계_원가계산_2차분-수량산출서(0827)" xfId="7282"/>
    <cellStyle name="1_tree_수량산출_현충묘지-예산서(조경)_예산서-엑셀변환양식100_목동내역_폐기물집계_원가계산_A지역" xfId="7283"/>
    <cellStyle name="1_tree_수량산출_현충묘지-예산서(조경)_예산서-엑셀변환양식100_목동내역_폐기물집계_원가계산_관악고수량산출서" xfId="7284"/>
    <cellStyle name="1_tree_수량산출_현충묘지-예산서(조경)_예산서-엑셀변환양식100_목동내역_폐기물집계_원가계산_수량산출서" xfId="7285"/>
    <cellStyle name="1_tree_수량산출_현충묘지-예산서(조경)_예산서-엑셀변환양식100_목동내역_폐기물집계_원가계산_수량산출서(0121)" xfId="7286"/>
    <cellStyle name="1_tree_수량산출_현충묘지-예산서(조경)_예산서-엑셀변환양식100_목동내역_폐기물집계_원가계산_수량산출서(0126)" xfId="7287"/>
    <cellStyle name="1_tree_수량산출_현충묘지-예산서(조경)_예산서-엑셀변환양식100_목동내역_폐기물집계_원가계산_수량산출서(0803)" xfId="7288"/>
    <cellStyle name="1_tree_수량산출_현충묘지-예산서(조경)_예산서-엑셀변환양식100_목동내역_폐기물집계_원가계산_수량산출서(옥정중)0704" xfId="7289"/>
    <cellStyle name="1_tree_수량산출_현충묘지-예산서(조경)_예산서-엑셀변환양식100_목동내역_폐기물집계_원가계산_수량산출서0410안용" xfId="7290"/>
    <cellStyle name="1_tree_수량산출_현충묘지-예산서(조경)_예산서-엑셀변환양식100_목동내역_폐기물집계_원가계산_수량산출서0524" xfId="7291"/>
    <cellStyle name="1_tree_수량산출_현충묘지-예산서(조경)_예산서-엑셀변환양식100_목동내역_폐기물집계_원가계산_수량산출서0628" xfId="7292"/>
    <cellStyle name="1_tree_수량산출_현충묘지-예산서(조경)_예산서-엑셀변환양식100_목동내역_폐기물집계_원가계산_수량산출서1" xfId="7293"/>
    <cellStyle name="1_tree_수량산출_현충묘지-예산서(조경)_예산서-엑셀변환양식100_목동내역_폐기물집계_원가계산_수량산출서-1" xfId="7294"/>
    <cellStyle name="1_tree_수량산출_현충묘지-예산서(조경)_예산서-엑셀변환양식100_목동내역_폐기물집계_원가계산_인라인수량산출서" xfId="7295"/>
    <cellStyle name="1_tree_수량산출_현충묘지-예산서(조경)_예산서-엑셀변환양식100_목동내역_폐기물집계_원가계산_태양-수량산출서(0730)" xfId="7296"/>
    <cellStyle name="1_tree_수량산출_현충묘지-예산서(조경)_예산서-엑셀변환양식100_목동내역_폐기물집계_원가계산_호박골-수량산출서(0624)" xfId="7297"/>
    <cellStyle name="1_tree_수량산출_현충묘지-예산서(조경)_예산서-엑셀변환양식100_목동내역_폐기물집계_인라인수량산출서" xfId="7298"/>
    <cellStyle name="1_tree_수량산출_현충묘지-예산서(조경)_예산서-엑셀변환양식100_목동내역_폐기물집계_태양-수량산출서(0730)" xfId="7299"/>
    <cellStyle name="1_tree_수량산출_현충묘지-예산서(조경)_예산서-엑셀변환양식100_목동내역_폐기물집계_폐기물0818" xfId="7300"/>
    <cellStyle name="1_tree_수량산출_현충묘지-예산서(조경)_예산서-엑셀변환양식100_목동내역_폐기물집계_호박골-수량산출서(0624)" xfId="7301"/>
    <cellStyle name="1_tree_수량산출_현충묘지-예산서(조경)_예산서-엑셀변환양식100_목동내역_호박골-수량산출서(0624)" xfId="7302"/>
    <cellStyle name="1_tree_수량산출_현충묘지-예산서(조경)_예산서-엑셀변환양식100_설계서(갑지)0223" xfId="7303"/>
    <cellStyle name="1_tree_수량산출_현충묘지-예산서(조경)_예산서-엑셀변환양식100_설계예산서및단가산출서" xfId="7304"/>
    <cellStyle name="1_tree_수량산출_현충묘지-예산서(조경)_예산서-엑셀변환양식100_수량산출서" xfId="7305"/>
    <cellStyle name="1_tree_수량산출_현충묘지-예산서(조경)_예산서-엑셀변환양식100_수량산출서(0121)" xfId="7306"/>
    <cellStyle name="1_tree_수량산출_현충묘지-예산서(조경)_예산서-엑셀변환양식100_수량산출서(0126)" xfId="7307"/>
    <cellStyle name="1_tree_수량산출_현충묘지-예산서(조경)_예산서-엑셀변환양식100_수량산출서(0803)" xfId="7308"/>
    <cellStyle name="1_tree_수량산출_현충묘지-예산서(조경)_예산서-엑셀변환양식100_수량산출서(옥정중)0704" xfId="7309"/>
    <cellStyle name="1_tree_수량산출_현충묘지-예산서(조경)_예산서-엑셀변환양식100_수량산출서0410안용" xfId="7310"/>
    <cellStyle name="1_tree_수량산출_현충묘지-예산서(조경)_예산서-엑셀변환양식100_수량산출서0524" xfId="7311"/>
    <cellStyle name="1_tree_수량산출_현충묘지-예산서(조경)_예산서-엑셀변환양식100_수량산출서0628" xfId="7312"/>
    <cellStyle name="1_tree_수량산출_현충묘지-예산서(조경)_예산서-엑셀변환양식100_수량산출서1" xfId="7313"/>
    <cellStyle name="1_tree_수량산출_현충묘지-예산서(조경)_예산서-엑셀변환양식100_수량산출서-1" xfId="7314"/>
    <cellStyle name="1_tree_수량산출_현충묘지-예산서(조경)_예산서-엑셀변환양식100_영등포구-수량산출서" xfId="7315"/>
    <cellStyle name="1_tree_수량산출_현충묘지-예산서(조경)_예산서-엑셀변환양식100_원가계산" xfId="7316"/>
    <cellStyle name="1_tree_수량산출_현충묘지-예산서(조경)_예산서-엑셀변환양식100_원가계산_0828" xfId="7317"/>
    <cellStyle name="1_tree_수량산출_현충묘지-예산서(조경)_예산서-엑셀변환양식100_원가계산_0915" xfId="7318"/>
    <cellStyle name="1_tree_수량산출_현충묘지-예산서(조경)_예산서-엑셀변환양식100_원가계산_2차분-수량산출서(0827)" xfId="7319"/>
    <cellStyle name="1_tree_수량산출_현충묘지-예산서(조경)_예산서-엑셀변환양식100_원가계산_A지역" xfId="7320"/>
    <cellStyle name="1_tree_수량산출_현충묘지-예산서(조경)_예산서-엑셀변환양식100_원가계산_관악고수량산출서" xfId="7321"/>
    <cellStyle name="1_tree_수량산출_현충묘지-예산서(조경)_예산서-엑셀변환양식100_원가계산_수량산출서" xfId="7322"/>
    <cellStyle name="1_tree_수량산출_현충묘지-예산서(조경)_예산서-엑셀변환양식100_원가계산_수량산출서(0121)" xfId="7323"/>
    <cellStyle name="1_tree_수량산출_현충묘지-예산서(조경)_예산서-엑셀변환양식100_원가계산_수량산출서(0126)" xfId="7324"/>
    <cellStyle name="1_tree_수량산출_현충묘지-예산서(조경)_예산서-엑셀변환양식100_원가계산_수량산출서(0803)" xfId="7325"/>
    <cellStyle name="1_tree_수량산출_현충묘지-예산서(조경)_예산서-엑셀변환양식100_원가계산_수량산출서(옥정중)0704" xfId="7326"/>
    <cellStyle name="1_tree_수량산출_현충묘지-예산서(조경)_예산서-엑셀변환양식100_원가계산_수량산출서0410안용" xfId="7327"/>
    <cellStyle name="1_tree_수량산출_현충묘지-예산서(조경)_예산서-엑셀변환양식100_원가계산_수량산출서0524" xfId="7328"/>
    <cellStyle name="1_tree_수량산출_현충묘지-예산서(조경)_예산서-엑셀변환양식100_원가계산_수량산출서0628" xfId="7329"/>
    <cellStyle name="1_tree_수량산출_현충묘지-예산서(조경)_예산서-엑셀변환양식100_원가계산_수량산출서1" xfId="7330"/>
    <cellStyle name="1_tree_수량산출_현충묘지-예산서(조경)_예산서-엑셀변환양식100_원가계산_수량산출서-1" xfId="7331"/>
    <cellStyle name="1_tree_수량산출_현충묘지-예산서(조경)_예산서-엑셀변환양식100_원가계산_인라인수량산출서" xfId="7332"/>
    <cellStyle name="1_tree_수량산출_현충묘지-예산서(조경)_예산서-엑셀변환양식100_원가계산_태양-수량산출서(0730)" xfId="7333"/>
    <cellStyle name="1_tree_수량산출_현충묘지-예산서(조경)_예산서-엑셀변환양식100_원가계산_호박골-수량산출서(0624)" xfId="7334"/>
    <cellStyle name="1_tree_수량산출_현충묘지-예산서(조경)_예산서-엑셀변환양식100_인라인수량산출서" xfId="7335"/>
    <cellStyle name="1_tree_수량산출_현충묘지-예산서(조경)_예산서-엑셀변환양식100_진입램프최종" xfId="7336"/>
    <cellStyle name="1_tree_수량산출_현충묘지-예산서(조경)_예산서-엑셀변환양식100_진입램프최종엑셀" xfId="7337"/>
    <cellStyle name="1_tree_수량산출_현충묘지-예산서(조경)_예산서-엑셀변환양식100_태양-수량산출서(0730)" xfId="7338"/>
    <cellStyle name="1_tree_수량산출_현충묘지-예산서(조경)_예산서-엑셀변환양식100_폐기물0818" xfId="7339"/>
    <cellStyle name="1_tree_수량산출_현충묘지-예산서(조경)_예산서-엑셀변환양식100_표지-공정표" xfId="7340"/>
    <cellStyle name="1_tree_수량산출_현충묘지-예산서(조경)_예산서-엑셀변환양식100_표지-공정표_폐기물1023(이전비없음)" xfId="7341"/>
    <cellStyle name="1_tree_수량산출_현충묘지-예산서(조경)_예산서-엑셀변환양식100_호박골-수량산출서(0624)" xfId="7342"/>
    <cellStyle name="1_tree_수량산출_현충묘지-예산서(조경)_원가계산" xfId="7343"/>
    <cellStyle name="1_tree_수량산출_현충묘지-예산서(조경)_원가계산_0828" xfId="7344"/>
    <cellStyle name="1_tree_수량산출_현충묘지-예산서(조경)_원가계산_0915" xfId="7345"/>
    <cellStyle name="1_tree_수량산출_현충묘지-예산서(조경)_원가계산_2차분-수량산출서(0827)" xfId="7346"/>
    <cellStyle name="1_tree_수량산출_현충묘지-예산서(조경)_원가계산_A지역" xfId="7347"/>
    <cellStyle name="1_tree_수량산출_현충묘지-예산서(조경)_원가계산_관악고수량산출서" xfId="7348"/>
    <cellStyle name="1_tree_수량산출_현충묘지-예산서(조경)_원가계산_수량산출서" xfId="7349"/>
    <cellStyle name="1_tree_수량산출_현충묘지-예산서(조경)_원가계산_수량산출서(0121)" xfId="7350"/>
    <cellStyle name="1_tree_수량산출_현충묘지-예산서(조경)_원가계산_수량산출서(0126)" xfId="7351"/>
    <cellStyle name="1_tree_수량산출_현충묘지-예산서(조경)_원가계산_수량산출서(0803)" xfId="7352"/>
    <cellStyle name="1_tree_수량산출_현충묘지-예산서(조경)_원가계산_수량산출서(옥정중)0704" xfId="7353"/>
    <cellStyle name="1_tree_수량산출_현충묘지-예산서(조경)_원가계산_수량산출서0410안용" xfId="7354"/>
    <cellStyle name="1_tree_수량산출_현충묘지-예산서(조경)_원가계산_수량산출서0524" xfId="7355"/>
    <cellStyle name="1_tree_수량산출_현충묘지-예산서(조경)_원가계산_수량산출서0628" xfId="7356"/>
    <cellStyle name="1_tree_수량산출_현충묘지-예산서(조경)_원가계산_수량산출서1" xfId="7357"/>
    <cellStyle name="1_tree_수량산출_현충묘지-예산서(조경)_원가계산_수량산출서-1" xfId="7358"/>
    <cellStyle name="1_tree_수량산출_현충묘지-예산서(조경)_원가계산_인라인수량산출서" xfId="7359"/>
    <cellStyle name="1_tree_수량산출_현충묘지-예산서(조경)_원가계산_태양-수량산출서(0730)" xfId="7360"/>
    <cellStyle name="1_tree_수량산출_현충묘지-예산서(조경)_원가계산_호박골-수량산출서(0624)" xfId="7361"/>
    <cellStyle name="1_tree_수량산출_현충묘지-예산서(조경)_인라인수량산출서" xfId="7362"/>
    <cellStyle name="1_tree_수량산출_현충묘지-예산서(조경)_진입램프최종" xfId="7363"/>
    <cellStyle name="1_tree_수량산출_현충묘지-예산서(조경)_진입램프최종엑셀" xfId="7364"/>
    <cellStyle name="1_tree_수량산출_현충묘지-예산서(조경)_태양-수량산출서(0730)" xfId="7365"/>
    <cellStyle name="1_tree_수량산출_현충묘지-예산서(조경)_폐기물0818" xfId="7366"/>
    <cellStyle name="1_tree_수량산출_현충묘지-예산서(조경)_표지-공정표" xfId="7367"/>
    <cellStyle name="1_tree_수량산출_현충묘지-예산서(조경)_표지-공정표_0828" xfId="7368"/>
    <cellStyle name="1_tree_수량산출_현충묘지-예산서(조경)_표지-공정표_0915" xfId="7369"/>
    <cellStyle name="1_tree_수량산출_현충묘지-예산서(조경)_표지-공정표_2차분-수량산출서(0827)" xfId="7370"/>
    <cellStyle name="1_tree_수량산출_현충묘지-예산서(조경)_표지-공정표_A지역" xfId="7371"/>
    <cellStyle name="1_tree_수량산출_현충묘지-예산서(조경)_표지-공정표_관악고수량산출서" xfId="7372"/>
    <cellStyle name="1_tree_수량산출_현충묘지-예산서(조경)_표지-공정표_수량산출서" xfId="7373"/>
    <cellStyle name="1_tree_수량산출_현충묘지-예산서(조경)_표지-공정표_수량산출서(0121)" xfId="7374"/>
    <cellStyle name="1_tree_수량산출_현충묘지-예산서(조경)_표지-공정표_수량산출서(0126)" xfId="7375"/>
    <cellStyle name="1_tree_수량산출_현충묘지-예산서(조경)_표지-공정표_수량산출서(0803)" xfId="7376"/>
    <cellStyle name="1_tree_수량산출_현충묘지-예산서(조경)_표지-공정표_수량산출서(옥정중)0704" xfId="7377"/>
    <cellStyle name="1_tree_수량산출_현충묘지-예산서(조경)_표지-공정표_수량산출서0410안용" xfId="7378"/>
    <cellStyle name="1_tree_수량산출_현충묘지-예산서(조경)_표지-공정표_수량산출서0524" xfId="7379"/>
    <cellStyle name="1_tree_수량산출_현충묘지-예산서(조경)_표지-공정표_수량산출서0628" xfId="7380"/>
    <cellStyle name="1_tree_수량산출_현충묘지-예산서(조경)_표지-공정표_수량산출서1" xfId="7381"/>
    <cellStyle name="1_tree_수량산출_현충묘지-예산서(조경)_표지-공정표_수량산출서-1" xfId="7382"/>
    <cellStyle name="1_tree_수량산출_현충묘지-예산서(조경)_표지-공정표_인라인수량산출서" xfId="7383"/>
    <cellStyle name="1_tree_수량산출_현충묘지-예산서(조경)_표지-공정표_태양-수량산출서(0730)" xfId="7384"/>
    <cellStyle name="1_tree_수량산출_현충묘지-예산서(조경)_표지-공정표_폐기물1023(이전비없음)" xfId="7385"/>
    <cellStyle name="1_tree_수량산출_현충묘지-예산서(조경)_표지-공정표_표지-공정표" xfId="7386"/>
    <cellStyle name="1_tree_수량산출_현충묘지-예산서(조경)_표지-공정표_호박골-수량산출서(0624)" xfId="7387"/>
    <cellStyle name="1_tree_수량산출_현충묘지-예산서(조경)_표지예정공정표" xfId="7388"/>
    <cellStyle name="1_tree_수량산출_현충묘지-예산서(조경)_-표지예정공정표" xfId="7389"/>
    <cellStyle name="1_tree_수량산출_현충묘지-예산서(조경)_표지예정공정표_0828" xfId="7390"/>
    <cellStyle name="1_tree_수량산출_현충묘지-예산서(조경)_-표지예정공정표_0828" xfId="7391"/>
    <cellStyle name="1_tree_수량산출_현충묘지-예산서(조경)_표지예정공정표_0915" xfId="7392"/>
    <cellStyle name="1_tree_수량산출_현충묘지-예산서(조경)_-표지예정공정표_0915" xfId="7393"/>
    <cellStyle name="1_tree_수량산출_현충묘지-예산서(조경)_표지예정공정표_2차분-수량산출서(0827)" xfId="7394"/>
    <cellStyle name="1_tree_수량산출_현충묘지-예산서(조경)_-표지예정공정표_2차분-수량산출서(0827)" xfId="7395"/>
    <cellStyle name="1_tree_수량산출_현충묘지-예산서(조경)_표지예정공정표_A지역" xfId="7396"/>
    <cellStyle name="1_tree_수량산출_현충묘지-예산서(조경)_-표지예정공정표_A지역" xfId="7397"/>
    <cellStyle name="1_tree_수량산출_현충묘지-예산서(조경)_표지예정공정표_관악고수량산출서" xfId="7398"/>
    <cellStyle name="1_tree_수량산출_현충묘지-예산서(조경)_-표지예정공정표_관악고수량산출서" xfId="7399"/>
    <cellStyle name="1_tree_수량산출_현충묘지-예산서(조경)_표지예정공정표_수량산출서" xfId="7400"/>
    <cellStyle name="1_tree_수량산출_현충묘지-예산서(조경)_-표지예정공정표_수량산출서" xfId="7401"/>
    <cellStyle name="1_tree_수량산출_현충묘지-예산서(조경)_표지예정공정표_수량산출서(0121)" xfId="7402"/>
    <cellStyle name="1_tree_수량산출_현충묘지-예산서(조경)_-표지예정공정표_수량산출서(0121)" xfId="7403"/>
    <cellStyle name="1_tree_수량산출_현충묘지-예산서(조경)_표지예정공정표_수량산출서(0126)" xfId="7404"/>
    <cellStyle name="1_tree_수량산출_현충묘지-예산서(조경)_-표지예정공정표_수량산출서(0126)" xfId="7405"/>
    <cellStyle name="1_tree_수량산출_현충묘지-예산서(조경)_표지예정공정표_수량산출서(0803)" xfId="7406"/>
    <cellStyle name="1_tree_수량산출_현충묘지-예산서(조경)_-표지예정공정표_수량산출서(0803)" xfId="7407"/>
    <cellStyle name="1_tree_수량산출_현충묘지-예산서(조경)_표지예정공정표_수량산출서(옥정중)0704" xfId="7408"/>
    <cellStyle name="1_tree_수량산출_현충묘지-예산서(조경)_-표지예정공정표_수량산출서(옥정중)0704" xfId="7409"/>
    <cellStyle name="1_tree_수량산출_현충묘지-예산서(조경)_표지예정공정표_수량산출서0410안용" xfId="7410"/>
    <cellStyle name="1_tree_수량산출_현충묘지-예산서(조경)_-표지예정공정표_수량산출서0410안용" xfId="7411"/>
    <cellStyle name="1_tree_수량산출_현충묘지-예산서(조경)_표지예정공정표_수량산출서0524" xfId="7412"/>
    <cellStyle name="1_tree_수량산출_현충묘지-예산서(조경)_-표지예정공정표_수량산출서0524" xfId="7413"/>
    <cellStyle name="1_tree_수량산출_현충묘지-예산서(조경)_표지예정공정표_수량산출서0628" xfId="7414"/>
    <cellStyle name="1_tree_수량산출_현충묘지-예산서(조경)_-표지예정공정표_수량산출서0628" xfId="7415"/>
    <cellStyle name="1_tree_수량산출_현충묘지-예산서(조경)_표지예정공정표_수량산출서1" xfId="7416"/>
    <cellStyle name="1_tree_수량산출_현충묘지-예산서(조경)_표지예정공정표_수량산출서-1" xfId="7417"/>
    <cellStyle name="1_tree_수량산출_현충묘지-예산서(조경)_-표지예정공정표_수량산출서1" xfId="7418"/>
    <cellStyle name="1_tree_수량산출_현충묘지-예산서(조경)_-표지예정공정표_수량산출서-1" xfId="7419"/>
    <cellStyle name="1_tree_수량산출_현충묘지-예산서(조경)_표지예정공정표_인라인수량산출서" xfId="7420"/>
    <cellStyle name="1_tree_수량산출_현충묘지-예산서(조경)_-표지예정공정표_인라인수량산출서" xfId="7421"/>
    <cellStyle name="1_tree_수량산출_현충묘지-예산서(조경)_표지예정공정표_태양-수량산출서(0730)" xfId="7422"/>
    <cellStyle name="1_tree_수량산출_현충묘지-예산서(조경)_-표지예정공정표_태양-수량산출서(0730)" xfId="7423"/>
    <cellStyle name="1_tree_수량산출_현충묘지-예산서(조경)_표지예정공정표_폐기물1023(이전비없음)" xfId="7424"/>
    <cellStyle name="1_tree_수량산출_현충묘지-예산서(조경)_-표지예정공정표_폐기물1023(이전비없음)" xfId="7425"/>
    <cellStyle name="1_tree_수량산출_현충묘지-예산서(조경)_표지예정공정표_표지-공정표" xfId="7426"/>
    <cellStyle name="1_tree_수량산출_현충묘지-예산서(조경)_-표지예정공정표_표지-공정표" xfId="7427"/>
    <cellStyle name="1_tree_수량산출_현충묘지-예산서(조경)_표지예정공정표_호박골-수량산출서(0624)" xfId="7428"/>
    <cellStyle name="1_tree_수량산출_현충묘지-예산서(조경)_-표지예정공정표_호박골-수량산출서(0624)" xfId="7429"/>
    <cellStyle name="1_tree_수량산출_현충묘지-예산서(조경)_호박골-수량산출서(0624)" xfId="7430"/>
    <cellStyle name="1_tree_수량산출_호박골-수량산출서(0624)" xfId="7431"/>
    <cellStyle name="1_tree_수량산출서" xfId="7432"/>
    <cellStyle name="1_tree_수량산출서(0121)" xfId="7433"/>
    <cellStyle name="1_tree_수량산출서(0126)" xfId="7434"/>
    <cellStyle name="1_tree_수량산출서(0803)" xfId="7435"/>
    <cellStyle name="1_tree_수량산출서(옥정중)0704" xfId="7436"/>
    <cellStyle name="1_tree_수량산출서0410안용" xfId="7437"/>
    <cellStyle name="1_tree_수량산출서0524" xfId="7438"/>
    <cellStyle name="1_tree_수량산출서0628" xfId="7439"/>
    <cellStyle name="1_tree_수량산출서1" xfId="7440"/>
    <cellStyle name="1_tree_수량산출서-1" xfId="7441"/>
    <cellStyle name="1_tree_시화지구4월정산" xfId="7442"/>
    <cellStyle name="1_tree_영등포구-수량산출서" xfId="7443"/>
    <cellStyle name="1_tree_원가계산" xfId="7444"/>
    <cellStyle name="1_tree_원가계산_0828" xfId="7445"/>
    <cellStyle name="1_tree_원가계산_0915" xfId="7446"/>
    <cellStyle name="1_tree_원가계산_2차분-수량산출서(0827)" xfId="7447"/>
    <cellStyle name="1_tree_원가계산_A지역" xfId="7448"/>
    <cellStyle name="1_tree_원가계산_관악고수량산출서" xfId="7449"/>
    <cellStyle name="1_tree_원가계산_수량산출서" xfId="7450"/>
    <cellStyle name="1_tree_원가계산_수량산출서(0121)" xfId="7451"/>
    <cellStyle name="1_tree_원가계산_수량산출서(0126)" xfId="7452"/>
    <cellStyle name="1_tree_원가계산_수량산출서(0803)" xfId="7453"/>
    <cellStyle name="1_tree_원가계산_수량산출서(옥정중)0704" xfId="7454"/>
    <cellStyle name="1_tree_원가계산_수량산출서0410안용" xfId="7455"/>
    <cellStyle name="1_tree_원가계산_수량산출서0524" xfId="7456"/>
    <cellStyle name="1_tree_원가계산_수량산출서0628" xfId="7457"/>
    <cellStyle name="1_tree_원가계산_수량산출서1" xfId="7458"/>
    <cellStyle name="1_tree_원가계산_수량산출서-1" xfId="7459"/>
    <cellStyle name="1_tree_원가계산_인라인수량산출서" xfId="7460"/>
    <cellStyle name="1_tree_원가계산_태양-수량산출서(0730)" xfId="7461"/>
    <cellStyle name="1_tree_원가계산_호박골-수량산출서(0624)" xfId="7462"/>
    <cellStyle name="1_tree_인라인수량산출서" xfId="7463"/>
    <cellStyle name="1_tree_종묘광장 내역서(1009일상감사)" xfId="7464"/>
    <cellStyle name="1_tree_종묘광장 내역서(1009일상감사)_내역서-숭인2동 2.28(최종)" xfId="7465"/>
    <cellStyle name="1_tree_종묘광장 내역서(1009일상감사)_복사본 한강걷고싶은강변길내역서-3.21" xfId="7466"/>
    <cellStyle name="1_tree_증감내역서(U형측구)" xfId="7467"/>
    <cellStyle name="1_tree_지주목" xfId="7468"/>
    <cellStyle name="1_tree_지주목_00-수량산출서양식" xfId="7469"/>
    <cellStyle name="1_tree_지주목_녹화마대녹화끈수량산출-예원" xfId="7470"/>
    <cellStyle name="1_tree_진입램프최종" xfId="7471"/>
    <cellStyle name="1_tree_진입램프최종엑셀" xfId="7472"/>
    <cellStyle name="1_tree_총괄내역0518" xfId="7473"/>
    <cellStyle name="1_tree_총괄내역0518_00-설계서양식" xfId="7474"/>
    <cellStyle name="1_tree_총괄내역0518_00-설계서양식_00-수량산출서양식" xfId="7475"/>
    <cellStyle name="1_tree_총괄내역0518_00-설계서양식_녹화마대녹화끈수량산출-예원" xfId="7476"/>
    <cellStyle name="1_tree_총괄내역0518_00-수량산출서양식" xfId="7477"/>
    <cellStyle name="1_tree_총괄내역0518_구로리설계예산서1029" xfId="7478"/>
    <cellStyle name="1_tree_총괄내역0518_구로리설계예산서1029_00-설계서양식" xfId="7479"/>
    <cellStyle name="1_tree_총괄내역0518_구로리설계예산서1029_00-설계서양식_00-수량산출서양식" xfId="7480"/>
    <cellStyle name="1_tree_총괄내역0518_구로리설계예산서1029_00-설계서양식_녹화마대녹화끈수량산출-예원" xfId="7481"/>
    <cellStyle name="1_tree_총괄내역0518_구로리설계예산서1029_00-수량산출서양식" xfId="7482"/>
    <cellStyle name="1_tree_총괄내역0518_구로리설계예산서1029_녹화마대녹화끈수량산출-예원" xfId="7483"/>
    <cellStyle name="1_tree_총괄내역0518_구로리설계예산서1029_지주목" xfId="7484"/>
    <cellStyle name="1_tree_총괄내역0518_구로리설계예산서1029_지주목_00-수량산출서양식" xfId="7485"/>
    <cellStyle name="1_tree_총괄내역0518_구로리설계예산서1029_지주목_녹화마대녹화끈수량산출-예원" xfId="7486"/>
    <cellStyle name="1_tree_총괄내역0518_구로리설계예산서1118준공" xfId="7487"/>
    <cellStyle name="1_tree_총괄내역0518_구로리설계예산서1118준공_00-설계서양식" xfId="7488"/>
    <cellStyle name="1_tree_총괄내역0518_구로리설계예산서1118준공_00-설계서양식_00-수량산출서양식" xfId="7489"/>
    <cellStyle name="1_tree_총괄내역0518_구로리설계예산서1118준공_00-설계서양식_녹화마대녹화끈수량산출-예원" xfId="7490"/>
    <cellStyle name="1_tree_총괄내역0518_구로리설계예산서1118준공_00-수량산출서양식" xfId="7491"/>
    <cellStyle name="1_tree_총괄내역0518_구로리설계예산서1118준공_녹화마대녹화끈수량산출-예원" xfId="7492"/>
    <cellStyle name="1_tree_총괄내역0518_구로리설계예산서1118준공_지주목" xfId="7493"/>
    <cellStyle name="1_tree_총괄내역0518_구로리설계예산서1118준공_지주목_00-수량산출서양식" xfId="7494"/>
    <cellStyle name="1_tree_총괄내역0518_구로리설계예산서1118준공_지주목_녹화마대녹화끈수량산출-예원" xfId="7495"/>
    <cellStyle name="1_tree_총괄내역0518_구로리설계예산서조경" xfId="7496"/>
    <cellStyle name="1_tree_총괄내역0518_구로리설계예산서조경_00-설계서양식" xfId="7497"/>
    <cellStyle name="1_tree_총괄내역0518_구로리설계예산서조경_00-설계서양식_00-수량산출서양식" xfId="7498"/>
    <cellStyle name="1_tree_총괄내역0518_구로리설계예산서조경_00-설계서양식_녹화마대녹화끈수량산출-예원" xfId="7499"/>
    <cellStyle name="1_tree_총괄내역0518_구로리설계예산서조경_00-수량산출서양식" xfId="7500"/>
    <cellStyle name="1_tree_총괄내역0518_구로리설계예산서조경_녹화마대녹화끈수량산출-예원" xfId="7501"/>
    <cellStyle name="1_tree_총괄내역0518_구로리설계예산서조경_지주목" xfId="7502"/>
    <cellStyle name="1_tree_총괄내역0518_구로리설계예산서조경_지주목_00-수량산출서양식" xfId="7503"/>
    <cellStyle name="1_tree_총괄내역0518_구로리설계예산서조경_지주목_녹화마대녹화끈수량산출-예원" xfId="7504"/>
    <cellStyle name="1_tree_총괄내역0518_구로리어린이공원예산서(조경)1125" xfId="7505"/>
    <cellStyle name="1_tree_총괄내역0518_구로리어린이공원예산서(조경)1125_00-설계서양식" xfId="7506"/>
    <cellStyle name="1_tree_총괄내역0518_구로리어린이공원예산서(조경)1125_00-설계서양식_00-수량산출서양식" xfId="7507"/>
    <cellStyle name="1_tree_총괄내역0518_구로리어린이공원예산서(조경)1125_00-설계서양식_녹화마대녹화끈수량산출-예원" xfId="7508"/>
    <cellStyle name="1_tree_총괄내역0518_구로리어린이공원예산서(조경)1125_00-수량산출서양식" xfId="7509"/>
    <cellStyle name="1_tree_총괄내역0518_구로리어린이공원예산서(조경)1125_녹화마대녹화끈수량산출-예원" xfId="7510"/>
    <cellStyle name="1_tree_총괄내역0518_구로리어린이공원예산서(조경)1125_지주목" xfId="7511"/>
    <cellStyle name="1_tree_총괄내역0518_구로리어린이공원예산서(조경)1125_지주목_00-수량산출서양식" xfId="7512"/>
    <cellStyle name="1_tree_총괄내역0518_구로리어린이공원예산서(조경)1125_지주목_녹화마대녹화끈수량산출-예원" xfId="7513"/>
    <cellStyle name="1_tree_총괄내역0518_내역서" xfId="7514"/>
    <cellStyle name="1_tree_총괄내역0518_내역서_00-설계서양식" xfId="7515"/>
    <cellStyle name="1_tree_총괄내역0518_내역서_00-설계서양식_00-수량산출서양식" xfId="7516"/>
    <cellStyle name="1_tree_총괄내역0518_내역서_00-설계서양식_녹화마대녹화끈수량산출-예원" xfId="7517"/>
    <cellStyle name="1_tree_총괄내역0518_내역서_00-수량산출서양식" xfId="7518"/>
    <cellStyle name="1_tree_총괄내역0518_내역서_녹화마대녹화끈수량산출-예원" xfId="7519"/>
    <cellStyle name="1_tree_총괄내역0518_내역서_지주목" xfId="7520"/>
    <cellStyle name="1_tree_총괄내역0518_내역서_지주목_00-수량산출서양식" xfId="7521"/>
    <cellStyle name="1_tree_총괄내역0518_내역서_지주목_녹화마대녹화끈수량산출-예원" xfId="7522"/>
    <cellStyle name="1_tree_총괄내역0518_노임단가표" xfId="7523"/>
    <cellStyle name="1_tree_총괄내역0518_노임단가표_00-설계서양식" xfId="7524"/>
    <cellStyle name="1_tree_총괄내역0518_노임단가표_00-설계서양식_00-수량산출서양식" xfId="7525"/>
    <cellStyle name="1_tree_총괄내역0518_노임단가표_00-설계서양식_녹화마대녹화끈수량산출-예원" xfId="7526"/>
    <cellStyle name="1_tree_총괄내역0518_노임단가표_00-수량산출서양식" xfId="7527"/>
    <cellStyle name="1_tree_총괄내역0518_노임단가표_녹화마대녹화끈수량산출-예원" xfId="7528"/>
    <cellStyle name="1_tree_총괄내역0518_노임단가표_지주목" xfId="7529"/>
    <cellStyle name="1_tree_총괄내역0518_노임단가표_지주목_00-수량산출서양식" xfId="7530"/>
    <cellStyle name="1_tree_총괄내역0518_노임단가표_지주목_녹화마대녹화끈수량산출-예원" xfId="7531"/>
    <cellStyle name="1_tree_총괄내역0518_녹화마대녹화끈수량산출-예원" xfId="7532"/>
    <cellStyle name="1_tree_총괄내역0518_수도권매립지" xfId="7533"/>
    <cellStyle name="1_tree_총괄내역0518_수도권매립지_00-설계서양식" xfId="7534"/>
    <cellStyle name="1_tree_총괄내역0518_수도권매립지_00-설계서양식_00-수량산출서양식" xfId="7535"/>
    <cellStyle name="1_tree_총괄내역0518_수도권매립지_00-설계서양식_녹화마대녹화끈수량산출-예원" xfId="7536"/>
    <cellStyle name="1_tree_총괄내역0518_수도권매립지_00-수량산출서양식" xfId="7537"/>
    <cellStyle name="1_tree_총괄내역0518_수도권매립지_녹화마대녹화끈수량산출-예원" xfId="7538"/>
    <cellStyle name="1_tree_총괄내역0518_수도권매립지_지주목" xfId="7539"/>
    <cellStyle name="1_tree_총괄내역0518_수도권매립지_지주목_00-수량산출서양식" xfId="7540"/>
    <cellStyle name="1_tree_총괄내역0518_수도권매립지_지주목_녹화마대녹화끈수량산출-예원" xfId="7541"/>
    <cellStyle name="1_tree_총괄내역0518_수도권매립지1004(발주용)" xfId="7542"/>
    <cellStyle name="1_tree_총괄내역0518_수도권매립지1004(발주용)_00-설계서양식" xfId="7543"/>
    <cellStyle name="1_tree_총괄내역0518_수도권매립지1004(발주용)_00-설계서양식_00-수량산출서양식" xfId="7544"/>
    <cellStyle name="1_tree_총괄내역0518_수도권매립지1004(발주용)_00-설계서양식_녹화마대녹화끈수량산출-예원" xfId="7545"/>
    <cellStyle name="1_tree_총괄내역0518_수도권매립지1004(발주용)_00-수량산출서양식" xfId="7546"/>
    <cellStyle name="1_tree_총괄내역0518_수도권매립지1004(발주용)_녹화마대녹화끈수량산출-예원" xfId="7547"/>
    <cellStyle name="1_tree_총괄내역0518_수도권매립지1004(발주용)_지주목" xfId="7548"/>
    <cellStyle name="1_tree_총괄내역0518_수도권매립지1004(발주용)_지주목_00-수량산출서양식" xfId="7549"/>
    <cellStyle name="1_tree_총괄내역0518_수도권매립지1004(발주용)_지주목_녹화마대녹화끈수량산출-예원" xfId="7550"/>
    <cellStyle name="1_tree_총괄내역0518_일신건영설계예산서(0211)" xfId="7551"/>
    <cellStyle name="1_tree_총괄내역0518_일신건영설계예산서(0211)_00-설계서양식" xfId="7552"/>
    <cellStyle name="1_tree_총괄내역0518_일신건영설계예산서(0211)_00-설계서양식_00-수량산출서양식" xfId="7553"/>
    <cellStyle name="1_tree_총괄내역0518_일신건영설계예산서(0211)_00-설계서양식_녹화마대녹화끈수량산출-예원" xfId="7554"/>
    <cellStyle name="1_tree_총괄내역0518_일신건영설계예산서(0211)_00-수량산출서양식" xfId="7555"/>
    <cellStyle name="1_tree_총괄내역0518_일신건영설계예산서(0211)_녹화마대녹화끈수량산출-예원" xfId="7556"/>
    <cellStyle name="1_tree_총괄내역0518_일신건영설계예산서(0211)_지주목" xfId="7557"/>
    <cellStyle name="1_tree_총괄내역0518_일신건영설계예산서(0211)_지주목_00-수량산출서양식" xfId="7558"/>
    <cellStyle name="1_tree_총괄내역0518_일신건영설계예산서(0211)_지주목_녹화마대녹화끈수량산출-예원" xfId="7559"/>
    <cellStyle name="1_tree_총괄내역0518_일위대가" xfId="7560"/>
    <cellStyle name="1_tree_총괄내역0518_일위대가_00-설계서양식" xfId="7561"/>
    <cellStyle name="1_tree_총괄내역0518_일위대가_00-설계서양식_00-수량산출서양식" xfId="7562"/>
    <cellStyle name="1_tree_총괄내역0518_일위대가_00-설계서양식_녹화마대녹화끈수량산출-예원" xfId="7563"/>
    <cellStyle name="1_tree_총괄내역0518_일위대가_00-수량산출서양식" xfId="7564"/>
    <cellStyle name="1_tree_총괄내역0518_일위대가_녹화마대녹화끈수량산출-예원" xfId="7565"/>
    <cellStyle name="1_tree_총괄내역0518_일위대가_지주목" xfId="7566"/>
    <cellStyle name="1_tree_총괄내역0518_일위대가_지주목_00-수량산출서양식" xfId="7567"/>
    <cellStyle name="1_tree_총괄내역0518_일위대가_지주목_녹화마대녹화끈수량산출-예원" xfId="7568"/>
    <cellStyle name="1_tree_총괄내역0518_자재단가표" xfId="7569"/>
    <cellStyle name="1_tree_총괄내역0518_자재단가표_00-설계서양식" xfId="7570"/>
    <cellStyle name="1_tree_총괄내역0518_자재단가표_00-설계서양식_00-수량산출서양식" xfId="7571"/>
    <cellStyle name="1_tree_총괄내역0518_자재단가표_00-설계서양식_녹화마대녹화끈수량산출-예원" xfId="7572"/>
    <cellStyle name="1_tree_총괄내역0518_자재단가표_00-수량산출서양식" xfId="7573"/>
    <cellStyle name="1_tree_총괄내역0518_자재단가표_녹화마대녹화끈수량산출-예원" xfId="7574"/>
    <cellStyle name="1_tree_총괄내역0518_자재단가표_지주목" xfId="7575"/>
    <cellStyle name="1_tree_총괄내역0518_자재단가표_지주목_00-수량산출서양식" xfId="7576"/>
    <cellStyle name="1_tree_총괄내역0518_자재단가표_지주목_녹화마대녹화끈수량산출-예원" xfId="7577"/>
    <cellStyle name="1_tree_총괄내역0518_장안초등학교내역0814" xfId="7578"/>
    <cellStyle name="1_tree_총괄내역0518_장안초등학교내역0814_00-설계서양식" xfId="7579"/>
    <cellStyle name="1_tree_총괄내역0518_장안초등학교내역0814_00-설계서양식_00-수량산출서양식" xfId="7580"/>
    <cellStyle name="1_tree_총괄내역0518_장안초등학교내역0814_00-설계서양식_녹화마대녹화끈수량산출-예원" xfId="7581"/>
    <cellStyle name="1_tree_총괄내역0518_장안초등학교내역0814_00-수량산출서양식" xfId="7582"/>
    <cellStyle name="1_tree_총괄내역0518_장안초등학교내역0814_녹화마대녹화끈수량산출-예원" xfId="7583"/>
    <cellStyle name="1_tree_총괄내역0518_장안초등학교내역0814_지주목" xfId="7584"/>
    <cellStyle name="1_tree_총괄내역0518_장안초등학교내역0814_지주목_00-수량산출서양식" xfId="7585"/>
    <cellStyle name="1_tree_총괄내역0518_장안초등학교내역0814_지주목_녹화마대녹화끈수량산출-예원" xfId="7586"/>
    <cellStyle name="1_tree_총괄내역0518_지주목" xfId="7587"/>
    <cellStyle name="1_tree_총괄내역0518_지주목_00-수량산출서양식" xfId="7588"/>
    <cellStyle name="1_tree_총괄내역0518_지주목_녹화마대녹화끈수량산출-예원" xfId="7589"/>
    <cellStyle name="1_tree_칼산 총괄내역서(토목)" xfId="7590"/>
    <cellStyle name="1_tree_칼산공사원가계산서" xfId="7591"/>
    <cellStyle name="1_tree_태양-수량산출서(0730)" xfId="7592"/>
    <cellStyle name="1_tree_폐기물0818" xfId="7593"/>
    <cellStyle name="1_tree_표지-공정표" xfId="7594"/>
    <cellStyle name="1_tree_표지-공정표_폐기물1023(이전비없음)" xfId="7595"/>
    <cellStyle name="1_tree_현충묘지-예산서(조경)" xfId="7596"/>
    <cellStyle name="1_tree_현충묘지-예산서(조경)_00-수량산출서양식" xfId="7597"/>
    <cellStyle name="1_tree_현충묘지-예산서(조경)_00-표지예정공정표" xfId="7598"/>
    <cellStyle name="1_tree_현충묘지-예산서(조경)_00-표지예정공정표_0828" xfId="7599"/>
    <cellStyle name="1_tree_현충묘지-예산서(조경)_00-표지예정공정표_0915" xfId="7600"/>
    <cellStyle name="1_tree_현충묘지-예산서(조경)_00-표지예정공정표_2차분-수량산출서(0827)" xfId="7601"/>
    <cellStyle name="1_tree_현충묘지-예산서(조경)_00-표지예정공정표_A지역" xfId="7602"/>
    <cellStyle name="1_tree_현충묘지-예산서(조경)_00-표지예정공정표_관악고수량산출서" xfId="7603"/>
    <cellStyle name="1_tree_현충묘지-예산서(조경)_00-표지예정공정표_수량산출서" xfId="7604"/>
    <cellStyle name="1_tree_현충묘지-예산서(조경)_00-표지예정공정표_수량산출서(0121)" xfId="7605"/>
    <cellStyle name="1_tree_현충묘지-예산서(조경)_00-표지예정공정표_수량산출서(0126)" xfId="7606"/>
    <cellStyle name="1_tree_현충묘지-예산서(조경)_00-표지예정공정표_수량산출서(0803)" xfId="7607"/>
    <cellStyle name="1_tree_현충묘지-예산서(조경)_00-표지예정공정표_수량산출서(옥정중)0704" xfId="7608"/>
    <cellStyle name="1_tree_현충묘지-예산서(조경)_00-표지예정공정표_수량산출서0410안용" xfId="7609"/>
    <cellStyle name="1_tree_현충묘지-예산서(조경)_00-표지예정공정표_수량산출서0524" xfId="7610"/>
    <cellStyle name="1_tree_현충묘지-예산서(조경)_00-표지예정공정표_수량산출서0628" xfId="7611"/>
    <cellStyle name="1_tree_현충묘지-예산서(조경)_00-표지예정공정표_수량산출서1" xfId="7612"/>
    <cellStyle name="1_tree_현충묘지-예산서(조경)_00-표지예정공정표_수량산출서-1" xfId="7613"/>
    <cellStyle name="1_tree_현충묘지-예산서(조경)_00-표지예정공정표_인라인수량산출서" xfId="7614"/>
    <cellStyle name="1_tree_현충묘지-예산서(조경)_00-표지예정공정표_태양-수량산출서(0730)" xfId="7615"/>
    <cellStyle name="1_tree_현충묘지-예산서(조경)_00-표지예정공정표_폐기물1023(이전비없음)" xfId="7616"/>
    <cellStyle name="1_tree_현충묘지-예산서(조경)_00-표지예정공정표_표지-공정표" xfId="7617"/>
    <cellStyle name="1_tree_현충묘지-예산서(조경)_00-표지예정공정표_호박골-수량산출서(0624)" xfId="7618"/>
    <cellStyle name="1_tree_현충묘지-예산서(조경)_041206 목동내역" xfId="7619"/>
    <cellStyle name="1_tree_현충묘지-예산서(조경)_041206 목동내역_설계서(갑지)0223" xfId="7620"/>
    <cellStyle name="1_tree_현충묘지-예산서(조경)_041206 목동내역_설계예산서및단가산출서" xfId="7621"/>
    <cellStyle name="1_tree_현충묘지-예산서(조경)_041206 목동내역_진입램프최종" xfId="7622"/>
    <cellStyle name="1_tree_현충묘지-예산서(조경)_041206 목동내역_진입램프최종엑셀" xfId="7623"/>
    <cellStyle name="1_tree_현충묘지-예산서(조경)_0828" xfId="7624"/>
    <cellStyle name="1_tree_현충묘지-예산서(조경)_0915" xfId="7625"/>
    <cellStyle name="1_tree_현충묘지-예산서(조경)_2차분-수량산출서(0827)" xfId="7626"/>
    <cellStyle name="1_tree_현충묘지-예산서(조경)_A지역" xfId="7627"/>
    <cellStyle name="1_tree_현충묘지-예산서(조경)_관악고수량산출서" xfId="7628"/>
    <cellStyle name="1_tree_현충묘지-예산서(조경)_까르프-표지예정공정표" xfId="7629"/>
    <cellStyle name="1_tree_현충묘지-예산서(조경)_까르프-표지예정공정표_0828" xfId="7630"/>
    <cellStyle name="1_tree_현충묘지-예산서(조경)_까르프-표지예정공정표_0915" xfId="7631"/>
    <cellStyle name="1_tree_현충묘지-예산서(조경)_까르프-표지예정공정표_2차분-수량산출서(0827)" xfId="7632"/>
    <cellStyle name="1_tree_현충묘지-예산서(조경)_까르프-표지예정공정표_A지역" xfId="7633"/>
    <cellStyle name="1_tree_현충묘지-예산서(조경)_까르프-표지예정공정표_관악고수량산출서" xfId="7634"/>
    <cellStyle name="1_tree_현충묘지-예산서(조경)_까르프-표지예정공정표_수량산출서" xfId="7635"/>
    <cellStyle name="1_tree_현충묘지-예산서(조경)_까르프-표지예정공정표_수량산출서(0121)" xfId="7636"/>
    <cellStyle name="1_tree_현충묘지-예산서(조경)_까르프-표지예정공정표_수량산출서(0126)" xfId="7637"/>
    <cellStyle name="1_tree_현충묘지-예산서(조경)_까르프-표지예정공정표_수량산출서(0803)" xfId="7638"/>
    <cellStyle name="1_tree_현충묘지-예산서(조경)_까르프-표지예정공정표_수량산출서(옥정중)0704" xfId="7639"/>
    <cellStyle name="1_tree_현충묘지-예산서(조경)_까르프-표지예정공정표_수량산출서0410안용" xfId="7640"/>
    <cellStyle name="1_tree_현충묘지-예산서(조경)_까르프-표지예정공정표_수량산출서0524" xfId="7641"/>
    <cellStyle name="1_tree_현충묘지-예산서(조경)_까르프-표지예정공정표_수량산출서0628" xfId="7642"/>
    <cellStyle name="1_tree_현충묘지-예산서(조경)_까르프-표지예정공정표_수량산출서1" xfId="7643"/>
    <cellStyle name="1_tree_현충묘지-예산서(조경)_까르프-표지예정공정표_수량산출서-1" xfId="7644"/>
    <cellStyle name="1_tree_현충묘지-예산서(조경)_까르프-표지예정공정표_인라인수량산출서" xfId="7645"/>
    <cellStyle name="1_tree_현충묘지-예산서(조경)_까르프-표지예정공정표_태양-수량산출서(0730)" xfId="7646"/>
    <cellStyle name="1_tree_현충묘지-예산서(조경)_까르프-표지예정공정표_폐기물1023(이전비없음)" xfId="7647"/>
    <cellStyle name="1_tree_현충묘지-예산서(조경)_까르프-표지예정공정표_표지-공정표" xfId="7648"/>
    <cellStyle name="1_tree_현충묘지-예산서(조경)_까르프-표지예정공정표_호박골-수량산출서(0624)" xfId="7649"/>
    <cellStyle name="1_tree_현충묘지-예산서(조경)_내역서(신방학초)" xfId="7650"/>
    <cellStyle name="1_tree_현충묘지-예산서(조경)_내역서0829-1500" xfId="7651"/>
    <cellStyle name="1_tree_현충묘지-예산서(조경)_내역서0829-1500_가로수 생육환경개선사업 실시설계용역 설계서(0128)" xfId="7652"/>
    <cellStyle name="1_tree_현충묘지-예산서(조경)_내역서0829-1500_설계설명서(0412)" xfId="7653"/>
    <cellStyle name="1_tree_현충묘지-예산서(조경)_내역서0829-1500_설계설명서(0531)" xfId="7654"/>
    <cellStyle name="1_tree_현충묘지-예산서(조경)_녹화마대녹화끈수량산출-예원" xfId="7655"/>
    <cellStyle name="1_tree_현충묘지-예산서(조경)_대전가오-설계서" xfId="7656"/>
    <cellStyle name="1_tree_현충묘지-예산서(조경)_대전가오-설계서(관리)" xfId="7657"/>
    <cellStyle name="1_tree_현충묘지-예산서(조경)_대전가오-설계서(관리)_00-설계서양식" xfId="7658"/>
    <cellStyle name="1_tree_현충묘지-예산서(조경)_대전가오-설계서(관리)_00-설계서양식_00-수량산출서양식" xfId="7659"/>
    <cellStyle name="1_tree_현충묘지-예산서(조경)_대전가오-설계서(관리)_00-설계서양식_녹화마대녹화끈수량산출-예원" xfId="7660"/>
    <cellStyle name="1_tree_현충묘지-예산서(조경)_대전가오-설계서(관리)_00-수량산출서양식" xfId="7661"/>
    <cellStyle name="1_tree_현충묘지-예산서(조경)_대전가오-설계서(관리)_녹화마대녹화끈수량산출-예원" xfId="7662"/>
    <cellStyle name="1_tree_현충묘지-예산서(조경)_대전가오-설계서_00-설계서양식" xfId="7663"/>
    <cellStyle name="1_tree_현충묘지-예산서(조경)_대전가오-설계서_00-설계서양식_00-수량산출서양식" xfId="7664"/>
    <cellStyle name="1_tree_현충묘지-예산서(조경)_대전가오-설계서_00-설계서양식_녹화마대녹화끈수량산출-예원" xfId="7665"/>
    <cellStyle name="1_tree_현충묘지-예산서(조경)_대전가오-설계서_00-수량산출서양식" xfId="7666"/>
    <cellStyle name="1_tree_현충묘지-예산서(조경)_대전가오-설계서_녹화마대녹화끈수량산출-예원" xfId="7667"/>
    <cellStyle name="1_tree_현충묘지-예산서(조경)_대전가오-설계서1" xfId="7668"/>
    <cellStyle name="1_tree_현충묘지-예산서(조경)_대전가오-설계서1_00-설계서양식" xfId="7669"/>
    <cellStyle name="1_tree_현충묘지-예산서(조경)_대전가오-설계서1_00-설계서양식_00-수량산출서양식" xfId="7670"/>
    <cellStyle name="1_tree_현충묘지-예산서(조경)_대전가오-설계서1_00-설계서양식_녹화마대녹화끈수량산출-예원" xfId="7671"/>
    <cellStyle name="1_tree_현충묘지-예산서(조경)_대전가오-설계서1_00-수량산출서양식" xfId="7672"/>
    <cellStyle name="1_tree_현충묘지-예산서(조경)_대전가오-설계서1_녹화마대녹화끈수량산출-예원" xfId="7673"/>
    <cellStyle name="1_tree_현충묘지-예산서(조경)_목동내역" xfId="7674"/>
    <cellStyle name="1_tree_현충묘지-예산서(조경)_목동내역_0828" xfId="7675"/>
    <cellStyle name="1_tree_현충묘지-예산서(조경)_목동내역_0915" xfId="7676"/>
    <cellStyle name="1_tree_현충묘지-예산서(조경)_목동내역_2차분-수량산출서(0827)" xfId="7677"/>
    <cellStyle name="1_tree_현충묘지-예산서(조경)_목동내역_A지역" xfId="7678"/>
    <cellStyle name="1_tree_현충묘지-예산서(조경)_목동내역_관악고수량산출서" xfId="7679"/>
    <cellStyle name="1_tree_현충묘지-예산서(조경)_목동내역_내역서0829-1500" xfId="7680"/>
    <cellStyle name="1_tree_현충묘지-예산서(조경)_목동내역_내역서0829-1500_가로수 생육환경개선사업 실시설계용역 설계서(0128)" xfId="7681"/>
    <cellStyle name="1_tree_현충묘지-예산서(조경)_목동내역_내역서0829-1500_설계설명서(0412)" xfId="7682"/>
    <cellStyle name="1_tree_현충묘지-예산서(조경)_목동내역_내역서0829-1500_설계설명서(0531)" xfId="7683"/>
    <cellStyle name="1_tree_현충묘지-예산서(조경)_목동내역_수량산출서" xfId="7684"/>
    <cellStyle name="1_tree_현충묘지-예산서(조경)_목동내역_수량산출서(0121)" xfId="7685"/>
    <cellStyle name="1_tree_현충묘지-예산서(조경)_목동내역_수량산출서(0126)" xfId="7686"/>
    <cellStyle name="1_tree_현충묘지-예산서(조경)_목동내역_수량산출서(0803)" xfId="7687"/>
    <cellStyle name="1_tree_현충묘지-예산서(조경)_목동내역_수량산출서(옥정중)0704" xfId="7688"/>
    <cellStyle name="1_tree_현충묘지-예산서(조경)_목동내역_수량산출서0410안용" xfId="7689"/>
    <cellStyle name="1_tree_현충묘지-예산서(조경)_목동내역_수량산출서0524" xfId="7690"/>
    <cellStyle name="1_tree_현충묘지-예산서(조경)_목동내역_수량산출서0628" xfId="7691"/>
    <cellStyle name="1_tree_현충묘지-예산서(조경)_목동내역_수량산출서1" xfId="7692"/>
    <cellStyle name="1_tree_현충묘지-예산서(조경)_목동내역_수량산출서-1" xfId="7693"/>
    <cellStyle name="1_tree_현충묘지-예산서(조경)_목동내역_원가계산" xfId="7694"/>
    <cellStyle name="1_tree_현충묘지-예산서(조경)_목동내역_원가계산_0828" xfId="7695"/>
    <cellStyle name="1_tree_현충묘지-예산서(조경)_목동내역_원가계산_0915" xfId="7696"/>
    <cellStyle name="1_tree_현충묘지-예산서(조경)_목동내역_원가계산_2차분-수량산출서(0827)" xfId="7697"/>
    <cellStyle name="1_tree_현충묘지-예산서(조경)_목동내역_원가계산_A지역" xfId="7698"/>
    <cellStyle name="1_tree_현충묘지-예산서(조경)_목동내역_원가계산_관악고수량산출서" xfId="7699"/>
    <cellStyle name="1_tree_현충묘지-예산서(조경)_목동내역_원가계산_수량산출서" xfId="7700"/>
    <cellStyle name="1_tree_현충묘지-예산서(조경)_목동내역_원가계산_수량산출서(0121)" xfId="7701"/>
    <cellStyle name="1_tree_현충묘지-예산서(조경)_목동내역_원가계산_수량산출서(0126)" xfId="7702"/>
    <cellStyle name="1_tree_현충묘지-예산서(조경)_목동내역_원가계산_수량산출서(0803)" xfId="7703"/>
    <cellStyle name="1_tree_현충묘지-예산서(조경)_목동내역_원가계산_수량산출서(옥정중)0704" xfId="7704"/>
    <cellStyle name="1_tree_현충묘지-예산서(조경)_목동내역_원가계산_수량산출서0410안용" xfId="7705"/>
    <cellStyle name="1_tree_현충묘지-예산서(조경)_목동내역_원가계산_수량산출서0524" xfId="7706"/>
    <cellStyle name="1_tree_현충묘지-예산서(조경)_목동내역_원가계산_수량산출서0628" xfId="7707"/>
    <cellStyle name="1_tree_현충묘지-예산서(조경)_목동내역_원가계산_수량산출서1" xfId="7708"/>
    <cellStyle name="1_tree_현충묘지-예산서(조경)_목동내역_원가계산_수량산출서-1" xfId="7709"/>
    <cellStyle name="1_tree_현충묘지-예산서(조경)_목동내역_원가계산_인라인수량산출서" xfId="7710"/>
    <cellStyle name="1_tree_현충묘지-예산서(조경)_목동내역_원가계산_태양-수량산출서(0730)" xfId="7711"/>
    <cellStyle name="1_tree_현충묘지-예산서(조경)_목동내역_원가계산_호박골-수량산출서(0624)" xfId="7712"/>
    <cellStyle name="1_tree_현충묘지-예산서(조경)_목동내역_인라인수량산출서" xfId="7713"/>
    <cellStyle name="1_tree_현충묘지-예산서(조경)_목동내역_태양-수량산출서(0730)" xfId="7714"/>
    <cellStyle name="1_tree_현충묘지-예산서(조경)_목동내역_폐기물0818" xfId="7715"/>
    <cellStyle name="1_tree_현충묘지-예산서(조경)_목동내역_폐기물집계" xfId="7716"/>
    <cellStyle name="1_tree_현충묘지-예산서(조경)_목동내역_폐기물집계_0828" xfId="7717"/>
    <cellStyle name="1_tree_현충묘지-예산서(조경)_목동내역_폐기물집계_0915" xfId="7718"/>
    <cellStyle name="1_tree_현충묘지-예산서(조경)_목동내역_폐기물집계_2차분-수량산출서(0827)" xfId="7719"/>
    <cellStyle name="1_tree_현충묘지-예산서(조경)_목동내역_폐기물집계_A지역" xfId="7720"/>
    <cellStyle name="1_tree_현충묘지-예산서(조경)_목동내역_폐기물집계_관악고수량산출서" xfId="7721"/>
    <cellStyle name="1_tree_현충묘지-예산서(조경)_목동내역_폐기물집계_내역서0829-1500" xfId="7722"/>
    <cellStyle name="1_tree_현충묘지-예산서(조경)_목동내역_폐기물집계_내역서0829-1500_가로수 생육환경개선사업 실시설계용역 설계서(0128)" xfId="7723"/>
    <cellStyle name="1_tree_현충묘지-예산서(조경)_목동내역_폐기물집계_내역서0829-1500_설계설명서(0412)" xfId="7724"/>
    <cellStyle name="1_tree_현충묘지-예산서(조경)_목동내역_폐기물집계_내역서0829-1500_설계설명서(0531)" xfId="7725"/>
    <cellStyle name="1_tree_현충묘지-예산서(조경)_목동내역_폐기물집계_수량산출서" xfId="7726"/>
    <cellStyle name="1_tree_현충묘지-예산서(조경)_목동내역_폐기물집계_수량산출서(0121)" xfId="7727"/>
    <cellStyle name="1_tree_현충묘지-예산서(조경)_목동내역_폐기물집계_수량산출서(0126)" xfId="7728"/>
    <cellStyle name="1_tree_현충묘지-예산서(조경)_목동내역_폐기물집계_수량산출서(0803)" xfId="7729"/>
    <cellStyle name="1_tree_현충묘지-예산서(조경)_목동내역_폐기물집계_수량산출서(옥정중)0704" xfId="7730"/>
    <cellStyle name="1_tree_현충묘지-예산서(조경)_목동내역_폐기물집계_수량산출서0410안용" xfId="7731"/>
    <cellStyle name="1_tree_현충묘지-예산서(조경)_목동내역_폐기물집계_수량산출서0524" xfId="7732"/>
    <cellStyle name="1_tree_현충묘지-예산서(조경)_목동내역_폐기물집계_수량산출서0628" xfId="7733"/>
    <cellStyle name="1_tree_현충묘지-예산서(조경)_목동내역_폐기물집계_수량산출서1" xfId="7734"/>
    <cellStyle name="1_tree_현충묘지-예산서(조경)_목동내역_폐기물집계_수량산출서-1" xfId="7735"/>
    <cellStyle name="1_tree_현충묘지-예산서(조경)_목동내역_폐기물집계_원가계산" xfId="7736"/>
    <cellStyle name="1_tree_현충묘지-예산서(조경)_목동내역_폐기물집계_원가계산_0828" xfId="7737"/>
    <cellStyle name="1_tree_현충묘지-예산서(조경)_목동내역_폐기물집계_원가계산_0915" xfId="7738"/>
    <cellStyle name="1_tree_현충묘지-예산서(조경)_목동내역_폐기물집계_원가계산_2차분-수량산출서(0827)" xfId="7739"/>
    <cellStyle name="1_tree_현충묘지-예산서(조경)_목동내역_폐기물집계_원가계산_A지역" xfId="7740"/>
    <cellStyle name="1_tree_현충묘지-예산서(조경)_목동내역_폐기물집계_원가계산_관악고수량산출서" xfId="7741"/>
    <cellStyle name="1_tree_현충묘지-예산서(조경)_목동내역_폐기물집계_원가계산_수량산출서" xfId="7742"/>
    <cellStyle name="1_tree_현충묘지-예산서(조경)_목동내역_폐기물집계_원가계산_수량산출서(0121)" xfId="7743"/>
    <cellStyle name="1_tree_현충묘지-예산서(조경)_목동내역_폐기물집계_원가계산_수량산출서(0126)" xfId="7744"/>
    <cellStyle name="1_tree_현충묘지-예산서(조경)_목동내역_폐기물집계_원가계산_수량산출서(0803)" xfId="7745"/>
    <cellStyle name="1_tree_현충묘지-예산서(조경)_목동내역_폐기물집계_원가계산_수량산출서(옥정중)0704" xfId="7746"/>
    <cellStyle name="1_tree_현충묘지-예산서(조경)_목동내역_폐기물집계_원가계산_수량산출서0410안용" xfId="7747"/>
    <cellStyle name="1_tree_현충묘지-예산서(조경)_목동내역_폐기물집계_원가계산_수량산출서0524" xfId="7748"/>
    <cellStyle name="1_tree_현충묘지-예산서(조경)_목동내역_폐기물집계_원가계산_수량산출서0628" xfId="7749"/>
    <cellStyle name="1_tree_현충묘지-예산서(조경)_목동내역_폐기물집계_원가계산_수량산출서1" xfId="7750"/>
    <cellStyle name="1_tree_현충묘지-예산서(조경)_목동내역_폐기물집계_원가계산_수량산출서-1" xfId="7751"/>
    <cellStyle name="1_tree_현충묘지-예산서(조경)_목동내역_폐기물집계_원가계산_인라인수량산출서" xfId="7752"/>
    <cellStyle name="1_tree_현충묘지-예산서(조경)_목동내역_폐기물집계_원가계산_태양-수량산출서(0730)" xfId="7753"/>
    <cellStyle name="1_tree_현충묘지-예산서(조경)_목동내역_폐기물집계_원가계산_호박골-수량산출서(0624)" xfId="7754"/>
    <cellStyle name="1_tree_현충묘지-예산서(조경)_목동내역_폐기물집계_인라인수량산출서" xfId="7755"/>
    <cellStyle name="1_tree_현충묘지-예산서(조경)_목동내역_폐기물집계_태양-수량산출서(0730)" xfId="7756"/>
    <cellStyle name="1_tree_현충묘지-예산서(조경)_목동내역_폐기물집계_폐기물0818" xfId="7757"/>
    <cellStyle name="1_tree_현충묘지-예산서(조경)_목동내역_폐기물집계_호박골-수량산출서(0624)" xfId="7758"/>
    <cellStyle name="1_tree_현충묘지-예산서(조경)_목동내역_호박골-수량산출서(0624)" xfId="7759"/>
    <cellStyle name="1_tree_현충묘지-예산서(조경)_설계서(갑지)0223" xfId="7760"/>
    <cellStyle name="1_tree_현충묘지-예산서(조경)_설계예산서및단가산출서" xfId="7761"/>
    <cellStyle name="1_tree_현충묘지-예산서(조경)_수량산출서" xfId="7762"/>
    <cellStyle name="1_tree_현충묘지-예산서(조경)_수량산출서(0121)" xfId="7763"/>
    <cellStyle name="1_tree_현충묘지-예산서(조경)_수량산출서(0126)" xfId="7764"/>
    <cellStyle name="1_tree_현충묘지-예산서(조경)_수량산출서(0803)" xfId="7765"/>
    <cellStyle name="1_tree_현충묘지-예산서(조경)_수량산출서(옥정중)0704" xfId="7766"/>
    <cellStyle name="1_tree_현충묘지-예산서(조경)_수량산출서0410안용" xfId="7767"/>
    <cellStyle name="1_tree_현충묘지-예산서(조경)_수량산출서0524" xfId="7768"/>
    <cellStyle name="1_tree_현충묘지-예산서(조경)_수량산출서0628" xfId="7769"/>
    <cellStyle name="1_tree_현충묘지-예산서(조경)_수량산출서1" xfId="7770"/>
    <cellStyle name="1_tree_현충묘지-예산서(조경)_수량산출서-1" xfId="7771"/>
    <cellStyle name="1_tree_현충묘지-예산서(조경)_영등포구-수량산출서" xfId="7772"/>
    <cellStyle name="1_tree_현충묘지-예산서(조경)_예산서-엑셀변환양식100" xfId="7773"/>
    <cellStyle name="1_tree_현충묘지-예산서(조경)_예산서-엑셀변환양식100_00-설계서양식" xfId="7774"/>
    <cellStyle name="1_tree_현충묘지-예산서(조경)_예산서-엑셀변환양식100_00-설계서양식_00-수량산출서양식" xfId="7775"/>
    <cellStyle name="1_tree_현충묘지-예산서(조경)_예산서-엑셀변환양식100_00-설계서양식_녹화마대녹화끈수량산출-예원" xfId="7776"/>
    <cellStyle name="1_tree_현충묘지-예산서(조경)_예산서-엑셀변환양식100_00-수량산출서양식" xfId="7777"/>
    <cellStyle name="1_tree_현충묘지-예산서(조경)_예산서-엑셀변환양식100_00-예산서양식100" xfId="7778"/>
    <cellStyle name="1_tree_현충묘지-예산서(조경)_예산서-엑셀변환양식100_00-예산서양식100_00-수량산출서양식" xfId="7779"/>
    <cellStyle name="1_tree_현충묘지-예산서(조경)_예산서-엑셀변환양식100_00-예산서양식100_녹화마대녹화끈수량산출-예원" xfId="7780"/>
    <cellStyle name="1_tree_현충묘지-예산서(조경)_예산서-엑셀변환양식100_00-예산서양식100_대전가오-설계서" xfId="7781"/>
    <cellStyle name="1_tree_현충묘지-예산서(조경)_예산서-엑셀변환양식100_00-예산서양식100_대전가오-설계서(관리)" xfId="7782"/>
    <cellStyle name="1_tree_현충묘지-예산서(조경)_예산서-엑셀변환양식100_00-예산서양식100_대전가오-설계서(관리)_00-설계서양식" xfId="7783"/>
    <cellStyle name="1_tree_현충묘지-예산서(조경)_예산서-엑셀변환양식100_00-예산서양식100_대전가오-설계서(관리)_00-설계서양식_00-수량산출서양식" xfId="7784"/>
    <cellStyle name="1_tree_현충묘지-예산서(조경)_예산서-엑셀변환양식100_00-예산서양식100_대전가오-설계서(관리)_00-설계서양식_녹화마대녹화끈수량산출-예원" xfId="7785"/>
    <cellStyle name="1_tree_현충묘지-예산서(조경)_예산서-엑셀변환양식100_00-예산서양식100_대전가오-설계서(관리)_00-수량산출서양식" xfId="7786"/>
    <cellStyle name="1_tree_현충묘지-예산서(조경)_예산서-엑셀변환양식100_00-예산서양식100_대전가오-설계서(관리)_녹화마대녹화끈수량산출-예원" xfId="7787"/>
    <cellStyle name="1_tree_현충묘지-예산서(조경)_예산서-엑셀변환양식100_00-예산서양식100_대전가오-설계서_00-설계서양식" xfId="7788"/>
    <cellStyle name="1_tree_현충묘지-예산서(조경)_예산서-엑셀변환양식100_00-예산서양식100_대전가오-설계서_00-설계서양식_00-수량산출서양식" xfId="7789"/>
    <cellStyle name="1_tree_현충묘지-예산서(조경)_예산서-엑셀변환양식100_00-예산서양식100_대전가오-설계서_00-설계서양식_녹화마대녹화끈수량산출-예원" xfId="7790"/>
    <cellStyle name="1_tree_현충묘지-예산서(조경)_예산서-엑셀변환양식100_00-예산서양식100_대전가오-설계서_00-수량산출서양식" xfId="7791"/>
    <cellStyle name="1_tree_현충묘지-예산서(조경)_예산서-엑셀변환양식100_00-예산서양식100_대전가오-설계서_녹화마대녹화끈수량산출-예원" xfId="7792"/>
    <cellStyle name="1_tree_현충묘지-예산서(조경)_예산서-엑셀변환양식100_00-예산서양식100_대전가오-설계서1" xfId="7793"/>
    <cellStyle name="1_tree_현충묘지-예산서(조경)_예산서-엑셀변환양식100_00-예산서양식100_대전가오-설계서1_00-설계서양식" xfId="7794"/>
    <cellStyle name="1_tree_현충묘지-예산서(조경)_예산서-엑셀변환양식100_00-예산서양식100_대전가오-설계서1_00-설계서양식_00-수량산출서양식" xfId="7795"/>
    <cellStyle name="1_tree_현충묘지-예산서(조경)_예산서-엑셀변환양식100_00-예산서양식100_대전가오-설계서1_00-설계서양식_녹화마대녹화끈수량산출-예원" xfId="7796"/>
    <cellStyle name="1_tree_현충묘지-예산서(조경)_예산서-엑셀변환양식100_00-예산서양식100_대전가오-설계서1_00-수량산출서양식" xfId="7797"/>
    <cellStyle name="1_tree_현충묘지-예산서(조경)_예산서-엑셀변환양식100_00-예산서양식100_대전가오-설계서1_녹화마대녹화끈수량산출-예원" xfId="7798"/>
    <cellStyle name="1_tree_현충묘지-예산서(조경)_예산서-엑셀변환양식100_041206 목동내역" xfId="7799"/>
    <cellStyle name="1_tree_현충묘지-예산서(조경)_예산서-엑셀변환양식100_041206 목동내역_설계서(갑지)0223" xfId="7800"/>
    <cellStyle name="1_tree_현충묘지-예산서(조경)_예산서-엑셀변환양식100_041206 목동내역_설계예산서및단가산출서" xfId="7801"/>
    <cellStyle name="1_tree_현충묘지-예산서(조경)_예산서-엑셀변환양식100_041206 목동내역_진입램프최종" xfId="7802"/>
    <cellStyle name="1_tree_현충묘지-예산서(조경)_예산서-엑셀변환양식100_041206 목동내역_진입램프최종엑셀" xfId="7803"/>
    <cellStyle name="1_tree_현충묘지-예산서(조경)_예산서-엑셀변환양식100_0828" xfId="7804"/>
    <cellStyle name="1_tree_현충묘지-예산서(조경)_예산서-엑셀변환양식100_0915" xfId="7805"/>
    <cellStyle name="1_tree_현충묘지-예산서(조경)_예산서-엑셀변환양식100_2차분-수량산출서(0827)" xfId="7806"/>
    <cellStyle name="1_tree_현충묘지-예산서(조경)_예산서-엑셀변환양식100_A지역" xfId="7807"/>
    <cellStyle name="1_tree_현충묘지-예산서(조경)_예산서-엑셀변환양식100_관악고수량산출서" xfId="7808"/>
    <cellStyle name="1_tree_현충묘지-예산서(조경)_예산서-엑셀변환양식100_내역서0829-1500" xfId="7809"/>
    <cellStyle name="1_tree_현충묘지-예산서(조경)_예산서-엑셀변환양식100_내역서0829-1500_가로수 생육환경개선사업 실시설계용역 설계서(0128)" xfId="7810"/>
    <cellStyle name="1_tree_현충묘지-예산서(조경)_예산서-엑셀변환양식100_내역서0829-1500_설계설명서(0412)" xfId="7811"/>
    <cellStyle name="1_tree_현충묘지-예산서(조경)_예산서-엑셀변환양식100_내역서0829-1500_설계설명서(0531)" xfId="7812"/>
    <cellStyle name="1_tree_현충묘지-예산서(조경)_예산서-엑셀변환양식100_녹화마대녹화끈수량산출-예원" xfId="7813"/>
    <cellStyle name="1_tree_현충묘지-예산서(조경)_예산서-엑셀변환양식100_목동내역" xfId="7814"/>
    <cellStyle name="1_tree_현충묘지-예산서(조경)_예산서-엑셀변환양식100_목동내역_0828" xfId="7815"/>
    <cellStyle name="1_tree_현충묘지-예산서(조경)_예산서-엑셀변환양식100_목동내역_0915" xfId="7816"/>
    <cellStyle name="1_tree_현충묘지-예산서(조경)_예산서-엑셀변환양식100_목동내역_2차분-수량산출서(0827)" xfId="7817"/>
    <cellStyle name="1_tree_현충묘지-예산서(조경)_예산서-엑셀변환양식100_목동내역_A지역" xfId="7818"/>
    <cellStyle name="1_tree_현충묘지-예산서(조경)_예산서-엑셀변환양식100_목동내역_관악고수량산출서" xfId="7819"/>
    <cellStyle name="1_tree_현충묘지-예산서(조경)_예산서-엑셀변환양식100_목동내역_내역서0829-1500" xfId="7820"/>
    <cellStyle name="1_tree_현충묘지-예산서(조경)_예산서-엑셀변환양식100_목동내역_내역서0829-1500_가로수 생육환경개선사업 실시설계용역 설계서(0128)" xfId="7821"/>
    <cellStyle name="1_tree_현충묘지-예산서(조경)_예산서-엑셀변환양식100_목동내역_내역서0829-1500_설계설명서(0412)" xfId="7822"/>
    <cellStyle name="1_tree_현충묘지-예산서(조경)_예산서-엑셀변환양식100_목동내역_내역서0829-1500_설계설명서(0531)" xfId="7823"/>
    <cellStyle name="1_tree_현충묘지-예산서(조경)_예산서-엑셀변환양식100_목동내역_수량산출서" xfId="7824"/>
    <cellStyle name="1_tree_현충묘지-예산서(조경)_예산서-엑셀변환양식100_목동내역_수량산출서(0121)" xfId="7825"/>
    <cellStyle name="1_tree_현충묘지-예산서(조경)_예산서-엑셀변환양식100_목동내역_수량산출서(0126)" xfId="7826"/>
    <cellStyle name="1_tree_현충묘지-예산서(조경)_예산서-엑셀변환양식100_목동내역_수량산출서(0803)" xfId="7827"/>
    <cellStyle name="1_tree_현충묘지-예산서(조경)_예산서-엑셀변환양식100_목동내역_수량산출서(옥정중)0704" xfId="7828"/>
    <cellStyle name="1_tree_현충묘지-예산서(조경)_예산서-엑셀변환양식100_목동내역_수량산출서0410안용" xfId="7829"/>
    <cellStyle name="1_tree_현충묘지-예산서(조경)_예산서-엑셀변환양식100_목동내역_수량산출서0524" xfId="7830"/>
    <cellStyle name="1_tree_현충묘지-예산서(조경)_예산서-엑셀변환양식100_목동내역_수량산출서0628" xfId="7831"/>
    <cellStyle name="1_tree_현충묘지-예산서(조경)_예산서-엑셀변환양식100_목동내역_수량산출서1" xfId="7832"/>
    <cellStyle name="1_tree_현충묘지-예산서(조경)_예산서-엑셀변환양식100_목동내역_수량산출서-1" xfId="7833"/>
    <cellStyle name="1_tree_현충묘지-예산서(조경)_예산서-엑셀변환양식100_목동내역_원가계산" xfId="7834"/>
    <cellStyle name="1_tree_현충묘지-예산서(조경)_예산서-엑셀변환양식100_목동내역_원가계산_0828" xfId="7835"/>
    <cellStyle name="1_tree_현충묘지-예산서(조경)_예산서-엑셀변환양식100_목동내역_원가계산_0915" xfId="7836"/>
    <cellStyle name="1_tree_현충묘지-예산서(조경)_예산서-엑셀변환양식100_목동내역_원가계산_2차분-수량산출서(0827)" xfId="7837"/>
    <cellStyle name="1_tree_현충묘지-예산서(조경)_예산서-엑셀변환양식100_목동내역_원가계산_A지역" xfId="7838"/>
    <cellStyle name="1_tree_현충묘지-예산서(조경)_예산서-엑셀변환양식100_목동내역_원가계산_관악고수량산출서" xfId="7839"/>
    <cellStyle name="1_tree_현충묘지-예산서(조경)_예산서-엑셀변환양식100_목동내역_원가계산_수량산출서" xfId="7840"/>
    <cellStyle name="1_tree_현충묘지-예산서(조경)_예산서-엑셀변환양식100_목동내역_원가계산_수량산출서(0121)" xfId="7841"/>
    <cellStyle name="1_tree_현충묘지-예산서(조경)_예산서-엑셀변환양식100_목동내역_원가계산_수량산출서(0126)" xfId="7842"/>
    <cellStyle name="1_tree_현충묘지-예산서(조경)_예산서-엑셀변환양식100_목동내역_원가계산_수량산출서(0803)" xfId="7843"/>
    <cellStyle name="1_tree_현충묘지-예산서(조경)_예산서-엑셀변환양식100_목동내역_원가계산_수량산출서(옥정중)0704" xfId="7844"/>
    <cellStyle name="1_tree_현충묘지-예산서(조경)_예산서-엑셀변환양식100_목동내역_원가계산_수량산출서0410안용" xfId="7845"/>
    <cellStyle name="1_tree_현충묘지-예산서(조경)_예산서-엑셀변환양식100_목동내역_원가계산_수량산출서0524" xfId="7846"/>
    <cellStyle name="1_tree_현충묘지-예산서(조경)_예산서-엑셀변환양식100_목동내역_원가계산_수량산출서0628" xfId="7847"/>
    <cellStyle name="1_tree_현충묘지-예산서(조경)_예산서-엑셀변환양식100_목동내역_원가계산_수량산출서1" xfId="7848"/>
    <cellStyle name="1_tree_현충묘지-예산서(조경)_예산서-엑셀변환양식100_목동내역_원가계산_수량산출서-1" xfId="7849"/>
    <cellStyle name="1_tree_현충묘지-예산서(조경)_예산서-엑셀변환양식100_목동내역_원가계산_인라인수량산출서" xfId="7850"/>
    <cellStyle name="1_tree_현충묘지-예산서(조경)_예산서-엑셀변환양식100_목동내역_원가계산_태양-수량산출서(0730)" xfId="7851"/>
    <cellStyle name="1_tree_현충묘지-예산서(조경)_예산서-엑셀변환양식100_목동내역_원가계산_호박골-수량산출서(0624)" xfId="7852"/>
    <cellStyle name="1_tree_현충묘지-예산서(조경)_예산서-엑셀변환양식100_목동내역_인라인수량산출서" xfId="7853"/>
    <cellStyle name="1_tree_현충묘지-예산서(조경)_예산서-엑셀변환양식100_목동내역_태양-수량산출서(0730)" xfId="7854"/>
    <cellStyle name="1_tree_현충묘지-예산서(조경)_예산서-엑셀변환양식100_목동내역_폐기물0818" xfId="7855"/>
    <cellStyle name="1_tree_현충묘지-예산서(조경)_예산서-엑셀변환양식100_목동내역_폐기물집계" xfId="7856"/>
    <cellStyle name="1_tree_현충묘지-예산서(조경)_예산서-엑셀변환양식100_목동내역_폐기물집계_0828" xfId="7857"/>
    <cellStyle name="1_tree_현충묘지-예산서(조경)_예산서-엑셀변환양식100_목동내역_폐기물집계_0915" xfId="7858"/>
    <cellStyle name="1_tree_현충묘지-예산서(조경)_예산서-엑셀변환양식100_목동내역_폐기물집계_2차분-수량산출서(0827)" xfId="7859"/>
    <cellStyle name="1_tree_현충묘지-예산서(조경)_예산서-엑셀변환양식100_목동내역_폐기물집계_A지역" xfId="7860"/>
    <cellStyle name="1_tree_현충묘지-예산서(조경)_예산서-엑셀변환양식100_목동내역_폐기물집계_관악고수량산출서" xfId="7861"/>
    <cellStyle name="1_tree_현충묘지-예산서(조경)_예산서-엑셀변환양식100_목동내역_폐기물집계_내역서0829-1500" xfId="7862"/>
    <cellStyle name="1_tree_현충묘지-예산서(조경)_예산서-엑셀변환양식100_목동내역_폐기물집계_내역서0829-1500_가로수 생육환경개선사업 실시설계용역 설계서(0128)" xfId="7863"/>
    <cellStyle name="1_tree_현충묘지-예산서(조경)_예산서-엑셀변환양식100_목동내역_폐기물집계_내역서0829-1500_설계설명서(0412)" xfId="7864"/>
    <cellStyle name="1_tree_현충묘지-예산서(조경)_예산서-엑셀변환양식100_목동내역_폐기물집계_내역서0829-1500_설계설명서(0531)" xfId="7865"/>
    <cellStyle name="1_tree_현충묘지-예산서(조경)_예산서-엑셀변환양식100_목동내역_폐기물집계_수량산출서" xfId="7866"/>
    <cellStyle name="1_tree_현충묘지-예산서(조경)_예산서-엑셀변환양식100_목동내역_폐기물집계_수량산출서(0121)" xfId="7867"/>
    <cellStyle name="1_tree_현충묘지-예산서(조경)_예산서-엑셀변환양식100_목동내역_폐기물집계_수량산출서(0126)" xfId="7868"/>
    <cellStyle name="1_tree_현충묘지-예산서(조경)_예산서-엑셀변환양식100_목동내역_폐기물집계_수량산출서(0803)" xfId="7869"/>
    <cellStyle name="1_tree_현충묘지-예산서(조경)_예산서-엑셀변환양식100_목동내역_폐기물집계_수량산출서(옥정중)0704" xfId="7870"/>
    <cellStyle name="1_tree_현충묘지-예산서(조경)_예산서-엑셀변환양식100_목동내역_폐기물집계_수량산출서0410안용" xfId="7871"/>
    <cellStyle name="1_tree_현충묘지-예산서(조경)_예산서-엑셀변환양식100_목동내역_폐기물집계_수량산출서0524" xfId="7872"/>
    <cellStyle name="1_tree_현충묘지-예산서(조경)_예산서-엑셀변환양식100_목동내역_폐기물집계_수량산출서0628" xfId="7873"/>
    <cellStyle name="1_tree_현충묘지-예산서(조경)_예산서-엑셀변환양식100_목동내역_폐기물집계_수량산출서1" xfId="7874"/>
    <cellStyle name="1_tree_현충묘지-예산서(조경)_예산서-엑셀변환양식100_목동내역_폐기물집계_수량산출서-1" xfId="7875"/>
    <cellStyle name="1_tree_현충묘지-예산서(조경)_예산서-엑셀변환양식100_목동내역_폐기물집계_원가계산" xfId="7876"/>
    <cellStyle name="1_tree_현충묘지-예산서(조경)_예산서-엑셀변환양식100_목동내역_폐기물집계_원가계산_0828" xfId="7877"/>
    <cellStyle name="1_tree_현충묘지-예산서(조경)_예산서-엑셀변환양식100_목동내역_폐기물집계_원가계산_0915" xfId="7878"/>
    <cellStyle name="1_tree_현충묘지-예산서(조경)_예산서-엑셀변환양식100_목동내역_폐기물집계_원가계산_2차분-수량산출서(0827)" xfId="7879"/>
    <cellStyle name="1_tree_현충묘지-예산서(조경)_예산서-엑셀변환양식100_목동내역_폐기물집계_원가계산_A지역" xfId="7880"/>
    <cellStyle name="1_tree_현충묘지-예산서(조경)_예산서-엑셀변환양식100_목동내역_폐기물집계_원가계산_관악고수량산출서" xfId="7881"/>
    <cellStyle name="1_tree_현충묘지-예산서(조경)_예산서-엑셀변환양식100_목동내역_폐기물집계_원가계산_수량산출서" xfId="7882"/>
    <cellStyle name="1_tree_현충묘지-예산서(조경)_예산서-엑셀변환양식100_목동내역_폐기물집계_원가계산_수량산출서(0121)" xfId="7883"/>
    <cellStyle name="1_tree_현충묘지-예산서(조경)_예산서-엑셀변환양식100_목동내역_폐기물집계_원가계산_수량산출서(0126)" xfId="7884"/>
    <cellStyle name="1_tree_현충묘지-예산서(조경)_예산서-엑셀변환양식100_목동내역_폐기물집계_원가계산_수량산출서(0803)" xfId="7885"/>
    <cellStyle name="1_tree_현충묘지-예산서(조경)_예산서-엑셀변환양식100_목동내역_폐기물집계_원가계산_수량산출서(옥정중)0704" xfId="7886"/>
    <cellStyle name="1_tree_현충묘지-예산서(조경)_예산서-엑셀변환양식100_목동내역_폐기물집계_원가계산_수량산출서0410안용" xfId="7887"/>
    <cellStyle name="1_tree_현충묘지-예산서(조경)_예산서-엑셀변환양식100_목동내역_폐기물집계_원가계산_수량산출서0524" xfId="7888"/>
    <cellStyle name="1_tree_현충묘지-예산서(조경)_예산서-엑셀변환양식100_목동내역_폐기물집계_원가계산_수량산출서0628" xfId="7889"/>
    <cellStyle name="1_tree_현충묘지-예산서(조경)_예산서-엑셀변환양식100_목동내역_폐기물집계_원가계산_수량산출서1" xfId="7890"/>
    <cellStyle name="1_tree_현충묘지-예산서(조경)_예산서-엑셀변환양식100_목동내역_폐기물집계_원가계산_수량산출서-1" xfId="7891"/>
    <cellStyle name="1_tree_현충묘지-예산서(조경)_예산서-엑셀변환양식100_목동내역_폐기물집계_원가계산_인라인수량산출서" xfId="7892"/>
    <cellStyle name="1_tree_현충묘지-예산서(조경)_예산서-엑셀변환양식100_목동내역_폐기물집계_원가계산_태양-수량산출서(0730)" xfId="7893"/>
    <cellStyle name="1_tree_현충묘지-예산서(조경)_예산서-엑셀변환양식100_목동내역_폐기물집계_원가계산_호박골-수량산출서(0624)" xfId="7894"/>
    <cellStyle name="1_tree_현충묘지-예산서(조경)_예산서-엑셀변환양식100_목동내역_폐기물집계_인라인수량산출서" xfId="7895"/>
    <cellStyle name="1_tree_현충묘지-예산서(조경)_예산서-엑셀변환양식100_목동내역_폐기물집계_태양-수량산출서(0730)" xfId="7896"/>
    <cellStyle name="1_tree_현충묘지-예산서(조경)_예산서-엑셀변환양식100_목동내역_폐기물집계_폐기물0818" xfId="7897"/>
    <cellStyle name="1_tree_현충묘지-예산서(조경)_예산서-엑셀변환양식100_목동내역_폐기물집계_호박골-수량산출서(0624)" xfId="7898"/>
    <cellStyle name="1_tree_현충묘지-예산서(조경)_예산서-엑셀변환양식100_목동내역_호박골-수량산출서(0624)" xfId="7899"/>
    <cellStyle name="1_tree_현충묘지-예산서(조경)_예산서-엑셀변환양식100_설계서(갑지)0223" xfId="7900"/>
    <cellStyle name="1_tree_현충묘지-예산서(조경)_예산서-엑셀변환양식100_설계예산서및단가산출서" xfId="7901"/>
    <cellStyle name="1_tree_현충묘지-예산서(조경)_예산서-엑셀변환양식100_수량산출서" xfId="7902"/>
    <cellStyle name="1_tree_현충묘지-예산서(조경)_예산서-엑셀변환양식100_수량산출서(0121)" xfId="7903"/>
    <cellStyle name="1_tree_현충묘지-예산서(조경)_예산서-엑셀변환양식100_수량산출서(0126)" xfId="7904"/>
    <cellStyle name="1_tree_현충묘지-예산서(조경)_예산서-엑셀변환양식100_수량산출서(0803)" xfId="7905"/>
    <cellStyle name="1_tree_현충묘지-예산서(조경)_예산서-엑셀변환양식100_수량산출서(옥정중)0704" xfId="7906"/>
    <cellStyle name="1_tree_현충묘지-예산서(조경)_예산서-엑셀변환양식100_수량산출서0410안용" xfId="7907"/>
    <cellStyle name="1_tree_현충묘지-예산서(조경)_예산서-엑셀변환양식100_수량산출서0524" xfId="7908"/>
    <cellStyle name="1_tree_현충묘지-예산서(조경)_예산서-엑셀변환양식100_수량산출서0628" xfId="7909"/>
    <cellStyle name="1_tree_현충묘지-예산서(조경)_예산서-엑셀변환양식100_수량산출서1" xfId="7910"/>
    <cellStyle name="1_tree_현충묘지-예산서(조경)_예산서-엑셀변환양식100_수량산출서-1" xfId="7911"/>
    <cellStyle name="1_tree_현충묘지-예산서(조경)_예산서-엑셀변환양식100_영등포구-수량산출서" xfId="7912"/>
    <cellStyle name="1_tree_현충묘지-예산서(조경)_예산서-엑셀변환양식100_원가계산" xfId="7913"/>
    <cellStyle name="1_tree_현충묘지-예산서(조경)_예산서-엑셀변환양식100_원가계산_0828" xfId="7914"/>
    <cellStyle name="1_tree_현충묘지-예산서(조경)_예산서-엑셀변환양식100_원가계산_0915" xfId="7915"/>
    <cellStyle name="1_tree_현충묘지-예산서(조경)_예산서-엑셀변환양식100_원가계산_2차분-수량산출서(0827)" xfId="7916"/>
    <cellStyle name="1_tree_현충묘지-예산서(조경)_예산서-엑셀변환양식100_원가계산_A지역" xfId="7917"/>
    <cellStyle name="1_tree_현충묘지-예산서(조경)_예산서-엑셀변환양식100_원가계산_관악고수량산출서" xfId="7918"/>
    <cellStyle name="1_tree_현충묘지-예산서(조경)_예산서-엑셀변환양식100_원가계산_수량산출서" xfId="7919"/>
    <cellStyle name="1_tree_현충묘지-예산서(조경)_예산서-엑셀변환양식100_원가계산_수량산출서(0121)" xfId="7920"/>
    <cellStyle name="1_tree_현충묘지-예산서(조경)_예산서-엑셀변환양식100_원가계산_수량산출서(0126)" xfId="7921"/>
    <cellStyle name="1_tree_현충묘지-예산서(조경)_예산서-엑셀변환양식100_원가계산_수량산출서(0803)" xfId="7922"/>
    <cellStyle name="1_tree_현충묘지-예산서(조경)_예산서-엑셀변환양식100_원가계산_수량산출서(옥정중)0704" xfId="7923"/>
    <cellStyle name="1_tree_현충묘지-예산서(조경)_예산서-엑셀변환양식100_원가계산_수량산출서0410안용" xfId="7924"/>
    <cellStyle name="1_tree_현충묘지-예산서(조경)_예산서-엑셀변환양식100_원가계산_수량산출서0524" xfId="7925"/>
    <cellStyle name="1_tree_현충묘지-예산서(조경)_예산서-엑셀변환양식100_원가계산_수량산출서0628" xfId="7926"/>
    <cellStyle name="1_tree_현충묘지-예산서(조경)_예산서-엑셀변환양식100_원가계산_수량산출서1" xfId="7927"/>
    <cellStyle name="1_tree_현충묘지-예산서(조경)_예산서-엑셀변환양식100_원가계산_수량산출서-1" xfId="7928"/>
    <cellStyle name="1_tree_현충묘지-예산서(조경)_예산서-엑셀변환양식100_원가계산_인라인수량산출서" xfId="7929"/>
    <cellStyle name="1_tree_현충묘지-예산서(조경)_예산서-엑셀변환양식100_원가계산_태양-수량산출서(0730)" xfId="7930"/>
    <cellStyle name="1_tree_현충묘지-예산서(조경)_예산서-엑셀변환양식100_원가계산_호박골-수량산출서(0624)" xfId="7931"/>
    <cellStyle name="1_tree_현충묘지-예산서(조경)_예산서-엑셀변환양식100_인라인수량산출서" xfId="7932"/>
    <cellStyle name="1_tree_현충묘지-예산서(조경)_예산서-엑셀변환양식100_진입램프최종" xfId="7933"/>
    <cellStyle name="1_tree_현충묘지-예산서(조경)_예산서-엑셀변환양식100_진입램프최종엑셀" xfId="7934"/>
    <cellStyle name="1_tree_현충묘지-예산서(조경)_예산서-엑셀변환양식100_태양-수량산출서(0730)" xfId="7935"/>
    <cellStyle name="1_tree_현충묘지-예산서(조경)_예산서-엑셀변환양식100_폐기물0818" xfId="7936"/>
    <cellStyle name="1_tree_현충묘지-예산서(조경)_예산서-엑셀변환양식100_표지-공정표" xfId="7937"/>
    <cellStyle name="1_tree_현충묘지-예산서(조경)_예산서-엑셀변환양식100_표지-공정표_폐기물1023(이전비없음)" xfId="7938"/>
    <cellStyle name="1_tree_현충묘지-예산서(조경)_예산서-엑셀변환양식100_호박골-수량산출서(0624)" xfId="7939"/>
    <cellStyle name="1_tree_현충묘지-예산서(조경)_원가계산" xfId="7940"/>
    <cellStyle name="1_tree_현충묘지-예산서(조경)_원가계산_0828" xfId="7941"/>
    <cellStyle name="1_tree_현충묘지-예산서(조경)_원가계산_0915" xfId="7942"/>
    <cellStyle name="1_tree_현충묘지-예산서(조경)_원가계산_2차분-수량산출서(0827)" xfId="7943"/>
    <cellStyle name="1_tree_현충묘지-예산서(조경)_원가계산_A지역" xfId="7944"/>
    <cellStyle name="1_tree_현충묘지-예산서(조경)_원가계산_관악고수량산출서" xfId="7945"/>
    <cellStyle name="1_tree_현충묘지-예산서(조경)_원가계산_수량산출서" xfId="7946"/>
    <cellStyle name="1_tree_현충묘지-예산서(조경)_원가계산_수량산출서(0121)" xfId="7947"/>
    <cellStyle name="1_tree_현충묘지-예산서(조경)_원가계산_수량산출서(0126)" xfId="7948"/>
    <cellStyle name="1_tree_현충묘지-예산서(조경)_원가계산_수량산출서(0803)" xfId="7949"/>
    <cellStyle name="1_tree_현충묘지-예산서(조경)_원가계산_수량산출서(옥정중)0704" xfId="7950"/>
    <cellStyle name="1_tree_현충묘지-예산서(조경)_원가계산_수량산출서0410안용" xfId="7951"/>
    <cellStyle name="1_tree_현충묘지-예산서(조경)_원가계산_수량산출서0524" xfId="7952"/>
    <cellStyle name="1_tree_현충묘지-예산서(조경)_원가계산_수량산출서0628" xfId="7953"/>
    <cellStyle name="1_tree_현충묘지-예산서(조경)_원가계산_수량산출서1" xfId="7954"/>
    <cellStyle name="1_tree_현충묘지-예산서(조경)_원가계산_수량산출서-1" xfId="7955"/>
    <cellStyle name="1_tree_현충묘지-예산서(조경)_원가계산_인라인수량산출서" xfId="7956"/>
    <cellStyle name="1_tree_현충묘지-예산서(조경)_원가계산_태양-수량산출서(0730)" xfId="7957"/>
    <cellStyle name="1_tree_현충묘지-예산서(조경)_원가계산_호박골-수량산출서(0624)" xfId="7958"/>
    <cellStyle name="1_tree_현충묘지-예산서(조경)_인라인수량산출서" xfId="7959"/>
    <cellStyle name="1_tree_현충묘지-예산서(조경)_진입램프최종" xfId="7960"/>
    <cellStyle name="1_tree_현충묘지-예산서(조경)_진입램프최종엑셀" xfId="7961"/>
    <cellStyle name="1_tree_현충묘지-예산서(조경)_태양-수량산출서(0730)" xfId="7962"/>
    <cellStyle name="1_tree_현충묘지-예산서(조경)_폐기물0818" xfId="7963"/>
    <cellStyle name="1_tree_현충묘지-예산서(조경)_표지-공정표" xfId="7964"/>
    <cellStyle name="1_tree_현충묘지-예산서(조경)_표지-공정표_0828" xfId="7965"/>
    <cellStyle name="1_tree_현충묘지-예산서(조경)_표지-공정표_0915" xfId="7966"/>
    <cellStyle name="1_tree_현충묘지-예산서(조경)_표지-공정표_2차분-수량산출서(0827)" xfId="7967"/>
    <cellStyle name="1_tree_현충묘지-예산서(조경)_표지-공정표_A지역" xfId="7968"/>
    <cellStyle name="1_tree_현충묘지-예산서(조경)_표지-공정표_관악고수량산출서" xfId="7969"/>
    <cellStyle name="1_tree_현충묘지-예산서(조경)_표지-공정표_수량산출서" xfId="7970"/>
    <cellStyle name="1_tree_현충묘지-예산서(조경)_표지-공정표_수량산출서(0121)" xfId="7971"/>
    <cellStyle name="1_tree_현충묘지-예산서(조경)_표지-공정표_수량산출서(0126)" xfId="7972"/>
    <cellStyle name="1_tree_현충묘지-예산서(조경)_표지-공정표_수량산출서(0803)" xfId="7973"/>
    <cellStyle name="1_tree_현충묘지-예산서(조경)_표지-공정표_수량산출서(옥정중)0704" xfId="7974"/>
    <cellStyle name="1_tree_현충묘지-예산서(조경)_표지-공정표_수량산출서0410안용" xfId="7975"/>
    <cellStyle name="1_tree_현충묘지-예산서(조경)_표지-공정표_수량산출서0524" xfId="7976"/>
    <cellStyle name="1_tree_현충묘지-예산서(조경)_표지-공정표_수량산출서0628" xfId="7977"/>
    <cellStyle name="1_tree_현충묘지-예산서(조경)_표지-공정표_수량산출서1" xfId="7978"/>
    <cellStyle name="1_tree_현충묘지-예산서(조경)_표지-공정표_수량산출서-1" xfId="7979"/>
    <cellStyle name="1_tree_현충묘지-예산서(조경)_표지-공정표_인라인수량산출서" xfId="7980"/>
    <cellStyle name="1_tree_현충묘지-예산서(조경)_표지-공정표_태양-수량산출서(0730)" xfId="7981"/>
    <cellStyle name="1_tree_현충묘지-예산서(조경)_표지-공정표_폐기물1023(이전비없음)" xfId="7982"/>
    <cellStyle name="1_tree_현충묘지-예산서(조경)_표지-공정표_표지-공정표" xfId="7983"/>
    <cellStyle name="1_tree_현충묘지-예산서(조경)_표지-공정표_호박골-수량산출서(0624)" xfId="7984"/>
    <cellStyle name="1_tree_현충묘지-예산서(조경)_표지예정공정표" xfId="7985"/>
    <cellStyle name="1_tree_현충묘지-예산서(조경)_-표지예정공정표" xfId="7986"/>
    <cellStyle name="1_tree_현충묘지-예산서(조경)_표지예정공정표_0828" xfId="7987"/>
    <cellStyle name="1_tree_현충묘지-예산서(조경)_-표지예정공정표_0828" xfId="7988"/>
    <cellStyle name="1_tree_현충묘지-예산서(조경)_표지예정공정표_0915" xfId="7989"/>
    <cellStyle name="1_tree_현충묘지-예산서(조경)_-표지예정공정표_0915" xfId="7990"/>
    <cellStyle name="1_tree_현충묘지-예산서(조경)_표지예정공정표_2차분-수량산출서(0827)" xfId="7991"/>
    <cellStyle name="1_tree_현충묘지-예산서(조경)_-표지예정공정표_2차분-수량산출서(0827)" xfId="7992"/>
    <cellStyle name="1_tree_현충묘지-예산서(조경)_표지예정공정표_A지역" xfId="7993"/>
    <cellStyle name="1_tree_현충묘지-예산서(조경)_-표지예정공정표_A지역" xfId="7994"/>
    <cellStyle name="1_tree_현충묘지-예산서(조경)_표지예정공정표_관악고수량산출서" xfId="7995"/>
    <cellStyle name="1_tree_현충묘지-예산서(조경)_-표지예정공정표_관악고수량산출서" xfId="7996"/>
    <cellStyle name="1_tree_현충묘지-예산서(조경)_표지예정공정표_수량산출서" xfId="7997"/>
    <cellStyle name="1_tree_현충묘지-예산서(조경)_-표지예정공정표_수량산출서" xfId="7998"/>
    <cellStyle name="1_tree_현충묘지-예산서(조경)_표지예정공정표_수량산출서(0121)" xfId="7999"/>
    <cellStyle name="1_tree_현충묘지-예산서(조경)_-표지예정공정표_수량산출서(0121)" xfId="8000"/>
    <cellStyle name="1_tree_현충묘지-예산서(조경)_표지예정공정표_수량산출서(0126)" xfId="8001"/>
    <cellStyle name="1_tree_현충묘지-예산서(조경)_-표지예정공정표_수량산출서(0126)" xfId="8002"/>
    <cellStyle name="1_tree_현충묘지-예산서(조경)_표지예정공정표_수량산출서(0803)" xfId="8003"/>
    <cellStyle name="1_tree_현충묘지-예산서(조경)_-표지예정공정표_수량산출서(0803)" xfId="8004"/>
    <cellStyle name="1_tree_현충묘지-예산서(조경)_표지예정공정표_수량산출서(옥정중)0704" xfId="8005"/>
    <cellStyle name="1_tree_현충묘지-예산서(조경)_-표지예정공정표_수량산출서(옥정중)0704" xfId="8006"/>
    <cellStyle name="1_tree_현충묘지-예산서(조경)_표지예정공정표_수량산출서0410안용" xfId="8007"/>
    <cellStyle name="1_tree_현충묘지-예산서(조경)_-표지예정공정표_수량산출서0410안용" xfId="8008"/>
    <cellStyle name="1_tree_현충묘지-예산서(조경)_표지예정공정표_수량산출서0524" xfId="8009"/>
    <cellStyle name="1_tree_현충묘지-예산서(조경)_-표지예정공정표_수량산출서0524" xfId="8010"/>
    <cellStyle name="1_tree_현충묘지-예산서(조경)_표지예정공정표_수량산출서0628" xfId="8011"/>
    <cellStyle name="1_tree_현충묘지-예산서(조경)_-표지예정공정표_수량산출서0628" xfId="8012"/>
    <cellStyle name="1_tree_현충묘지-예산서(조경)_표지예정공정표_수량산출서1" xfId="8013"/>
    <cellStyle name="1_tree_현충묘지-예산서(조경)_표지예정공정표_수량산출서-1" xfId="8014"/>
    <cellStyle name="1_tree_현충묘지-예산서(조경)_-표지예정공정표_수량산출서1" xfId="8015"/>
    <cellStyle name="1_tree_현충묘지-예산서(조경)_-표지예정공정표_수량산출서-1" xfId="8016"/>
    <cellStyle name="1_tree_현충묘지-예산서(조경)_표지예정공정표_인라인수량산출서" xfId="8017"/>
    <cellStyle name="1_tree_현충묘지-예산서(조경)_-표지예정공정표_인라인수량산출서" xfId="8018"/>
    <cellStyle name="1_tree_현충묘지-예산서(조경)_표지예정공정표_태양-수량산출서(0730)" xfId="8019"/>
    <cellStyle name="1_tree_현충묘지-예산서(조경)_-표지예정공정표_태양-수량산출서(0730)" xfId="8020"/>
    <cellStyle name="1_tree_현충묘지-예산서(조경)_표지예정공정표_폐기물1023(이전비없음)" xfId="8021"/>
    <cellStyle name="1_tree_현충묘지-예산서(조경)_-표지예정공정표_폐기물1023(이전비없음)" xfId="8022"/>
    <cellStyle name="1_tree_현충묘지-예산서(조경)_표지예정공정표_표지-공정표" xfId="8023"/>
    <cellStyle name="1_tree_현충묘지-예산서(조경)_-표지예정공정표_표지-공정표" xfId="8024"/>
    <cellStyle name="1_tree_현충묘지-예산서(조경)_표지예정공정표_호박골-수량산출서(0624)" xfId="8025"/>
    <cellStyle name="1_tree_현충묘지-예산서(조경)_-표지예정공정표_호박골-수량산출서(0624)" xfId="8026"/>
    <cellStyle name="1_tree_현충묘지-예산서(조경)_호박골-수량산출서(0624)" xfId="8027"/>
    <cellStyle name="1_tree_호박골-수량산출서(0624)" xfId="8028"/>
    <cellStyle name="1_가월리배수펌프(04.23)" xfId="8029"/>
    <cellStyle name="1_강남폐기물내역" xfId="8030"/>
    <cellStyle name="1_계수대로" xfId="8031"/>
    <cellStyle name="1_계수대로_통인동 마을마당 조성사업(0223)" xfId="8032"/>
    <cellStyle name="1_계약내역서-오금동85번지" xfId="8033"/>
    <cellStyle name="1_공양식(레인보우스케이프)" xfId="8034"/>
    <cellStyle name="1_내역서(신방학초)" xfId="8035"/>
    <cellStyle name="1_내역서-창신동 02.28(최종)" xfId="8036"/>
    <cellStyle name="1_단가조사표" xfId="8037"/>
    <cellStyle name="1_단가조사표_1011소각" xfId="8038"/>
    <cellStyle name="1_단가조사표_1011소각_2차변경(97)" xfId="8039"/>
    <cellStyle name="1_단가조사표_1011소각_무학봉철거수량산출0511" xfId="8040"/>
    <cellStyle name="1_단가조사표_1011소각_설계서(갑지)0223" xfId="8041"/>
    <cellStyle name="1_단가조사표_1011소각_설계서(갑지)0223_2차변경(97)" xfId="8042"/>
    <cellStyle name="1_단가조사표_1011소각_설계예산서및단가산출서" xfId="8043"/>
    <cellStyle name="1_단가조사표_1011소각_설계예산서및단가산출서_2차변경(97)" xfId="8044"/>
    <cellStyle name="1_단가조사표_1011소각_제1처리장탈수기동저류조외1건보수공사(계약심사결과-발주)" xfId="8045"/>
    <cellStyle name="1_단가조사표_1011소각_제1처리장탈수기동저류조외1건보수공사(계약심사결과-발주)_2차변경(97)" xfId="8046"/>
    <cellStyle name="1_단가조사표_1011소각_진입램프최종" xfId="8047"/>
    <cellStyle name="1_단가조사표_1011소각_진입램프최종_2차변경(97)" xfId="8048"/>
    <cellStyle name="1_단가조사표_1011소각_진입램프최종엑셀" xfId="8049"/>
    <cellStyle name="1_단가조사표_1011소각_진입램프최종엑셀_2차변경(97)" xfId="8050"/>
    <cellStyle name="1_단가조사표_1011소각_통인동 마을마당 조성사업(0223)" xfId="8051"/>
    <cellStyle name="1_단가조사표_1011소각_폐기물집계" xfId="8052"/>
    <cellStyle name="1_단가조사표_1011소각_학교-철거시설물집계" xfId="8053"/>
    <cellStyle name="1_단가조사표_1113교~1" xfId="8054"/>
    <cellStyle name="1_단가조사표_1113교~1_2차변경(97)" xfId="8055"/>
    <cellStyle name="1_단가조사표_1113교~1_무학봉철거수량산출0511" xfId="8056"/>
    <cellStyle name="1_단가조사표_1113교~1_설계서(갑지)0223" xfId="8057"/>
    <cellStyle name="1_단가조사표_1113교~1_설계서(갑지)0223_2차변경(97)" xfId="8058"/>
    <cellStyle name="1_단가조사표_1113교~1_설계예산서및단가산출서" xfId="8059"/>
    <cellStyle name="1_단가조사표_1113교~1_설계예산서및단가산출서_2차변경(97)" xfId="8060"/>
    <cellStyle name="1_단가조사표_1113교~1_진입램프최종" xfId="8061"/>
    <cellStyle name="1_단가조사표_1113교~1_진입램프최종_2차변경(97)" xfId="8062"/>
    <cellStyle name="1_단가조사표_1113교~1_진입램프최종엑셀" xfId="8063"/>
    <cellStyle name="1_단가조사표_1113교~1_진입램프최종엑셀_2차변경(97)" xfId="8064"/>
    <cellStyle name="1_단가조사표_1113교~1_통인동 마을마당 조성사업(0223)" xfId="8065"/>
    <cellStyle name="1_단가조사표_1113교~1_폐기물집계" xfId="8066"/>
    <cellStyle name="1_단가조사표_1113교~1_학교-철거시설물집계" xfId="8067"/>
    <cellStyle name="1_단가조사표_121내역" xfId="8068"/>
    <cellStyle name="1_단가조사표_121내역_2차변경(97)" xfId="8069"/>
    <cellStyle name="1_단가조사표_121내역_무학봉철거수량산출0511" xfId="8070"/>
    <cellStyle name="1_단가조사표_121내역_설계서(갑지)0223" xfId="8071"/>
    <cellStyle name="1_단가조사표_121내역_설계서(갑지)0223_2차변경(97)" xfId="8072"/>
    <cellStyle name="1_단가조사표_121내역_설계예산서및단가산출서" xfId="8073"/>
    <cellStyle name="1_단가조사표_121내역_설계예산서및단가산출서_2차변경(97)" xfId="8074"/>
    <cellStyle name="1_단가조사표_121내역_제1처리장탈수기동저류조외1건보수공사(계약심사결과-발주)" xfId="8075"/>
    <cellStyle name="1_단가조사표_121내역_제1처리장탈수기동저류조외1건보수공사(계약심사결과-발주)_2차변경(97)" xfId="8076"/>
    <cellStyle name="1_단가조사표_121내역_진입램프최종" xfId="8077"/>
    <cellStyle name="1_단가조사표_121내역_진입램프최종_2차변경(97)" xfId="8078"/>
    <cellStyle name="1_단가조사표_121내역_진입램프최종엑셀" xfId="8079"/>
    <cellStyle name="1_단가조사표_121내역_진입램프최종엑셀_2차변경(97)" xfId="8080"/>
    <cellStyle name="1_단가조사표_121내역_통인동 마을마당 조성사업(0223)" xfId="8081"/>
    <cellStyle name="1_단가조사표_121내역_폐기물집계" xfId="8082"/>
    <cellStyle name="1_단가조사표_121내역_학교-철거시설물집계" xfId="8083"/>
    <cellStyle name="1_단가조사표_2차변경(97)" xfId="8084"/>
    <cellStyle name="1_단가조사표_객토량" xfId="8085"/>
    <cellStyle name="1_단가조사표_객토량_2차변경(97)" xfId="8086"/>
    <cellStyle name="1_단가조사표_객토량_무학봉철거수량산출0511" xfId="8087"/>
    <cellStyle name="1_단가조사표_객토량_설계서(갑지)0223" xfId="8088"/>
    <cellStyle name="1_단가조사표_객토량_설계서(갑지)0223_2차변경(97)" xfId="8089"/>
    <cellStyle name="1_단가조사표_객토량_설계예산서및단가산출서" xfId="8090"/>
    <cellStyle name="1_단가조사표_객토량_설계예산서및단가산출서_2차변경(97)" xfId="8091"/>
    <cellStyle name="1_단가조사표_객토량_제1처리장탈수기동저류조외1건보수공사(계약심사결과-발주)" xfId="8092"/>
    <cellStyle name="1_단가조사표_객토량_제1처리장탈수기동저류조외1건보수공사(계약심사결과-발주)_2차변경(97)" xfId="8093"/>
    <cellStyle name="1_단가조사표_객토량_진입램프최종" xfId="8094"/>
    <cellStyle name="1_단가조사표_객토량_진입램프최종_2차변경(97)" xfId="8095"/>
    <cellStyle name="1_단가조사표_객토량_진입램프최종엑셀" xfId="8096"/>
    <cellStyle name="1_단가조사표_객토량_진입램프최종엑셀_2차변경(97)" xfId="8097"/>
    <cellStyle name="1_단가조사표_객토량_통인동 마을마당 조성사업(0223)" xfId="8098"/>
    <cellStyle name="1_단가조사표_객토량_폐기물집계" xfId="8099"/>
    <cellStyle name="1_단가조사표_객토량_학교-철거시설물집계" xfId="8100"/>
    <cellStyle name="1_단가조사표_교통센~1" xfId="8101"/>
    <cellStyle name="1_단가조사표_교통센~1_2차변경(97)" xfId="8102"/>
    <cellStyle name="1_단가조사표_교통센~1_무학봉철거수량산출0511" xfId="8103"/>
    <cellStyle name="1_단가조사표_교통센~1_설계서(갑지)0223" xfId="8104"/>
    <cellStyle name="1_단가조사표_교통센~1_설계서(갑지)0223_2차변경(97)" xfId="8105"/>
    <cellStyle name="1_단가조사표_교통센~1_설계예산서및단가산출서" xfId="8106"/>
    <cellStyle name="1_단가조사표_교통센~1_설계예산서및단가산출서_2차변경(97)" xfId="8107"/>
    <cellStyle name="1_단가조사표_교통센~1_제1처리장탈수기동저류조외1건보수공사(계약심사결과-발주)" xfId="8108"/>
    <cellStyle name="1_단가조사표_교통센~1_제1처리장탈수기동저류조외1건보수공사(계약심사결과-발주)_2차변경(97)" xfId="8109"/>
    <cellStyle name="1_단가조사표_교통센~1_진입램프최종" xfId="8110"/>
    <cellStyle name="1_단가조사표_교통센~1_진입램프최종_2차변경(97)" xfId="8111"/>
    <cellStyle name="1_단가조사표_교통센~1_진입램프최종엑셀" xfId="8112"/>
    <cellStyle name="1_단가조사표_교통센~1_진입램프최종엑셀_2차변경(97)" xfId="8113"/>
    <cellStyle name="1_단가조사표_교통센~1_통인동 마을마당 조성사업(0223)" xfId="8114"/>
    <cellStyle name="1_단가조사표_교통센~1_폐기물집계" xfId="8115"/>
    <cellStyle name="1_단가조사표_교통센~1_학교-철거시설물집계" xfId="8116"/>
    <cellStyle name="1_단가조사표_교통센터412" xfId="8117"/>
    <cellStyle name="1_단가조사표_교통센터412_2차변경(97)" xfId="8118"/>
    <cellStyle name="1_단가조사표_교통센터412_무학봉철거수량산출0511" xfId="8119"/>
    <cellStyle name="1_단가조사표_교통센터412_설계서(갑지)0223" xfId="8120"/>
    <cellStyle name="1_단가조사표_교통센터412_설계서(갑지)0223_2차변경(97)" xfId="8121"/>
    <cellStyle name="1_단가조사표_교통센터412_설계예산서및단가산출서" xfId="8122"/>
    <cellStyle name="1_단가조사표_교통센터412_설계예산서및단가산출서_2차변경(97)" xfId="8123"/>
    <cellStyle name="1_단가조사표_교통센터412_진입램프최종" xfId="8124"/>
    <cellStyle name="1_단가조사표_교통센터412_진입램프최종_2차변경(97)" xfId="8125"/>
    <cellStyle name="1_단가조사표_교통센터412_진입램프최종엑셀" xfId="8126"/>
    <cellStyle name="1_단가조사표_교통센터412_진입램프최종엑셀_2차변경(97)" xfId="8127"/>
    <cellStyle name="1_단가조사표_교통센터412_통인동 마을마당 조성사업(0223)" xfId="8128"/>
    <cellStyle name="1_단가조사표_교통센터412_폐기물집계" xfId="8129"/>
    <cellStyle name="1_단가조사표_교통센터412_학교-철거시설물집계" xfId="8130"/>
    <cellStyle name="1_단가조사표_교통수" xfId="8131"/>
    <cellStyle name="1_단가조사표_교통수_2003학교숲조성(조종초교)수량산출" xfId="8132"/>
    <cellStyle name="1_단가조사표_교통수_2003학교숲조성(조종초교)수량산출r1" xfId="8133"/>
    <cellStyle name="1_단가조사표_교통수_2003학교숲조성(조종초교)수량산출r2" xfId="8134"/>
    <cellStyle name="1_단가조사표_교통수_2차변경(97)" xfId="8135"/>
    <cellStyle name="1_단가조사표_교통수_8.포장공사 수량산출서" xfId="8136"/>
    <cellStyle name="1_단가조사표_교통수_무학봉철거수량산출0511" xfId="8137"/>
    <cellStyle name="1_단가조사표_교통수_보수공사" xfId="8138"/>
    <cellStyle name="1_단가조사표_교통수_설계서(갑지)0223" xfId="8139"/>
    <cellStyle name="1_단가조사표_교통수_설계서(갑지)0223_2차변경(97)" xfId="8140"/>
    <cellStyle name="1_단가조사표_교통수_설계예산서및단가산출서" xfId="8141"/>
    <cellStyle name="1_단가조사표_교통수_설계예산서및단가산출서_2차변경(97)" xfId="8142"/>
    <cellStyle name="1_단가조사표_교통수_시설물설치공사수량산출서" xfId="8143"/>
    <cellStyle name="1_단가조사표_교통수_이설공사" xfId="8144"/>
    <cellStyle name="1_단가조사표_교통수_진입램프최종" xfId="8145"/>
    <cellStyle name="1_단가조사표_교통수_진입램프최종_2차변경(97)" xfId="8146"/>
    <cellStyle name="1_단가조사표_교통수_진입램프최종엑셀" xfId="8147"/>
    <cellStyle name="1_단가조사표_교통수_진입램프최종엑셀_2차변경(97)" xfId="8148"/>
    <cellStyle name="1_단가조사표_교통수_철거r1" xfId="8149"/>
    <cellStyle name="1_단가조사표_교통수_통인동 마을마당 조성사업(0223)" xfId="8150"/>
    <cellStyle name="1_단가조사표_교통수_폐기물집계" xfId="8151"/>
    <cellStyle name="1_단가조사표_교통수_학교-철거시설물집계" xfId="8152"/>
    <cellStyle name="1_단가조사표_교통수량산출서" xfId="8153"/>
    <cellStyle name="1_단가조사표_교통수량산출서_2차변경(97)" xfId="8154"/>
    <cellStyle name="1_단가조사표_교통수량산출서_설계서(갑지)0223" xfId="8155"/>
    <cellStyle name="1_단가조사표_교통수량산출서_설계서(갑지)0223_2차변경(97)" xfId="8156"/>
    <cellStyle name="1_단가조사표_교통수량산출서_설계예산서및단가산출서" xfId="8157"/>
    <cellStyle name="1_단가조사표_교통수량산출서_설계예산서및단가산출서_2차변경(97)" xfId="8158"/>
    <cellStyle name="1_단가조사표_교통수량산출서_진입램프최종" xfId="8159"/>
    <cellStyle name="1_단가조사표_교통수량산출서_진입램프최종_2차변경(97)" xfId="8160"/>
    <cellStyle name="1_단가조사표_교통수량산출서_진입램프최종엑셀" xfId="8161"/>
    <cellStyle name="1_단가조사표_교통수량산출서_진입램프최종엑셀_2차변경(97)" xfId="8162"/>
    <cellStyle name="1_단가조사표_교통수량산출서_통인동 마을마당 조성사업(0223)" xfId="8163"/>
    <cellStyle name="1_단가조사표_구조물대가 (2)" xfId="8164"/>
    <cellStyle name="1_단가조사표_구조물대가 (2)_2차변경(97)" xfId="8165"/>
    <cellStyle name="1_단가조사표_구조물대가 (2)_설계서(갑지)0223" xfId="8166"/>
    <cellStyle name="1_단가조사표_구조물대가 (2)_설계서(갑지)0223_2차변경(97)" xfId="8167"/>
    <cellStyle name="1_단가조사표_구조물대가 (2)_설계예산서및단가산출서" xfId="8168"/>
    <cellStyle name="1_단가조사표_구조물대가 (2)_설계예산서및단가산출서_2차변경(97)" xfId="8169"/>
    <cellStyle name="1_단가조사표_구조물대가 (2)_제1처리장탈수기동저류조외1건보수공사(계약심사결과-발주)" xfId="8170"/>
    <cellStyle name="1_단가조사표_구조물대가 (2)_제1처리장탈수기동저류조외1건보수공사(계약심사결과-발주)_2차변경(97)" xfId="8171"/>
    <cellStyle name="1_단가조사표_구조물대가 (2)_진입램프최종" xfId="8172"/>
    <cellStyle name="1_단가조사표_구조물대가 (2)_진입램프최종_2차변경(97)" xfId="8173"/>
    <cellStyle name="1_단가조사표_구조물대가 (2)_진입램프최종엑셀" xfId="8174"/>
    <cellStyle name="1_단가조사표_구조물대가 (2)_진입램프최종엑셀_2차변경(97)" xfId="8175"/>
    <cellStyle name="1_단가조사표_구조물대가 (2)_통인동 마을마당 조성사업(0223)" xfId="8176"/>
    <cellStyle name="1_단가조사표_내역서 (2)" xfId="8177"/>
    <cellStyle name="1_단가조사표_내역서 (2)_2차변경(97)" xfId="8178"/>
    <cellStyle name="1_단가조사표_내역서 (2)_설계서(갑지)0223" xfId="8179"/>
    <cellStyle name="1_단가조사표_내역서 (2)_설계서(갑지)0223_2차변경(97)" xfId="8180"/>
    <cellStyle name="1_단가조사표_내역서 (2)_설계예산서및단가산출서" xfId="8181"/>
    <cellStyle name="1_단가조사표_내역서 (2)_설계예산서및단가산출서_2차변경(97)" xfId="8182"/>
    <cellStyle name="1_단가조사표_내역서 (2)_제1처리장탈수기동저류조외1건보수공사(계약심사결과-발주)" xfId="8183"/>
    <cellStyle name="1_단가조사표_내역서 (2)_제1처리장탈수기동저류조외1건보수공사(계약심사결과-발주)_2차변경(97)" xfId="8184"/>
    <cellStyle name="1_단가조사표_내역서 (2)_진입램프최종" xfId="8185"/>
    <cellStyle name="1_단가조사표_내역서 (2)_진입램프최종_2차변경(97)" xfId="8186"/>
    <cellStyle name="1_단가조사표_내역서 (2)_진입램프최종엑셀" xfId="8187"/>
    <cellStyle name="1_단가조사표_내역서 (2)_진입램프최종엑셀_2차변경(97)" xfId="8188"/>
    <cellStyle name="1_단가조사표_내역서 (2)_통인동 마을마당 조성사업(0223)" xfId="8189"/>
    <cellStyle name="1_단가조사표_대전관저지구" xfId="8190"/>
    <cellStyle name="1_단가조사표_대전관저지구_2차변경(97)" xfId="8191"/>
    <cellStyle name="1_단가조사표_대전관저지구_설계서(갑지)0223" xfId="8192"/>
    <cellStyle name="1_단가조사표_대전관저지구_설계서(갑지)0223_2차변경(97)" xfId="8193"/>
    <cellStyle name="1_단가조사표_대전관저지구_설계예산서및단가산출서" xfId="8194"/>
    <cellStyle name="1_단가조사표_대전관저지구_설계예산서및단가산출서_2차변경(97)" xfId="8195"/>
    <cellStyle name="1_단가조사표_대전관저지구_진입램프최종" xfId="8196"/>
    <cellStyle name="1_단가조사표_대전관저지구_진입램프최종_2차변경(97)" xfId="8197"/>
    <cellStyle name="1_단가조사표_대전관저지구_진입램프최종엑셀" xfId="8198"/>
    <cellStyle name="1_단가조사표_대전관저지구_진입램프최종엑셀_2차변경(97)" xfId="8199"/>
    <cellStyle name="1_단가조사표_대전관저지구_통인동 마을마당 조성사업(0223)" xfId="8200"/>
    <cellStyle name="1_단가조사표_동측지~1" xfId="8201"/>
    <cellStyle name="1_단가조사표_동측지~1_2차변경(97)" xfId="8202"/>
    <cellStyle name="1_단가조사표_동측지~1_설계서(갑지)0223" xfId="8203"/>
    <cellStyle name="1_단가조사표_동측지~1_설계서(갑지)0223_2차변경(97)" xfId="8204"/>
    <cellStyle name="1_단가조사표_동측지~1_설계예산서및단가산출서" xfId="8205"/>
    <cellStyle name="1_단가조사표_동측지~1_설계예산서및단가산출서_2차변경(97)" xfId="8206"/>
    <cellStyle name="1_단가조사표_동측지~1_진입램프최종" xfId="8207"/>
    <cellStyle name="1_단가조사표_동측지~1_진입램프최종_2차변경(97)" xfId="8208"/>
    <cellStyle name="1_단가조사표_동측지~1_진입램프최종엑셀" xfId="8209"/>
    <cellStyle name="1_단가조사표_동측지~1_진입램프최종엑셀_2차변경(97)" xfId="8210"/>
    <cellStyle name="1_단가조사표_동측지~1_통인동 마을마당 조성사업(0223)" xfId="8211"/>
    <cellStyle name="1_단가조사표_동측지원422" xfId="8212"/>
    <cellStyle name="1_단가조사표_동측지원422_2차변경(97)" xfId="8213"/>
    <cellStyle name="1_단가조사표_동측지원422_설계서(갑지)0223" xfId="8214"/>
    <cellStyle name="1_단가조사표_동측지원422_설계서(갑지)0223_2차변경(97)" xfId="8215"/>
    <cellStyle name="1_단가조사표_동측지원422_설계예산서및단가산출서" xfId="8216"/>
    <cellStyle name="1_단가조사표_동측지원422_설계예산서및단가산출서_2차변경(97)" xfId="8217"/>
    <cellStyle name="1_단가조사표_동측지원422_진입램프최종" xfId="8218"/>
    <cellStyle name="1_단가조사표_동측지원422_진입램프최종_2차변경(97)" xfId="8219"/>
    <cellStyle name="1_단가조사표_동측지원422_진입램프최종엑셀" xfId="8220"/>
    <cellStyle name="1_단가조사표_동측지원422_진입램프최종엑셀_2차변경(97)" xfId="8221"/>
    <cellStyle name="1_단가조사표_동측지원422_통인동 마을마당 조성사업(0223)" xfId="8222"/>
    <cellStyle name="1_단가조사표_동측지원512" xfId="8223"/>
    <cellStyle name="1_단가조사표_동측지원512_2차변경(97)" xfId="8224"/>
    <cellStyle name="1_단가조사표_동측지원512_설계서(갑지)0223" xfId="8225"/>
    <cellStyle name="1_단가조사표_동측지원512_설계서(갑지)0223_2차변경(97)" xfId="8226"/>
    <cellStyle name="1_단가조사표_동측지원512_설계예산서및단가산출서" xfId="8227"/>
    <cellStyle name="1_단가조사표_동측지원512_설계예산서및단가산출서_2차변경(97)" xfId="8228"/>
    <cellStyle name="1_단가조사표_동측지원512_진입램프최종" xfId="8229"/>
    <cellStyle name="1_단가조사표_동측지원512_진입램프최종_2차변경(97)" xfId="8230"/>
    <cellStyle name="1_단가조사표_동측지원512_진입램프최종엑셀" xfId="8231"/>
    <cellStyle name="1_단가조사표_동측지원512_진입램프최종엑셀_2차변경(97)" xfId="8232"/>
    <cellStyle name="1_단가조사표_동측지원512_통인동 마을마당 조성사업(0223)" xfId="8233"/>
    <cellStyle name="1_단가조사표_동측지원524" xfId="8234"/>
    <cellStyle name="1_단가조사표_동측지원524_2차변경(97)" xfId="8235"/>
    <cellStyle name="1_단가조사표_동측지원524_설계서(갑지)0223" xfId="8236"/>
    <cellStyle name="1_단가조사표_동측지원524_설계서(갑지)0223_2차변경(97)" xfId="8237"/>
    <cellStyle name="1_단가조사표_동측지원524_설계예산서및단가산출서" xfId="8238"/>
    <cellStyle name="1_단가조사표_동측지원524_설계예산서및단가산출서_2차변경(97)" xfId="8239"/>
    <cellStyle name="1_단가조사표_동측지원524_진입램프최종" xfId="8240"/>
    <cellStyle name="1_단가조사표_동측지원524_진입램프최종_2차변경(97)" xfId="8241"/>
    <cellStyle name="1_단가조사표_동측지원524_진입램프최종엑셀" xfId="8242"/>
    <cellStyle name="1_단가조사표_동측지원524_진입램프최종엑셀_2차변경(97)" xfId="8243"/>
    <cellStyle name="1_단가조사표_동측지원524_통인동 마을마당 조성사업(0223)" xfId="8244"/>
    <cellStyle name="1_단가조사표_동측지원709" xfId="8245"/>
    <cellStyle name="1_단가조사표_무학봉철거수량산출0511" xfId="8246"/>
    <cellStyle name="1_단가조사표_부대422" xfId="8247"/>
    <cellStyle name="1_단가조사표_부대422_2차변경(97)" xfId="8248"/>
    <cellStyle name="1_단가조사표_부대422_설계서(갑지)0223" xfId="8249"/>
    <cellStyle name="1_단가조사표_부대422_설계서(갑지)0223_2차변경(97)" xfId="8250"/>
    <cellStyle name="1_단가조사표_부대422_설계예산서및단가산출서" xfId="8251"/>
    <cellStyle name="1_단가조사표_부대422_설계예산서및단가산출서_2차변경(97)" xfId="8252"/>
    <cellStyle name="1_단가조사표_부대422_진입램프최종" xfId="8253"/>
    <cellStyle name="1_단가조사표_부대422_진입램프최종_2차변경(97)" xfId="8254"/>
    <cellStyle name="1_단가조사표_부대422_진입램프최종엑셀" xfId="8255"/>
    <cellStyle name="1_단가조사표_부대422_진입램프최종엑셀_2차변경(97)" xfId="8256"/>
    <cellStyle name="1_단가조사표_부대422_통인동 마을마당 조성사업(0223)" xfId="8257"/>
    <cellStyle name="1_단가조사표_부대시설" xfId="8258"/>
    <cellStyle name="1_단가조사표_부대시설_2차변경(97)" xfId="8259"/>
    <cellStyle name="1_단가조사표_부대시설_설계서(갑지)0223" xfId="8260"/>
    <cellStyle name="1_단가조사표_부대시설_설계서(갑지)0223_2차변경(97)" xfId="8261"/>
    <cellStyle name="1_단가조사표_부대시설_설계예산서및단가산출서" xfId="8262"/>
    <cellStyle name="1_단가조사표_부대시설_설계예산서및단가산출서_2차변경(97)" xfId="8263"/>
    <cellStyle name="1_단가조사표_부대시설_제1처리장탈수기동저류조외1건보수공사(계약심사결과-발주)" xfId="8264"/>
    <cellStyle name="1_단가조사표_부대시설_제1처리장탈수기동저류조외1건보수공사(계약심사결과-발주)_2차변경(97)" xfId="8265"/>
    <cellStyle name="1_단가조사표_부대시설_진입램프최종" xfId="8266"/>
    <cellStyle name="1_단가조사표_부대시설_진입램프최종_2차변경(97)" xfId="8267"/>
    <cellStyle name="1_단가조사표_부대시설_진입램프최종엑셀" xfId="8268"/>
    <cellStyle name="1_단가조사표_부대시설_진입램프최종엑셀_2차변경(97)" xfId="8269"/>
    <cellStyle name="1_단가조사표_부대시설_통인동 마을마당 조성사업(0223)" xfId="8270"/>
    <cellStyle name="1_단가조사표_설계서(갑지)0223" xfId="8271"/>
    <cellStyle name="1_단가조사표_설계서(갑지)0223_2차변경(97)" xfId="8272"/>
    <cellStyle name="1_단가조사표_설계예산서및단가산출서" xfId="8273"/>
    <cellStyle name="1_단가조사표_설계예산서및단가산출서_2차변경(97)" xfId="8274"/>
    <cellStyle name="1_단가조사표_소각수~1" xfId="8275"/>
    <cellStyle name="1_단가조사표_소각수~1_2차변경(97)" xfId="8276"/>
    <cellStyle name="1_단가조사표_소각수~1_설계서(갑지)0223" xfId="8277"/>
    <cellStyle name="1_단가조사표_소각수~1_설계서(갑지)0223_2차변경(97)" xfId="8278"/>
    <cellStyle name="1_단가조사표_소각수~1_설계예산서및단가산출서" xfId="8279"/>
    <cellStyle name="1_단가조사표_소각수~1_설계예산서및단가산출서_2차변경(97)" xfId="8280"/>
    <cellStyle name="1_단가조사표_소각수~1_제1처리장탈수기동저류조외1건보수공사(계약심사결과-발주)" xfId="8281"/>
    <cellStyle name="1_단가조사표_소각수~1_제1처리장탈수기동저류조외1건보수공사(계약심사결과-발주)_2차변경(97)" xfId="8282"/>
    <cellStyle name="1_단가조사표_소각수~1_진입램프최종" xfId="8283"/>
    <cellStyle name="1_단가조사표_소각수~1_진입램프최종_2차변경(97)" xfId="8284"/>
    <cellStyle name="1_단가조사표_소각수~1_진입램프최종엑셀" xfId="8285"/>
    <cellStyle name="1_단가조사표_소각수~1_진입램프최종엑셀_2차변경(97)" xfId="8286"/>
    <cellStyle name="1_단가조사표_소각수~1_통인동 마을마당 조성사업(0223)" xfId="8287"/>
    <cellStyle name="1_단가조사표_소각수내역서" xfId="8288"/>
    <cellStyle name="1_단가조사표_소각수내역서_2차변경(97)" xfId="8289"/>
    <cellStyle name="1_단가조사표_소각수내역서_설계서(갑지)0223" xfId="8290"/>
    <cellStyle name="1_단가조사표_소각수내역서_설계서(갑지)0223_2차변경(97)" xfId="8291"/>
    <cellStyle name="1_단가조사표_소각수내역서_설계예산서및단가산출서" xfId="8292"/>
    <cellStyle name="1_단가조사표_소각수내역서_설계예산서및단가산출서_2차변경(97)" xfId="8293"/>
    <cellStyle name="1_단가조사표_소각수내역서_제1처리장탈수기동저류조외1건보수공사(계약심사결과-발주)" xfId="8294"/>
    <cellStyle name="1_단가조사표_소각수내역서_제1처리장탈수기동저류조외1건보수공사(계약심사결과-발주)_2차변경(97)" xfId="8295"/>
    <cellStyle name="1_단가조사표_소각수내역서_진입램프최종" xfId="8296"/>
    <cellStyle name="1_단가조사표_소각수내역서_진입램프최종_2차변경(97)" xfId="8297"/>
    <cellStyle name="1_단가조사표_소각수내역서_진입램프최종엑셀" xfId="8298"/>
    <cellStyle name="1_단가조사표_소각수내역서_진입램프최종엑셀_2차변경(97)" xfId="8299"/>
    <cellStyle name="1_단가조사표_소각수내역서_통인동 마을마당 조성사업(0223)" xfId="8300"/>
    <cellStyle name="1_단가조사표_소각수목2" xfId="8301"/>
    <cellStyle name="1_단가조사표_소각수목2_2차변경(97)" xfId="8302"/>
    <cellStyle name="1_단가조사표_소각수목2_설계서(갑지)0223" xfId="8303"/>
    <cellStyle name="1_단가조사표_소각수목2_설계서(갑지)0223_2차변경(97)" xfId="8304"/>
    <cellStyle name="1_단가조사표_소각수목2_설계예산서및단가산출서" xfId="8305"/>
    <cellStyle name="1_단가조사표_소각수목2_설계예산서및단가산출서_2차변경(97)" xfId="8306"/>
    <cellStyle name="1_단가조사표_소각수목2_제1처리장탈수기동저류조외1건보수공사(계약심사결과-발주)" xfId="8307"/>
    <cellStyle name="1_단가조사표_소각수목2_제1처리장탈수기동저류조외1건보수공사(계약심사결과-발주)_2차변경(97)" xfId="8308"/>
    <cellStyle name="1_단가조사표_소각수목2_진입램프최종" xfId="8309"/>
    <cellStyle name="1_단가조사표_소각수목2_진입램프최종_2차변경(97)" xfId="8310"/>
    <cellStyle name="1_단가조사표_소각수목2_진입램프최종엑셀" xfId="8311"/>
    <cellStyle name="1_단가조사표_소각수목2_진입램프최종엑셀_2차변경(97)" xfId="8312"/>
    <cellStyle name="1_단가조사표_소각수목2_통인동 마을마당 조성사업(0223)" xfId="8313"/>
    <cellStyle name="1_단가조사표_수량산출서 (2)" xfId="8314"/>
    <cellStyle name="1_단가조사표_수량산출서 (2)_2차변경(97)" xfId="8315"/>
    <cellStyle name="1_단가조사표_수량산출서 (2)_설계서(갑지)0223" xfId="8316"/>
    <cellStyle name="1_단가조사표_수량산출서 (2)_설계서(갑지)0223_2차변경(97)" xfId="8317"/>
    <cellStyle name="1_단가조사표_수량산출서 (2)_설계예산서및단가산출서" xfId="8318"/>
    <cellStyle name="1_단가조사표_수량산출서 (2)_설계예산서및단가산출서_2차변경(97)" xfId="8319"/>
    <cellStyle name="1_단가조사표_수량산출서 (2)_제1처리장탈수기동저류조외1건보수공사(계약심사결과-발주)" xfId="8320"/>
    <cellStyle name="1_단가조사표_수량산출서 (2)_제1처리장탈수기동저류조외1건보수공사(계약심사결과-발주)_2차변경(97)" xfId="8321"/>
    <cellStyle name="1_단가조사표_수량산출서 (2)_진입램프최종" xfId="8322"/>
    <cellStyle name="1_단가조사표_수량산출서 (2)_진입램프최종_2차변경(97)" xfId="8323"/>
    <cellStyle name="1_단가조사표_수량산출서 (2)_진입램프최종엑셀" xfId="8324"/>
    <cellStyle name="1_단가조사표_수량산출서 (2)_진입램프최종엑셀_2차변경(97)" xfId="8325"/>
    <cellStyle name="1_단가조사표_수량산출서 (2)_통인동 마을마당 조성사업(0223)" xfId="8326"/>
    <cellStyle name="1_단가조사표_엑스포~1" xfId="8327"/>
    <cellStyle name="1_단가조사표_엑스포~1_2차변경(97)" xfId="8328"/>
    <cellStyle name="1_단가조사표_엑스포~1_설계서(갑지)0223" xfId="8329"/>
    <cellStyle name="1_단가조사표_엑스포~1_설계서(갑지)0223_2차변경(97)" xfId="8330"/>
    <cellStyle name="1_단가조사표_엑스포~1_설계예산서및단가산출서" xfId="8331"/>
    <cellStyle name="1_단가조사표_엑스포~1_설계예산서및단가산출서_2차변경(97)" xfId="8332"/>
    <cellStyle name="1_단가조사표_엑스포~1_제1처리장탈수기동저류조외1건보수공사(계약심사결과-발주)" xfId="8333"/>
    <cellStyle name="1_단가조사표_엑스포~1_제1처리장탈수기동저류조외1건보수공사(계약심사결과-발주)_2차변경(97)" xfId="8334"/>
    <cellStyle name="1_단가조사표_엑스포~1_진입램프최종" xfId="8335"/>
    <cellStyle name="1_단가조사표_엑스포~1_진입램프최종_2차변경(97)" xfId="8336"/>
    <cellStyle name="1_단가조사표_엑스포~1_진입램프최종엑셀" xfId="8337"/>
    <cellStyle name="1_단가조사표_엑스포~1_진입램프최종엑셀_2차변경(97)" xfId="8338"/>
    <cellStyle name="1_단가조사표_엑스포~1_통인동 마을마당 조성사업(0223)" xfId="8339"/>
    <cellStyle name="1_단가조사표_엑스포한빛1" xfId="8340"/>
    <cellStyle name="1_단가조사표_엑스포한빛1_2차변경(97)" xfId="8341"/>
    <cellStyle name="1_단가조사표_엑스포한빛1_설계서(갑지)0223" xfId="8342"/>
    <cellStyle name="1_단가조사표_엑스포한빛1_설계서(갑지)0223_2차변경(97)" xfId="8343"/>
    <cellStyle name="1_단가조사표_엑스포한빛1_설계예산서및단가산출서" xfId="8344"/>
    <cellStyle name="1_단가조사표_엑스포한빛1_설계예산서및단가산출서_2차변경(97)" xfId="8345"/>
    <cellStyle name="1_단가조사표_엑스포한빛1_제1처리장탈수기동저류조외1건보수공사(계약심사결과-발주)" xfId="8346"/>
    <cellStyle name="1_단가조사표_엑스포한빛1_제1처리장탈수기동저류조외1건보수공사(계약심사결과-발주)_2차변경(97)" xfId="8347"/>
    <cellStyle name="1_단가조사표_엑스포한빛1_진입램프최종" xfId="8348"/>
    <cellStyle name="1_단가조사표_엑스포한빛1_진입램프최종_2차변경(97)" xfId="8349"/>
    <cellStyle name="1_단가조사표_엑스포한빛1_진입램프최종엑셀" xfId="8350"/>
    <cellStyle name="1_단가조사표_엑스포한빛1_진입램프최종엑셀_2차변경(97)" xfId="8351"/>
    <cellStyle name="1_단가조사표_엑스포한빛1_통인동 마을마당 조성사업(0223)" xfId="8352"/>
    <cellStyle name="1_단가조사표_여객,교통센타710" xfId="8353"/>
    <cellStyle name="1_단가조사표_여객터미널331" xfId="8354"/>
    <cellStyle name="1_단가조사표_여객터미널331_2차변경(97)" xfId="8355"/>
    <cellStyle name="1_단가조사표_여객터미널331_설계서(갑지)0223" xfId="8356"/>
    <cellStyle name="1_단가조사표_여객터미널331_설계서(갑지)0223_2차변경(97)" xfId="8357"/>
    <cellStyle name="1_단가조사표_여객터미널331_설계예산서및단가산출서" xfId="8358"/>
    <cellStyle name="1_단가조사표_여객터미널331_설계예산서및단가산출서_2차변경(97)" xfId="8359"/>
    <cellStyle name="1_단가조사표_여객터미널331_진입램프최종" xfId="8360"/>
    <cellStyle name="1_단가조사표_여객터미널331_진입램프최종_2차변경(97)" xfId="8361"/>
    <cellStyle name="1_단가조사표_여객터미널331_진입램프최종엑셀" xfId="8362"/>
    <cellStyle name="1_단가조사표_여객터미널331_진입램프최종엑셀_2차변경(97)" xfId="8363"/>
    <cellStyle name="1_단가조사표_여객터미널331_통인동 마을마당 조성사업(0223)" xfId="8364"/>
    <cellStyle name="1_단가조사표_여객터미널513" xfId="8365"/>
    <cellStyle name="1_단가조사표_여객터미널513_2차변경(97)" xfId="8366"/>
    <cellStyle name="1_단가조사표_여객터미널513_설계서(갑지)0223" xfId="8367"/>
    <cellStyle name="1_단가조사표_여객터미널513_설계서(갑지)0223_2차변경(97)" xfId="8368"/>
    <cellStyle name="1_단가조사표_여객터미널513_설계예산서및단가산출서" xfId="8369"/>
    <cellStyle name="1_단가조사표_여객터미널513_설계예산서및단가산출서_2차변경(97)" xfId="8370"/>
    <cellStyle name="1_단가조사표_여객터미널513_진입램프최종" xfId="8371"/>
    <cellStyle name="1_단가조사표_여객터미널513_진입램프최종_2차변경(97)" xfId="8372"/>
    <cellStyle name="1_단가조사표_여객터미널513_진입램프최종엑셀" xfId="8373"/>
    <cellStyle name="1_단가조사표_여객터미널513_진입램프최종엑셀_2차변경(97)" xfId="8374"/>
    <cellStyle name="1_단가조사표_여객터미널513_통인동 마을마당 조성사업(0223)" xfId="8375"/>
    <cellStyle name="1_단가조사표_여객터미널629" xfId="8376"/>
    <cellStyle name="1_단가조사표_여객터미널629_2차변경(97)" xfId="8377"/>
    <cellStyle name="1_단가조사표_여객터미널629_설계서(갑지)0223" xfId="8378"/>
    <cellStyle name="1_단가조사표_여객터미널629_설계서(갑지)0223_2차변경(97)" xfId="8379"/>
    <cellStyle name="1_단가조사표_여객터미널629_설계예산서및단가산출서" xfId="8380"/>
    <cellStyle name="1_단가조사표_여객터미널629_설계예산서및단가산출서_2차변경(97)" xfId="8381"/>
    <cellStyle name="1_단가조사표_여객터미널629_진입램프최종" xfId="8382"/>
    <cellStyle name="1_단가조사표_여객터미널629_진입램프최종_2차변경(97)" xfId="8383"/>
    <cellStyle name="1_단가조사표_여객터미널629_진입램프최종엑셀" xfId="8384"/>
    <cellStyle name="1_단가조사표_여객터미널629_진입램프최종엑셀_2차변경(97)" xfId="8385"/>
    <cellStyle name="1_단가조사표_여객터미널629_통인동 마을마당 조성사업(0223)" xfId="8386"/>
    <cellStyle name="1_단가조사표_외곽도로616" xfId="8387"/>
    <cellStyle name="1_단가조사표_외곽도로616_2차변경(97)" xfId="8388"/>
    <cellStyle name="1_단가조사표_외곽도로616_설계서(갑지)0223" xfId="8389"/>
    <cellStyle name="1_단가조사표_외곽도로616_설계서(갑지)0223_2차변경(97)" xfId="8390"/>
    <cellStyle name="1_단가조사표_외곽도로616_설계예산서및단가산출서" xfId="8391"/>
    <cellStyle name="1_단가조사표_외곽도로616_설계예산서및단가산출서_2차변경(97)" xfId="8392"/>
    <cellStyle name="1_단가조사표_외곽도로616_진입램프최종" xfId="8393"/>
    <cellStyle name="1_단가조사표_외곽도로616_진입램프최종_2차변경(97)" xfId="8394"/>
    <cellStyle name="1_단가조사표_외곽도로616_진입램프최종엑셀" xfId="8395"/>
    <cellStyle name="1_단가조사표_외곽도로616_진입램프최종엑셀_2차변경(97)" xfId="8396"/>
    <cellStyle name="1_단가조사표_외곽도로616_통인동 마을마당 조성사업(0223)" xfId="8397"/>
    <cellStyle name="1_단가조사표_원가계~1" xfId="8398"/>
    <cellStyle name="1_단가조사표_원가계~1_2차변경(97)" xfId="8399"/>
    <cellStyle name="1_단가조사표_원가계~1_설계서(갑지)0223" xfId="8400"/>
    <cellStyle name="1_단가조사표_원가계~1_설계서(갑지)0223_2차변경(97)" xfId="8401"/>
    <cellStyle name="1_단가조사표_원가계~1_설계예산서및단가산출서" xfId="8402"/>
    <cellStyle name="1_단가조사표_원가계~1_설계예산서및단가산출서_2차변경(97)" xfId="8403"/>
    <cellStyle name="1_단가조사표_원가계~1_제1처리장탈수기동저류조외1건보수공사(계약심사결과-발주)" xfId="8404"/>
    <cellStyle name="1_단가조사표_원가계~1_제1처리장탈수기동저류조외1건보수공사(계약심사결과-발주)_2차변경(97)" xfId="8405"/>
    <cellStyle name="1_단가조사표_원가계~1_진입램프최종" xfId="8406"/>
    <cellStyle name="1_단가조사표_원가계~1_진입램프최종_2차변경(97)" xfId="8407"/>
    <cellStyle name="1_단가조사표_원가계~1_진입램프최종엑셀" xfId="8408"/>
    <cellStyle name="1_단가조사표_원가계~1_진입램프최종엑셀_2차변경(97)" xfId="8409"/>
    <cellStyle name="1_단가조사표_원가계~1_통인동 마을마당 조성사업(0223)" xfId="8410"/>
    <cellStyle name="1_단가조사표_유기질" xfId="8411"/>
    <cellStyle name="1_단가조사표_유기질_2차변경(97)" xfId="8412"/>
    <cellStyle name="1_단가조사표_유기질_설계서(갑지)0223" xfId="8413"/>
    <cellStyle name="1_단가조사표_유기질_설계서(갑지)0223_2차변경(97)" xfId="8414"/>
    <cellStyle name="1_단가조사표_유기질_설계예산서및단가산출서" xfId="8415"/>
    <cellStyle name="1_단가조사표_유기질_설계예산서및단가산출서_2차변경(97)" xfId="8416"/>
    <cellStyle name="1_단가조사표_유기질_제1처리장탈수기동저류조외1건보수공사(계약심사결과-발주)" xfId="8417"/>
    <cellStyle name="1_단가조사표_유기질_제1처리장탈수기동저류조외1건보수공사(계약심사결과-발주)_2차변경(97)" xfId="8418"/>
    <cellStyle name="1_단가조사표_유기질_진입램프최종" xfId="8419"/>
    <cellStyle name="1_단가조사표_유기질_진입램프최종_2차변경(97)" xfId="8420"/>
    <cellStyle name="1_단가조사표_유기질_진입램프최종엑셀" xfId="8421"/>
    <cellStyle name="1_단가조사표_유기질_진입램프최종엑셀_2차변경(97)" xfId="8422"/>
    <cellStyle name="1_단가조사표_유기질_통인동 마을마당 조성사업(0223)" xfId="8423"/>
    <cellStyle name="1_단가조사표_자재조서 (2)" xfId="8424"/>
    <cellStyle name="1_단가조사표_자재조서 (2)_2차변경(97)" xfId="8425"/>
    <cellStyle name="1_단가조사표_자재조서 (2)_설계서(갑지)0223" xfId="8426"/>
    <cellStyle name="1_단가조사표_자재조서 (2)_설계서(갑지)0223_2차변경(97)" xfId="8427"/>
    <cellStyle name="1_단가조사표_자재조서 (2)_설계예산서및단가산출서" xfId="8428"/>
    <cellStyle name="1_단가조사표_자재조서 (2)_설계예산서및단가산출서_2차변경(97)" xfId="8429"/>
    <cellStyle name="1_단가조사표_자재조서 (2)_제1처리장탈수기동저류조외1건보수공사(계약심사결과-발주)" xfId="8430"/>
    <cellStyle name="1_단가조사표_자재조서 (2)_제1처리장탈수기동저류조외1건보수공사(계약심사결과-발주)_2차변경(97)" xfId="8431"/>
    <cellStyle name="1_단가조사표_자재조서 (2)_진입램프최종" xfId="8432"/>
    <cellStyle name="1_단가조사표_자재조서 (2)_진입램프최종_2차변경(97)" xfId="8433"/>
    <cellStyle name="1_단가조사표_자재조서 (2)_진입램프최종엑셀" xfId="8434"/>
    <cellStyle name="1_단가조사표_자재조서 (2)_진입램프최종엑셀_2차변경(97)" xfId="8435"/>
    <cellStyle name="1_단가조사표_자재조서 (2)_통인동 마을마당 조성사업(0223)" xfId="8436"/>
    <cellStyle name="1_단가조사표_제1처리장탈수기동저류조외1건보수공사(계약심사결과-발주)" xfId="8437"/>
    <cellStyle name="1_단가조사표_제1처리장탈수기동저류조외1건보수공사(계약심사결과-발주)_2차변경(97)" xfId="8438"/>
    <cellStyle name="1_단가조사표_진입램프최종" xfId="8439"/>
    <cellStyle name="1_단가조사표_진입램프최종_2차변경(97)" xfId="8440"/>
    <cellStyle name="1_단가조사표_진입램프최종엑셀" xfId="8441"/>
    <cellStyle name="1_단가조사표_진입램프최종엑셀_2차변경(97)" xfId="8442"/>
    <cellStyle name="1_단가조사표_총괄내역" xfId="8443"/>
    <cellStyle name="1_단가조사표_총괄내역 (2)" xfId="8444"/>
    <cellStyle name="1_단가조사표_총괄내역 (2)_2차변경(97)" xfId="8445"/>
    <cellStyle name="1_단가조사표_총괄내역 (2)_설계서(갑지)0223" xfId="8446"/>
    <cellStyle name="1_단가조사표_총괄내역 (2)_설계서(갑지)0223_2차변경(97)" xfId="8447"/>
    <cellStyle name="1_단가조사표_총괄내역 (2)_설계예산서및단가산출서" xfId="8448"/>
    <cellStyle name="1_단가조사표_총괄내역 (2)_설계예산서및단가산출서_2차변경(97)" xfId="8449"/>
    <cellStyle name="1_단가조사표_총괄내역 (2)_제1처리장탈수기동저류조외1건보수공사(계약심사결과-발주)" xfId="8450"/>
    <cellStyle name="1_단가조사표_총괄내역 (2)_제1처리장탈수기동저류조외1건보수공사(계약심사결과-발주)_2차변경(97)" xfId="8451"/>
    <cellStyle name="1_단가조사표_총괄내역 (2)_진입램프최종" xfId="8452"/>
    <cellStyle name="1_단가조사표_총괄내역 (2)_진입램프최종_2차변경(97)" xfId="8453"/>
    <cellStyle name="1_단가조사표_총괄내역 (2)_진입램프최종엑셀" xfId="8454"/>
    <cellStyle name="1_단가조사표_총괄내역 (2)_진입램프최종엑셀_2차변경(97)" xfId="8455"/>
    <cellStyle name="1_단가조사표_총괄내역 (2)_통인동 마을마당 조성사업(0223)" xfId="8456"/>
    <cellStyle name="1_단가조사표_총괄내역_2차변경(97)" xfId="8457"/>
    <cellStyle name="1_단가조사표_총괄내역_설계서(갑지)0223" xfId="8458"/>
    <cellStyle name="1_단가조사표_총괄내역_설계서(갑지)0223_2차변경(97)" xfId="8459"/>
    <cellStyle name="1_단가조사표_총괄내역_설계예산서및단가산출서" xfId="8460"/>
    <cellStyle name="1_단가조사표_총괄내역_설계예산서및단가산출서_2차변경(97)" xfId="8461"/>
    <cellStyle name="1_단가조사표_총괄내역_제1처리장탈수기동저류조외1건보수공사(계약심사결과-발주)" xfId="8462"/>
    <cellStyle name="1_단가조사표_총괄내역_제1처리장탈수기동저류조외1건보수공사(계약심사결과-발주)_2차변경(97)" xfId="8463"/>
    <cellStyle name="1_단가조사표_총괄내역_진입램프최종" xfId="8464"/>
    <cellStyle name="1_단가조사표_총괄내역_진입램프최종_2차변경(97)" xfId="8465"/>
    <cellStyle name="1_단가조사표_총괄내역_진입램프최종엑셀" xfId="8466"/>
    <cellStyle name="1_단가조사표_총괄내역_진입램프최종엑셀_2차변경(97)" xfId="8467"/>
    <cellStyle name="1_단가조사표_총괄내역_통인동 마을마당 조성사업(0223)" xfId="8468"/>
    <cellStyle name="1_단가조사표_터미널도로403" xfId="8469"/>
    <cellStyle name="1_단가조사표_터미널도로403_2차변경(97)" xfId="8470"/>
    <cellStyle name="1_단가조사표_터미널도로403_설계서(갑지)0223" xfId="8471"/>
    <cellStyle name="1_단가조사표_터미널도로403_설계서(갑지)0223_2차변경(97)" xfId="8472"/>
    <cellStyle name="1_단가조사표_터미널도로403_설계예산서및단가산출서" xfId="8473"/>
    <cellStyle name="1_단가조사표_터미널도로403_설계예산서및단가산출서_2차변경(97)" xfId="8474"/>
    <cellStyle name="1_단가조사표_터미널도로403_진입램프최종" xfId="8475"/>
    <cellStyle name="1_단가조사표_터미널도로403_진입램프최종_2차변경(97)" xfId="8476"/>
    <cellStyle name="1_단가조사표_터미널도로403_진입램프최종엑셀" xfId="8477"/>
    <cellStyle name="1_단가조사표_터미널도로403_진입램프최종엑셀_2차변경(97)" xfId="8478"/>
    <cellStyle name="1_단가조사표_터미널도로403_통인동 마을마당 조성사업(0223)" xfId="8479"/>
    <cellStyle name="1_단가조사표_터미널도로429" xfId="8480"/>
    <cellStyle name="1_단가조사표_터미널도로429_2차변경(97)" xfId="8481"/>
    <cellStyle name="1_단가조사표_터미널도로429_설계서(갑지)0223" xfId="8482"/>
    <cellStyle name="1_단가조사표_터미널도로429_설계서(갑지)0223_2차변경(97)" xfId="8483"/>
    <cellStyle name="1_단가조사표_터미널도로429_설계예산서및단가산출서" xfId="8484"/>
    <cellStyle name="1_단가조사표_터미널도로429_설계예산서및단가산출서_2차변경(97)" xfId="8485"/>
    <cellStyle name="1_단가조사표_터미널도로429_진입램프최종" xfId="8486"/>
    <cellStyle name="1_단가조사표_터미널도로429_진입램프최종_2차변경(97)" xfId="8487"/>
    <cellStyle name="1_단가조사표_터미널도로429_진입램프최종엑셀" xfId="8488"/>
    <cellStyle name="1_단가조사표_터미널도로429_진입램프최종엑셀_2차변경(97)" xfId="8489"/>
    <cellStyle name="1_단가조사표_터미널도로429_통인동 마을마당 조성사업(0223)" xfId="8490"/>
    <cellStyle name="1_단가조사표_통인동 마을마당 조성사업(0223)" xfId="8491"/>
    <cellStyle name="1_단가조사표_폐기물집계" xfId="8492"/>
    <cellStyle name="1_단가조사표_포장일위" xfId="8493"/>
    <cellStyle name="1_단가조사표_포장일위_2차변경(97)" xfId="8494"/>
    <cellStyle name="1_단가조사표_포장일위_설계서(갑지)0223" xfId="8495"/>
    <cellStyle name="1_단가조사표_포장일위_설계서(갑지)0223_2차변경(97)" xfId="8496"/>
    <cellStyle name="1_단가조사표_포장일위_설계예산서및단가산출서" xfId="8497"/>
    <cellStyle name="1_단가조사표_포장일위_설계예산서및단가산출서_2차변경(97)" xfId="8498"/>
    <cellStyle name="1_단가조사표_포장일위_제1처리장탈수기동저류조외1건보수공사(계약심사결과-발주)" xfId="8499"/>
    <cellStyle name="1_단가조사표_포장일위_제1처리장탈수기동저류조외1건보수공사(계약심사결과-발주)_2차변경(97)" xfId="8500"/>
    <cellStyle name="1_단가조사표_포장일위_진입램프최종" xfId="8501"/>
    <cellStyle name="1_단가조사표_포장일위_진입램프최종_2차변경(97)" xfId="8502"/>
    <cellStyle name="1_단가조사표_포장일위_진입램프최종엑셀" xfId="8503"/>
    <cellStyle name="1_단가조사표_포장일위_진입램프최종엑셀_2차변경(97)" xfId="8504"/>
    <cellStyle name="1_단가조사표_포장일위_통인동 마을마당 조성사업(0223)" xfId="8505"/>
    <cellStyle name="1_단가조사표_학교-철거시설물집계" xfId="8506"/>
    <cellStyle name="1_대전가오-수량산출서" xfId="8507"/>
    <cellStyle name="1_도봉노폐내역" xfId="8508"/>
    <cellStyle name="1_도봉녹지대폐기물내역" xfId="8509"/>
    <cellStyle name="1_도암강진(흥산건설)" xfId="8510"/>
    <cellStyle name="1_목동내역" xfId="8511"/>
    <cellStyle name="1_목동내역_통인동 마을마당 조성사업(0223)" xfId="8512"/>
    <cellStyle name="1_무학봉철거수량산출0511" xfId="8513"/>
    <cellStyle name="1_백제큰길내역서" xfId="8514"/>
    <cellStyle name="1_변경계약내역서(칼산 근린공원)-당초,변경" xfId="8515"/>
    <cellStyle name="1_복사본 종로구청(왕산로)" xfId="8516"/>
    <cellStyle name="1_봉산설계내역서(일상감사)" xfId="8517"/>
    <cellStyle name="1_부안-태인1산출" xfId="8518"/>
    <cellStyle name="1_삼융건설(백제큰길)" xfId="8519"/>
    <cellStyle name="1_설계변경 내역서(총괄&amp;토목)" xfId="8520"/>
    <cellStyle name="1_설계변경(1회)내역서" xfId="8521"/>
    <cellStyle name="1_설계변경(1회)내역서_2차변경(97)" xfId="8522"/>
    <cellStyle name="1_설계서(갑지)0223" xfId="8523"/>
    <cellStyle name="1_설계서(갑지)0223_2차변경(97)" xfId="8524"/>
    <cellStyle name="1_설계예산서및단가산출서" xfId="8525"/>
    <cellStyle name="1_설계예산서및단가산출서_2차변경(97)" xfId="8526"/>
    <cellStyle name="1_송정리역사(토목완료林)" xfId="8527"/>
    <cellStyle name="1_수량산출-사직공원 조깅트랙" xfId="8528"/>
    <cellStyle name="1_시민계략공사" xfId="8529"/>
    <cellStyle name="1_시민계략공사_2002년도각종계산서너릿제터널등7개소" xfId="8530"/>
    <cellStyle name="1_시민계략공사_2003년 각종계산서(읽기전용)" xfId="8531"/>
    <cellStyle name="1_시민계략공사_2003년 각종계산서(읽기전용)_내역서(전기)" xfId="8532"/>
    <cellStyle name="1_시민계략공사_2003년 각종계산서(읽기전용)_내역서(전기)_내역서-숭인2동 2.28(최종)" xfId="8533"/>
    <cellStyle name="1_시민계략공사_2003년 각종계산서(읽기전용)_내역서(전기)_복사본 한강걷고싶은강변길내역서-3.21" xfId="8534"/>
    <cellStyle name="1_시민계략공사_2003년 각종계산서(읽기전용)_내역서(전기)_봉산설계내역서(일상감사)" xfId="8535"/>
    <cellStyle name="1_시민계략공사_2003년 각종계산서(읽기전용)_내역서(전기)_응암3동 마을마당 내역서" xfId="8536"/>
    <cellStyle name="1_시민계략공사_2003년 각종계산서(읽기전용)_내역서-숭인2동 2.28(최종)" xfId="8537"/>
    <cellStyle name="1_시민계략공사_2003년 각종계산서(읽기전용)_복사본 한강걷고싶은강변길내역서-3.21" xfId="8538"/>
    <cellStyle name="1_시민계략공사_2003년 각종계산서(읽기전용)_봉산설계내역서(일상감사)" xfId="8539"/>
    <cellStyle name="1_시민계략공사_2003년 각종계산서(읽기전용)_응암3동 마을마당 내역서" xfId="8540"/>
    <cellStyle name="1_시민계략공사_Book2" xfId="8541"/>
    <cellStyle name="1_시민계략공사_각종계산서" xfId="8542"/>
    <cellStyle name="1_시민계략공사_각종계산서_내역서-숭인2동 2.28(최종)" xfId="8543"/>
    <cellStyle name="1_시민계략공사_각종계산서_복사본 한강걷고싶은강변길내역서-3.21" xfId="8544"/>
    <cellStyle name="1_시민계략공사_각종계산서_봉산설계내역서(일상감사)" xfId="8545"/>
    <cellStyle name="1_시민계략공사_각종계산서_응암3동 마을마당 내역서" xfId="8546"/>
    <cellStyle name="1_시민계략공사_계산서및내역서5월9일변경" xfId="8547"/>
    <cellStyle name="1_시민계략공사_관급-(수배전반)" xfId="8548"/>
    <cellStyle name="1_시민계략공사_관급-등기구" xfId="8549"/>
    <cellStyle name="1_시민계략공사_관급-태양광등기구" xfId="8550"/>
    <cellStyle name="1_시민계략공사_광양중동중학교실증축공사(전기)-4월10일한번더" xfId="8551"/>
    <cellStyle name="1_시민계략공사_내역서-창신동 02.28(최종)" xfId="8552"/>
    <cellStyle name="1_시민계략공사_도암강진(흥산건설)" xfId="8553"/>
    <cellStyle name="1_시민계략공사_도암강진(흥산건설)_해남내역서" xfId="8554"/>
    <cellStyle name="1_시민계략공사_무안연꽃방죽(4월9일)한번더" xfId="8555"/>
    <cellStyle name="1_시민계략공사_백운초 신축 전기공사-납품-" xfId="8556"/>
    <cellStyle name="1_시민계략공사_보일약국~순국비간 도로개설 가로등설치공사" xfId="8557"/>
    <cellStyle name="1_시민계략공사_복사본 종로구청(왕산로)" xfId="8558"/>
    <cellStyle name="1_시민계략공사_복지관 부하계산서" xfId="8559"/>
    <cellStyle name="1_시민계략공사_복지관 부하계산서_내역서(전기)" xfId="8560"/>
    <cellStyle name="1_시민계략공사_복지관 부하계산서_내역서(전기)_내역서-숭인2동 2.28(최종)" xfId="8561"/>
    <cellStyle name="1_시민계략공사_복지관 부하계산서_내역서(전기)_복사본 한강걷고싶은강변길내역서-3.21" xfId="8562"/>
    <cellStyle name="1_시민계략공사_복지관 부하계산서_내역서(전기)_봉산설계내역서(일상감사)" xfId="8563"/>
    <cellStyle name="1_시민계략공사_복지관 부하계산서_내역서(전기)_응암3동 마을마당 내역서" xfId="8564"/>
    <cellStyle name="1_시민계략공사_복지관 부하계산서_내역서-숭인2동 2.28(최종)" xfId="8565"/>
    <cellStyle name="1_시민계략공사_복지관 부하계산서_복사본 한강걷고싶은강변길내역서-3.21" xfId="8566"/>
    <cellStyle name="1_시민계략공사_복지관 부하계산서_봉산설계내역서(일상감사)" xfId="8567"/>
    <cellStyle name="1_시민계략공사_복지관 부하계산서_응암3동 마을마당 내역서" xfId="8568"/>
    <cellStyle name="1_시민계략공사_봉산면보건지소신축공사(전기)11월30일변경" xfId="8569"/>
    <cellStyle name="1_시민계략공사_봉산설계내역서(일상감사)" xfId="8570"/>
    <cellStyle name="1_시민계략공사_부안-태인1산출" xfId="8571"/>
    <cellStyle name="1_시민계략공사_북문로(팔마로)가로등설치공사(변경)3월11일" xfId="8572"/>
    <cellStyle name="1_시민계략공사_북문로(팔마로)가로등설치공사NO34번까지시행분" xfId="8573"/>
    <cellStyle name="1_시민계략공사_북문로(팔마로)교통신호등설치공사NO34번까지" xfId="8574"/>
    <cellStyle name="1_시민계략공사_북문팔마로확포장공사가로등" xfId="8575"/>
    <cellStyle name="1_시민계략공사_비상부하,발전기용량 계산서" xfId="8576"/>
    <cellStyle name="1_시민계략공사_비상부하,발전기용량 계산서_내역서(전기)" xfId="8577"/>
    <cellStyle name="1_시민계략공사_비상부하,발전기용량 계산서_내역서(전기)_내역서-숭인2동 2.28(최종)" xfId="8578"/>
    <cellStyle name="1_시민계략공사_비상부하,발전기용량 계산서_내역서(전기)_복사본 한강걷고싶은강변길내역서-3.21" xfId="8579"/>
    <cellStyle name="1_시민계략공사_비상부하,발전기용량 계산서_내역서(전기)_봉산설계내역서(일상감사)" xfId="8580"/>
    <cellStyle name="1_시민계략공사_비상부하,발전기용량 계산서_내역서(전기)_응암3동 마을마당 내역서" xfId="8581"/>
    <cellStyle name="1_시민계략공사_비상부하,발전기용량 계산서_내역서-숭인2동 2.28(최종)" xfId="8582"/>
    <cellStyle name="1_시민계략공사_비상부하,발전기용량 계산서_복사본 한강걷고싶은강변길내역서-3.21" xfId="8583"/>
    <cellStyle name="1_시민계략공사_비상부하,발전기용량 계산서_봉산설계내역서(일상감사)" xfId="8584"/>
    <cellStyle name="1_시민계략공사_비상부하,발전기용량 계산서_응암3동 마을마당 내역서" xfId="8585"/>
    <cellStyle name="1_시민계략공사_수량산출-사직공원 조깅트랙" xfId="8586"/>
    <cellStyle name="1_시민계략공사_엑셀변환 0626" xfId="8587"/>
    <cellStyle name="1_시민계략공사_여수오동도분수(사급)R2" xfId="8588"/>
    <cellStyle name="1_시민계략공사_오동도음악분수수전설비공사(1차전기)" xfId="8589"/>
    <cellStyle name="1_시민계략공사_율촌중학교심야전기" xfId="8590"/>
    <cellStyle name="1_시민계략공사_응암3동 마을마당 내역서" xfId="8591"/>
    <cellStyle name="1_시민계략공사_전기-한남" xfId="8592"/>
    <cellStyle name="1_시민계략공사_조도계산서" xfId="8593"/>
    <cellStyle name="1_시민계략공사_조도계산서_내역서(전기)" xfId="8594"/>
    <cellStyle name="1_시민계략공사_조도계산서_내역서(전기)_내역서-숭인2동 2.28(최종)" xfId="8595"/>
    <cellStyle name="1_시민계략공사_조도계산서_내역서(전기)_복사본 한강걷고싶은강변길내역서-3.21" xfId="8596"/>
    <cellStyle name="1_시민계략공사_조도계산서_내역서(전기)_봉산설계내역서(일상감사)" xfId="8597"/>
    <cellStyle name="1_시민계략공사_조도계산서_내역서(전기)_응암3동 마을마당 내역서" xfId="8598"/>
    <cellStyle name="1_시민계략공사_조도계산서_내역서-숭인2동 2.28(최종)" xfId="8599"/>
    <cellStyle name="1_시민계략공사_조도계산서_복사본 한강걷고싶은강변길내역서-3.21" xfId="8600"/>
    <cellStyle name="1_시민계략공사_조도계산서_봉산설계내역서(일상감사)" xfId="8601"/>
    <cellStyle name="1_시민계략공사_조도계산서_응암3동 마을마당 내역서" xfId="8602"/>
    <cellStyle name="1_시민계략공사_종묘광장 내역서(1009일상감사)" xfId="8603"/>
    <cellStyle name="1_시민계략공사_주문진신리교(동일건설)" xfId="8604"/>
    <cellStyle name="1_시민계략공사_철거내역서-0616" xfId="8605"/>
    <cellStyle name="1_시민계략공사_통인동 마을마당 조성사업(0223)" xfId="8606"/>
    <cellStyle name="1_시민계략공사_흥한건설(이양능주2공구)" xfId="8607"/>
    <cellStyle name="1_엑셀변환 0626" xfId="8608"/>
    <cellStyle name="1_연안권역특화거리조성을위한음악분수대설치R6(제출EBS)-설비,전기,관리실" xfId="8609"/>
    <cellStyle name="1_원가계산(남부순환로)-0402" xfId="8610"/>
    <cellStyle name="1_원가계산(남부순환로)-0402_통인동 마을마당 조성사업(0223)" xfId="8611"/>
    <cellStyle name="1_응암3동 마을마당 내역서" xfId="8612"/>
    <cellStyle name="1_일위대가공식2004" xfId="8613"/>
    <cellStyle name="1_일위대가공식2005" xfId="8614"/>
    <cellStyle name="1_입찰내역서갑지양식" xfId="8615"/>
    <cellStyle name="1_전자입찰원가양식" xfId="8616"/>
    <cellStyle name="1_종묘광장 내역서(1009일상감사)" xfId="8617"/>
    <cellStyle name="1_주문진신리교(동일건설)" xfId="8618"/>
    <cellStyle name="1_증감내역서(U형측구)" xfId="8619"/>
    <cellStyle name="1_진입램프최종" xfId="8620"/>
    <cellStyle name="1_진입램프최종_2차변경(97)" xfId="8621"/>
    <cellStyle name="1_진입램프최종엑셀" xfId="8622"/>
    <cellStyle name="1_진입램프최종엑셀_2차변경(97)" xfId="8623"/>
    <cellStyle name="1_철거내역서-0616" xfId="8624"/>
    <cellStyle name="1_칼산 총괄내역서(토목)" xfId="8625"/>
    <cellStyle name="1_칼산공사원가계산서" xfId="8626"/>
    <cellStyle name="1_통인동 마을마당 조성사업(0223)" xfId="8627"/>
    <cellStyle name="1_폐기물" xfId="8628"/>
    <cellStyle name="1_폐기물집계" xfId="8629"/>
    <cellStyle name="1_폐기물집계_1" xfId="8630"/>
    <cellStyle name="1_폐기물집계_통인동 마을마당 조성사업(0223)" xfId="8631"/>
    <cellStyle name="1_표지-공정표" xfId="8632"/>
    <cellStyle name="1_학교-철거시설물집계" xfId="8633"/>
    <cellStyle name="1_현충묘지-수량산출서" xfId="8634"/>
    <cellStyle name="1_현충묘지-수량산출서_2차변경(97)" xfId="8635"/>
    <cellStyle name="1_현충묘지-수량산출서_설계서(갑지)0223" xfId="8636"/>
    <cellStyle name="1_현충묘지-수량산출서_설계서(갑지)0223_2차변경(97)" xfId="8637"/>
    <cellStyle name="1_현충묘지-수량산출서_설계예산서및단가산출서" xfId="8638"/>
    <cellStyle name="1_현충묘지-수량산출서_설계예산서및단가산출서_2차변경(97)" xfId="8639"/>
    <cellStyle name="1_현충묘지-수량산출서_진입램프최종" xfId="8640"/>
    <cellStyle name="1_현충묘지-수량산출서_진입램프최종_2차변경(97)" xfId="8641"/>
    <cellStyle name="1_현충묘지-수량산출서_진입램프최종엑셀" xfId="8642"/>
    <cellStyle name="1_현충묘지-수량산출서_진입램프최종엑셀_2차변경(97)" xfId="8643"/>
    <cellStyle name="1_현충묘지-수량산출서_통인동 마을마당 조성사업(0223)" xfId="8644"/>
    <cellStyle name="1_현화고-조경설계서0107" xfId="8645"/>
    <cellStyle name="1_흥한건설(주)_두창산업폐기물(하도급)" xfId="8646"/>
    <cellStyle name="10" xfId="8647"/>
    <cellStyle name="100" xfId="8648"/>
    <cellStyle name="10000" xfId="8649"/>
    <cellStyle name="10공/㎥" xfId="8650"/>
    <cellStyle name="11" xfId="8651"/>
    <cellStyle name="111" xfId="8652"/>
    <cellStyle name="120" xfId="8653"/>
    <cellStyle name="18" xfId="8654"/>
    <cellStyle name="19990216" xfId="8655"/>
    <cellStyle name="¹e" xfId="8656"/>
    <cellStyle name="¹eº" xfId="8657"/>
    <cellStyle name="1월" xfId="8658"/>
    <cellStyle name="2" xfId="8659"/>
    <cellStyle name="2 2" xfId="8660"/>
    <cellStyle name="2 3" xfId="8661"/>
    <cellStyle name="2)" xfId="8662"/>
    <cellStyle name="2_2차변경(97)" xfId="8663"/>
    <cellStyle name="2_laroux" xfId="8664"/>
    <cellStyle name="2_laroux_2차변경(97)" xfId="8665"/>
    <cellStyle name="2_laroux_ATC-YOON1" xfId="8666"/>
    <cellStyle name="2_laroux_ATC-YOON1_2차변경(97)" xfId="8667"/>
    <cellStyle name="2_laroux_ATC-YOON1_설계서(갑지)0223" xfId="8668"/>
    <cellStyle name="2_laroux_ATC-YOON1_설계서(갑지)0223_2차변경(97)" xfId="8669"/>
    <cellStyle name="2_laroux_ATC-YOON1_설계예산서및단가산출서" xfId="8670"/>
    <cellStyle name="2_laroux_ATC-YOON1_설계예산서및단가산출서_2차변경(97)" xfId="8671"/>
    <cellStyle name="2_laroux_ATC-YOON1_진입램프최종" xfId="8672"/>
    <cellStyle name="2_laroux_ATC-YOON1_진입램프최종_2차변경(97)" xfId="8673"/>
    <cellStyle name="2_laroux_ATC-YOON1_진입램프최종엑셀" xfId="8674"/>
    <cellStyle name="2_laroux_ATC-YOON1_진입램프최종엑셀_2차변경(97)" xfId="8675"/>
    <cellStyle name="2_laroux_ATC-YOON1_통인동 마을마당 조성사업(0223)" xfId="8676"/>
    <cellStyle name="2_laroux_설계서(갑지)0223" xfId="8677"/>
    <cellStyle name="2_laroux_설계서(갑지)0223_2차변경(97)" xfId="8678"/>
    <cellStyle name="2_laroux_설계예산서및단가산출서" xfId="8679"/>
    <cellStyle name="2_laroux_설계예산서및단가산출서_2차변경(97)" xfId="8680"/>
    <cellStyle name="2_laroux_진입램프최종" xfId="8681"/>
    <cellStyle name="2_laroux_진입램프최종_2차변경(97)" xfId="8682"/>
    <cellStyle name="2_laroux_진입램프최종엑셀" xfId="8683"/>
    <cellStyle name="2_laroux_진입램프최종엑셀_2차변경(97)" xfId="8684"/>
    <cellStyle name="2_laroux_통인동 마을마당 조성사업(0223)" xfId="8685"/>
    <cellStyle name="2_단가조사표" xfId="8686"/>
    <cellStyle name="2_단가조사표_1011소각" xfId="8687"/>
    <cellStyle name="2_단가조사표_1011소각_2차변경(97)" xfId="8688"/>
    <cellStyle name="2_단가조사표_1011소각_설계서(갑지)0223" xfId="8689"/>
    <cellStyle name="2_단가조사표_1011소각_설계서(갑지)0223_2차변경(97)" xfId="8690"/>
    <cellStyle name="2_단가조사표_1011소각_설계예산서및단가산출서" xfId="8691"/>
    <cellStyle name="2_단가조사표_1011소각_설계예산서및단가산출서_2차변경(97)" xfId="8692"/>
    <cellStyle name="2_단가조사표_1011소각_제1처리장탈수기동저류조외1건보수공사(계약심사결과-발주)" xfId="8693"/>
    <cellStyle name="2_단가조사표_1011소각_제1처리장탈수기동저류조외1건보수공사(계약심사결과-발주)_2차변경(97)" xfId="8694"/>
    <cellStyle name="2_단가조사표_1011소각_진입램프최종" xfId="8695"/>
    <cellStyle name="2_단가조사표_1011소각_진입램프최종_2차변경(97)" xfId="8696"/>
    <cellStyle name="2_단가조사표_1011소각_진입램프최종엑셀" xfId="8697"/>
    <cellStyle name="2_단가조사표_1011소각_진입램프최종엑셀_2차변경(97)" xfId="8698"/>
    <cellStyle name="2_단가조사표_1011소각_통인동 마을마당 조성사업(0223)" xfId="8699"/>
    <cellStyle name="2_단가조사표_1113교~1" xfId="8700"/>
    <cellStyle name="2_단가조사표_1113교~1_2차변경(97)" xfId="8701"/>
    <cellStyle name="2_단가조사표_1113교~1_설계서(갑지)0223" xfId="8702"/>
    <cellStyle name="2_단가조사표_1113교~1_설계서(갑지)0223_2차변경(97)" xfId="8703"/>
    <cellStyle name="2_단가조사표_1113교~1_설계예산서및단가산출서" xfId="8704"/>
    <cellStyle name="2_단가조사표_1113교~1_설계예산서및단가산출서_2차변경(97)" xfId="8705"/>
    <cellStyle name="2_단가조사표_1113교~1_진입램프최종" xfId="8706"/>
    <cellStyle name="2_단가조사표_1113교~1_진입램프최종_2차변경(97)" xfId="8707"/>
    <cellStyle name="2_단가조사표_1113교~1_진입램프최종엑셀" xfId="8708"/>
    <cellStyle name="2_단가조사표_1113교~1_진입램프최종엑셀_2차변경(97)" xfId="8709"/>
    <cellStyle name="2_단가조사표_1113교~1_통인동 마을마당 조성사업(0223)" xfId="8710"/>
    <cellStyle name="2_단가조사표_121내역" xfId="8711"/>
    <cellStyle name="2_단가조사표_121내역_2차변경(97)" xfId="8712"/>
    <cellStyle name="2_단가조사표_121내역_설계서(갑지)0223" xfId="8713"/>
    <cellStyle name="2_단가조사표_121내역_설계서(갑지)0223_2차변경(97)" xfId="8714"/>
    <cellStyle name="2_단가조사표_121내역_설계예산서및단가산출서" xfId="8715"/>
    <cellStyle name="2_단가조사표_121내역_설계예산서및단가산출서_2차변경(97)" xfId="8716"/>
    <cellStyle name="2_단가조사표_121내역_제1처리장탈수기동저류조외1건보수공사(계약심사결과-발주)" xfId="8717"/>
    <cellStyle name="2_단가조사표_121내역_제1처리장탈수기동저류조외1건보수공사(계약심사결과-발주)_2차변경(97)" xfId="8718"/>
    <cellStyle name="2_단가조사표_121내역_진입램프최종" xfId="8719"/>
    <cellStyle name="2_단가조사표_121내역_진입램프최종_2차변경(97)" xfId="8720"/>
    <cellStyle name="2_단가조사표_121내역_진입램프최종엑셀" xfId="8721"/>
    <cellStyle name="2_단가조사표_121내역_진입램프최종엑셀_2차변경(97)" xfId="8722"/>
    <cellStyle name="2_단가조사표_121내역_통인동 마을마당 조성사업(0223)" xfId="8723"/>
    <cellStyle name="2_단가조사표_2차변경(97)" xfId="8724"/>
    <cellStyle name="2_단가조사표_객토량" xfId="8725"/>
    <cellStyle name="2_단가조사표_객토량_2차변경(97)" xfId="8726"/>
    <cellStyle name="2_단가조사표_객토량_설계서(갑지)0223" xfId="8727"/>
    <cellStyle name="2_단가조사표_객토량_설계서(갑지)0223_2차변경(97)" xfId="8728"/>
    <cellStyle name="2_단가조사표_객토량_설계예산서및단가산출서" xfId="8729"/>
    <cellStyle name="2_단가조사표_객토량_설계예산서및단가산출서_2차변경(97)" xfId="8730"/>
    <cellStyle name="2_단가조사표_객토량_제1처리장탈수기동저류조외1건보수공사(계약심사결과-발주)" xfId="8731"/>
    <cellStyle name="2_단가조사표_객토량_제1처리장탈수기동저류조외1건보수공사(계약심사결과-발주)_2차변경(97)" xfId="8732"/>
    <cellStyle name="2_단가조사표_객토량_진입램프최종" xfId="8733"/>
    <cellStyle name="2_단가조사표_객토량_진입램프최종_2차변경(97)" xfId="8734"/>
    <cellStyle name="2_단가조사표_객토량_진입램프최종엑셀" xfId="8735"/>
    <cellStyle name="2_단가조사표_객토량_진입램프최종엑셀_2차변경(97)" xfId="8736"/>
    <cellStyle name="2_단가조사표_객토량_통인동 마을마당 조성사업(0223)" xfId="8737"/>
    <cellStyle name="2_단가조사표_교통센~1" xfId="8738"/>
    <cellStyle name="2_단가조사표_교통센~1_2차변경(97)" xfId="8739"/>
    <cellStyle name="2_단가조사표_교통센~1_설계서(갑지)0223" xfId="8740"/>
    <cellStyle name="2_단가조사표_교통센~1_설계서(갑지)0223_2차변경(97)" xfId="8741"/>
    <cellStyle name="2_단가조사표_교통센~1_설계예산서및단가산출서" xfId="8742"/>
    <cellStyle name="2_단가조사표_교통센~1_설계예산서및단가산출서_2차변경(97)" xfId="8743"/>
    <cellStyle name="2_단가조사표_교통센~1_제1처리장탈수기동저류조외1건보수공사(계약심사결과-발주)" xfId="8744"/>
    <cellStyle name="2_단가조사표_교통센~1_제1처리장탈수기동저류조외1건보수공사(계약심사결과-발주)_2차변경(97)" xfId="8745"/>
    <cellStyle name="2_단가조사표_교통센~1_진입램프최종" xfId="8746"/>
    <cellStyle name="2_단가조사표_교통센~1_진입램프최종_2차변경(97)" xfId="8747"/>
    <cellStyle name="2_단가조사표_교통센~1_진입램프최종엑셀" xfId="8748"/>
    <cellStyle name="2_단가조사표_교통센~1_진입램프최종엑셀_2차변경(97)" xfId="8749"/>
    <cellStyle name="2_단가조사표_교통센~1_통인동 마을마당 조성사업(0223)" xfId="8750"/>
    <cellStyle name="2_단가조사표_교통센터412" xfId="8751"/>
    <cellStyle name="2_단가조사표_교통센터412_2차변경(97)" xfId="8752"/>
    <cellStyle name="2_단가조사표_교통센터412_설계서(갑지)0223" xfId="8753"/>
    <cellStyle name="2_단가조사표_교통센터412_설계서(갑지)0223_2차변경(97)" xfId="8754"/>
    <cellStyle name="2_단가조사표_교통센터412_설계예산서및단가산출서" xfId="8755"/>
    <cellStyle name="2_단가조사표_교통센터412_설계예산서및단가산출서_2차변경(97)" xfId="8756"/>
    <cellStyle name="2_단가조사표_교통센터412_진입램프최종" xfId="8757"/>
    <cellStyle name="2_단가조사표_교통센터412_진입램프최종_2차변경(97)" xfId="8758"/>
    <cellStyle name="2_단가조사표_교통센터412_진입램프최종엑셀" xfId="8759"/>
    <cellStyle name="2_단가조사표_교통센터412_진입램프최종엑셀_2차변경(97)" xfId="8760"/>
    <cellStyle name="2_단가조사표_교통센터412_통인동 마을마당 조성사업(0223)" xfId="8761"/>
    <cellStyle name="2_단가조사표_교통수" xfId="8762"/>
    <cellStyle name="2_단가조사표_교통수_2차변경(97)" xfId="8763"/>
    <cellStyle name="2_단가조사표_교통수_설계서(갑지)0223" xfId="8764"/>
    <cellStyle name="2_단가조사표_교통수_설계서(갑지)0223_2차변경(97)" xfId="8765"/>
    <cellStyle name="2_단가조사표_교통수_설계예산서및단가산출서" xfId="8766"/>
    <cellStyle name="2_단가조사표_교통수_설계예산서및단가산출서_2차변경(97)" xfId="8767"/>
    <cellStyle name="2_단가조사표_교통수_진입램프최종" xfId="8768"/>
    <cellStyle name="2_단가조사표_교통수_진입램프최종_2차변경(97)" xfId="8769"/>
    <cellStyle name="2_단가조사표_교통수_진입램프최종엑셀" xfId="8770"/>
    <cellStyle name="2_단가조사표_교통수_진입램프최종엑셀_2차변경(97)" xfId="8771"/>
    <cellStyle name="2_단가조사표_교통수_통인동 마을마당 조성사업(0223)" xfId="8772"/>
    <cellStyle name="2_단가조사표_교통수량산출서" xfId="8773"/>
    <cellStyle name="2_단가조사표_교통수량산출서_2차변경(97)" xfId="8774"/>
    <cellStyle name="2_단가조사표_교통수량산출서_설계서(갑지)0223" xfId="8775"/>
    <cellStyle name="2_단가조사표_교통수량산출서_설계서(갑지)0223_2차변경(97)" xfId="8776"/>
    <cellStyle name="2_단가조사표_교통수량산출서_설계예산서및단가산출서" xfId="8777"/>
    <cellStyle name="2_단가조사표_교통수량산출서_설계예산서및단가산출서_2차변경(97)" xfId="8778"/>
    <cellStyle name="2_단가조사표_교통수량산출서_진입램프최종" xfId="8779"/>
    <cellStyle name="2_단가조사표_교통수량산출서_진입램프최종_2차변경(97)" xfId="8780"/>
    <cellStyle name="2_단가조사표_교통수량산출서_진입램프최종엑셀" xfId="8781"/>
    <cellStyle name="2_단가조사표_교통수량산출서_진입램프최종엑셀_2차변경(97)" xfId="8782"/>
    <cellStyle name="2_단가조사표_교통수량산출서_통인동 마을마당 조성사업(0223)" xfId="8783"/>
    <cellStyle name="2_단가조사표_구조물대가 (2)" xfId="8784"/>
    <cellStyle name="2_단가조사표_구조물대가 (2)_2차변경(97)" xfId="8785"/>
    <cellStyle name="2_단가조사표_구조물대가 (2)_설계서(갑지)0223" xfId="8786"/>
    <cellStyle name="2_단가조사표_구조물대가 (2)_설계서(갑지)0223_2차변경(97)" xfId="8787"/>
    <cellStyle name="2_단가조사표_구조물대가 (2)_설계예산서및단가산출서" xfId="8788"/>
    <cellStyle name="2_단가조사표_구조물대가 (2)_설계예산서및단가산출서_2차변경(97)" xfId="8789"/>
    <cellStyle name="2_단가조사표_구조물대가 (2)_제1처리장탈수기동저류조외1건보수공사(계약심사결과-발주)" xfId="8790"/>
    <cellStyle name="2_단가조사표_구조물대가 (2)_제1처리장탈수기동저류조외1건보수공사(계약심사결과-발주)_2차변경(97)" xfId="8791"/>
    <cellStyle name="2_단가조사표_구조물대가 (2)_진입램프최종" xfId="8792"/>
    <cellStyle name="2_단가조사표_구조물대가 (2)_진입램프최종_2차변경(97)" xfId="8793"/>
    <cellStyle name="2_단가조사표_구조물대가 (2)_진입램프최종엑셀" xfId="8794"/>
    <cellStyle name="2_단가조사표_구조물대가 (2)_진입램프최종엑셀_2차변경(97)" xfId="8795"/>
    <cellStyle name="2_단가조사표_구조물대가 (2)_통인동 마을마당 조성사업(0223)" xfId="8796"/>
    <cellStyle name="2_단가조사표_내역서 (2)" xfId="8797"/>
    <cellStyle name="2_단가조사표_내역서 (2)_2차변경(97)" xfId="8798"/>
    <cellStyle name="2_단가조사표_내역서 (2)_설계서(갑지)0223" xfId="8799"/>
    <cellStyle name="2_단가조사표_내역서 (2)_설계서(갑지)0223_2차변경(97)" xfId="8800"/>
    <cellStyle name="2_단가조사표_내역서 (2)_설계예산서및단가산출서" xfId="8801"/>
    <cellStyle name="2_단가조사표_내역서 (2)_설계예산서및단가산출서_2차변경(97)" xfId="8802"/>
    <cellStyle name="2_단가조사표_내역서 (2)_제1처리장탈수기동저류조외1건보수공사(계약심사결과-발주)" xfId="8803"/>
    <cellStyle name="2_단가조사표_내역서 (2)_제1처리장탈수기동저류조외1건보수공사(계약심사결과-발주)_2차변경(97)" xfId="8804"/>
    <cellStyle name="2_단가조사표_내역서 (2)_진입램프최종" xfId="8805"/>
    <cellStyle name="2_단가조사표_내역서 (2)_진입램프최종_2차변경(97)" xfId="8806"/>
    <cellStyle name="2_단가조사표_내역서 (2)_진입램프최종엑셀" xfId="8807"/>
    <cellStyle name="2_단가조사표_내역서 (2)_진입램프최종엑셀_2차변경(97)" xfId="8808"/>
    <cellStyle name="2_단가조사표_내역서 (2)_통인동 마을마당 조성사업(0223)" xfId="8809"/>
    <cellStyle name="2_단가조사표_대전관저지구" xfId="8810"/>
    <cellStyle name="2_단가조사표_대전관저지구_2차변경(97)" xfId="8811"/>
    <cellStyle name="2_단가조사표_대전관저지구_설계서(갑지)0223" xfId="8812"/>
    <cellStyle name="2_단가조사표_대전관저지구_설계서(갑지)0223_2차변경(97)" xfId="8813"/>
    <cellStyle name="2_단가조사표_대전관저지구_설계예산서및단가산출서" xfId="8814"/>
    <cellStyle name="2_단가조사표_대전관저지구_설계예산서및단가산출서_2차변경(97)" xfId="8815"/>
    <cellStyle name="2_단가조사표_대전관저지구_진입램프최종" xfId="8816"/>
    <cellStyle name="2_단가조사표_대전관저지구_진입램프최종_2차변경(97)" xfId="8817"/>
    <cellStyle name="2_단가조사표_대전관저지구_진입램프최종엑셀" xfId="8818"/>
    <cellStyle name="2_단가조사표_대전관저지구_진입램프최종엑셀_2차변경(97)" xfId="8819"/>
    <cellStyle name="2_단가조사표_대전관저지구_통인동 마을마당 조성사업(0223)" xfId="8820"/>
    <cellStyle name="2_단가조사표_동측지~1" xfId="8821"/>
    <cellStyle name="2_단가조사표_동측지~1_2차변경(97)" xfId="8822"/>
    <cellStyle name="2_단가조사표_동측지~1_설계서(갑지)0223" xfId="8823"/>
    <cellStyle name="2_단가조사표_동측지~1_설계서(갑지)0223_2차변경(97)" xfId="8824"/>
    <cellStyle name="2_단가조사표_동측지~1_설계예산서및단가산출서" xfId="8825"/>
    <cellStyle name="2_단가조사표_동측지~1_설계예산서및단가산출서_2차변경(97)" xfId="8826"/>
    <cellStyle name="2_단가조사표_동측지~1_진입램프최종" xfId="8827"/>
    <cellStyle name="2_단가조사표_동측지~1_진입램프최종_2차변경(97)" xfId="8828"/>
    <cellStyle name="2_단가조사표_동측지~1_진입램프최종엑셀" xfId="8829"/>
    <cellStyle name="2_단가조사표_동측지~1_진입램프최종엑셀_2차변경(97)" xfId="8830"/>
    <cellStyle name="2_단가조사표_동측지~1_통인동 마을마당 조성사업(0223)" xfId="8831"/>
    <cellStyle name="2_단가조사표_동측지원422" xfId="8832"/>
    <cellStyle name="2_단가조사표_동측지원422_2차변경(97)" xfId="8833"/>
    <cellStyle name="2_단가조사표_동측지원422_설계서(갑지)0223" xfId="8834"/>
    <cellStyle name="2_단가조사표_동측지원422_설계서(갑지)0223_2차변경(97)" xfId="8835"/>
    <cellStyle name="2_단가조사표_동측지원422_설계예산서및단가산출서" xfId="8836"/>
    <cellStyle name="2_단가조사표_동측지원422_설계예산서및단가산출서_2차변경(97)" xfId="8837"/>
    <cellStyle name="2_단가조사표_동측지원422_진입램프최종" xfId="8838"/>
    <cellStyle name="2_단가조사표_동측지원422_진입램프최종_2차변경(97)" xfId="8839"/>
    <cellStyle name="2_단가조사표_동측지원422_진입램프최종엑셀" xfId="8840"/>
    <cellStyle name="2_단가조사표_동측지원422_진입램프최종엑셀_2차변경(97)" xfId="8841"/>
    <cellStyle name="2_단가조사표_동측지원422_통인동 마을마당 조성사업(0223)" xfId="8842"/>
    <cellStyle name="2_단가조사표_동측지원512" xfId="8843"/>
    <cellStyle name="2_단가조사표_동측지원512_2차변경(97)" xfId="8844"/>
    <cellStyle name="2_단가조사표_동측지원512_설계서(갑지)0223" xfId="8845"/>
    <cellStyle name="2_단가조사표_동측지원512_설계서(갑지)0223_2차변경(97)" xfId="8846"/>
    <cellStyle name="2_단가조사표_동측지원512_설계예산서및단가산출서" xfId="8847"/>
    <cellStyle name="2_단가조사표_동측지원512_설계예산서및단가산출서_2차변경(97)" xfId="8848"/>
    <cellStyle name="2_단가조사표_동측지원512_진입램프최종" xfId="8849"/>
    <cellStyle name="2_단가조사표_동측지원512_진입램프최종_2차변경(97)" xfId="8850"/>
    <cellStyle name="2_단가조사표_동측지원512_진입램프최종엑셀" xfId="8851"/>
    <cellStyle name="2_단가조사표_동측지원512_진입램프최종엑셀_2차변경(97)" xfId="8852"/>
    <cellStyle name="2_단가조사표_동측지원512_통인동 마을마당 조성사업(0223)" xfId="8853"/>
    <cellStyle name="2_단가조사표_동측지원524" xfId="8854"/>
    <cellStyle name="2_단가조사표_동측지원524_2차변경(97)" xfId="8855"/>
    <cellStyle name="2_단가조사표_동측지원524_설계서(갑지)0223" xfId="8856"/>
    <cellStyle name="2_단가조사표_동측지원524_설계서(갑지)0223_2차변경(97)" xfId="8857"/>
    <cellStyle name="2_단가조사표_동측지원524_설계예산서및단가산출서" xfId="8858"/>
    <cellStyle name="2_단가조사표_동측지원524_설계예산서및단가산출서_2차변경(97)" xfId="8859"/>
    <cellStyle name="2_단가조사표_동측지원524_진입램프최종" xfId="8860"/>
    <cellStyle name="2_단가조사표_동측지원524_진입램프최종_2차변경(97)" xfId="8861"/>
    <cellStyle name="2_단가조사표_동측지원524_진입램프최종엑셀" xfId="8862"/>
    <cellStyle name="2_단가조사표_동측지원524_진입램프최종엑셀_2차변경(97)" xfId="8863"/>
    <cellStyle name="2_단가조사표_동측지원524_통인동 마을마당 조성사업(0223)" xfId="8864"/>
    <cellStyle name="2_단가조사표_동측지원709" xfId="8865"/>
    <cellStyle name="2_단가조사표_부대422" xfId="8866"/>
    <cellStyle name="2_단가조사표_부대422_2차변경(97)" xfId="8867"/>
    <cellStyle name="2_단가조사표_부대422_설계서(갑지)0223" xfId="8868"/>
    <cellStyle name="2_단가조사표_부대422_설계서(갑지)0223_2차변경(97)" xfId="8869"/>
    <cellStyle name="2_단가조사표_부대422_설계예산서및단가산출서" xfId="8870"/>
    <cellStyle name="2_단가조사표_부대422_설계예산서및단가산출서_2차변경(97)" xfId="8871"/>
    <cellStyle name="2_단가조사표_부대422_진입램프최종" xfId="8872"/>
    <cellStyle name="2_단가조사표_부대422_진입램프최종_2차변경(97)" xfId="8873"/>
    <cellStyle name="2_단가조사표_부대422_진입램프최종엑셀" xfId="8874"/>
    <cellStyle name="2_단가조사표_부대422_진입램프최종엑셀_2차변경(97)" xfId="8875"/>
    <cellStyle name="2_단가조사표_부대422_통인동 마을마당 조성사업(0223)" xfId="8876"/>
    <cellStyle name="2_단가조사표_부대시설" xfId="8877"/>
    <cellStyle name="2_단가조사표_부대시설_2차변경(97)" xfId="8878"/>
    <cellStyle name="2_단가조사표_부대시설_설계서(갑지)0223" xfId="8879"/>
    <cellStyle name="2_단가조사표_부대시설_설계서(갑지)0223_2차변경(97)" xfId="8880"/>
    <cellStyle name="2_단가조사표_부대시설_설계예산서및단가산출서" xfId="8881"/>
    <cellStyle name="2_단가조사표_부대시설_설계예산서및단가산출서_2차변경(97)" xfId="8882"/>
    <cellStyle name="2_단가조사표_부대시설_제1처리장탈수기동저류조외1건보수공사(계약심사결과-발주)" xfId="8883"/>
    <cellStyle name="2_단가조사표_부대시설_제1처리장탈수기동저류조외1건보수공사(계약심사결과-발주)_2차변경(97)" xfId="8884"/>
    <cellStyle name="2_단가조사표_부대시설_진입램프최종" xfId="8885"/>
    <cellStyle name="2_단가조사표_부대시설_진입램프최종_2차변경(97)" xfId="8886"/>
    <cellStyle name="2_단가조사표_부대시설_진입램프최종엑셀" xfId="8887"/>
    <cellStyle name="2_단가조사표_부대시설_진입램프최종엑셀_2차변경(97)" xfId="8888"/>
    <cellStyle name="2_단가조사표_부대시설_통인동 마을마당 조성사업(0223)" xfId="8889"/>
    <cellStyle name="2_단가조사표_설계서(갑지)0223" xfId="8890"/>
    <cellStyle name="2_단가조사표_설계서(갑지)0223_2차변경(97)" xfId="8891"/>
    <cellStyle name="2_단가조사표_설계예산서및단가산출서" xfId="8892"/>
    <cellStyle name="2_단가조사표_설계예산서및단가산출서_2차변경(97)" xfId="8893"/>
    <cellStyle name="2_단가조사표_소각수~1" xfId="8894"/>
    <cellStyle name="2_단가조사표_소각수~1_2차변경(97)" xfId="8895"/>
    <cellStyle name="2_단가조사표_소각수~1_설계서(갑지)0223" xfId="8896"/>
    <cellStyle name="2_단가조사표_소각수~1_설계서(갑지)0223_2차변경(97)" xfId="8897"/>
    <cellStyle name="2_단가조사표_소각수~1_설계예산서및단가산출서" xfId="8898"/>
    <cellStyle name="2_단가조사표_소각수~1_설계예산서및단가산출서_2차변경(97)" xfId="8899"/>
    <cellStyle name="2_단가조사표_소각수~1_제1처리장탈수기동저류조외1건보수공사(계약심사결과-발주)" xfId="8900"/>
    <cellStyle name="2_단가조사표_소각수~1_제1처리장탈수기동저류조외1건보수공사(계약심사결과-발주)_2차변경(97)" xfId="8901"/>
    <cellStyle name="2_단가조사표_소각수~1_진입램프최종" xfId="8902"/>
    <cellStyle name="2_단가조사표_소각수~1_진입램프최종_2차변경(97)" xfId="8903"/>
    <cellStyle name="2_단가조사표_소각수~1_진입램프최종엑셀" xfId="8904"/>
    <cellStyle name="2_단가조사표_소각수~1_진입램프최종엑셀_2차변경(97)" xfId="8905"/>
    <cellStyle name="2_단가조사표_소각수~1_통인동 마을마당 조성사업(0223)" xfId="8906"/>
    <cellStyle name="2_단가조사표_소각수내역서" xfId="8907"/>
    <cellStyle name="2_단가조사표_소각수내역서_2차변경(97)" xfId="8908"/>
    <cellStyle name="2_단가조사표_소각수내역서_설계서(갑지)0223" xfId="8909"/>
    <cellStyle name="2_단가조사표_소각수내역서_설계서(갑지)0223_2차변경(97)" xfId="8910"/>
    <cellStyle name="2_단가조사표_소각수내역서_설계예산서및단가산출서" xfId="8911"/>
    <cellStyle name="2_단가조사표_소각수내역서_설계예산서및단가산출서_2차변경(97)" xfId="8912"/>
    <cellStyle name="2_단가조사표_소각수내역서_제1처리장탈수기동저류조외1건보수공사(계약심사결과-발주)" xfId="8913"/>
    <cellStyle name="2_단가조사표_소각수내역서_제1처리장탈수기동저류조외1건보수공사(계약심사결과-발주)_2차변경(97)" xfId="8914"/>
    <cellStyle name="2_단가조사표_소각수내역서_진입램프최종" xfId="8915"/>
    <cellStyle name="2_단가조사표_소각수내역서_진입램프최종_2차변경(97)" xfId="8916"/>
    <cellStyle name="2_단가조사표_소각수내역서_진입램프최종엑셀" xfId="8917"/>
    <cellStyle name="2_단가조사표_소각수내역서_진입램프최종엑셀_2차변경(97)" xfId="8918"/>
    <cellStyle name="2_단가조사표_소각수내역서_통인동 마을마당 조성사업(0223)" xfId="8919"/>
    <cellStyle name="2_단가조사표_소각수목2" xfId="8920"/>
    <cellStyle name="2_단가조사표_소각수목2_2차변경(97)" xfId="8921"/>
    <cellStyle name="2_단가조사표_소각수목2_설계서(갑지)0223" xfId="8922"/>
    <cellStyle name="2_단가조사표_소각수목2_설계서(갑지)0223_2차변경(97)" xfId="8923"/>
    <cellStyle name="2_단가조사표_소각수목2_설계예산서및단가산출서" xfId="8924"/>
    <cellStyle name="2_단가조사표_소각수목2_설계예산서및단가산출서_2차변경(97)" xfId="8925"/>
    <cellStyle name="2_단가조사표_소각수목2_제1처리장탈수기동저류조외1건보수공사(계약심사결과-발주)" xfId="8926"/>
    <cellStyle name="2_단가조사표_소각수목2_제1처리장탈수기동저류조외1건보수공사(계약심사결과-발주)_2차변경(97)" xfId="8927"/>
    <cellStyle name="2_단가조사표_소각수목2_진입램프최종" xfId="8928"/>
    <cellStyle name="2_단가조사표_소각수목2_진입램프최종_2차변경(97)" xfId="8929"/>
    <cellStyle name="2_단가조사표_소각수목2_진입램프최종엑셀" xfId="8930"/>
    <cellStyle name="2_단가조사표_소각수목2_진입램프최종엑셀_2차변경(97)" xfId="8931"/>
    <cellStyle name="2_단가조사표_소각수목2_통인동 마을마당 조성사업(0223)" xfId="8932"/>
    <cellStyle name="2_단가조사표_수량산출서 (2)" xfId="8933"/>
    <cellStyle name="2_단가조사표_수량산출서 (2)_2차변경(97)" xfId="8934"/>
    <cellStyle name="2_단가조사표_수량산출서 (2)_설계서(갑지)0223" xfId="8935"/>
    <cellStyle name="2_단가조사표_수량산출서 (2)_설계서(갑지)0223_2차변경(97)" xfId="8936"/>
    <cellStyle name="2_단가조사표_수량산출서 (2)_설계예산서및단가산출서" xfId="8937"/>
    <cellStyle name="2_단가조사표_수량산출서 (2)_설계예산서및단가산출서_2차변경(97)" xfId="8938"/>
    <cellStyle name="2_단가조사표_수량산출서 (2)_제1처리장탈수기동저류조외1건보수공사(계약심사결과-발주)" xfId="8939"/>
    <cellStyle name="2_단가조사표_수량산출서 (2)_제1처리장탈수기동저류조외1건보수공사(계약심사결과-발주)_2차변경(97)" xfId="8940"/>
    <cellStyle name="2_단가조사표_수량산출서 (2)_진입램프최종" xfId="8941"/>
    <cellStyle name="2_단가조사표_수량산출서 (2)_진입램프최종_2차변경(97)" xfId="8942"/>
    <cellStyle name="2_단가조사표_수량산출서 (2)_진입램프최종엑셀" xfId="8943"/>
    <cellStyle name="2_단가조사표_수량산출서 (2)_진입램프최종엑셀_2차변경(97)" xfId="8944"/>
    <cellStyle name="2_단가조사표_수량산출서 (2)_통인동 마을마당 조성사업(0223)" xfId="8945"/>
    <cellStyle name="2_단가조사표_엑스포~1" xfId="8946"/>
    <cellStyle name="2_단가조사표_엑스포~1_2차변경(97)" xfId="8947"/>
    <cellStyle name="2_단가조사표_엑스포~1_설계서(갑지)0223" xfId="8948"/>
    <cellStyle name="2_단가조사표_엑스포~1_설계서(갑지)0223_2차변경(97)" xfId="8949"/>
    <cellStyle name="2_단가조사표_엑스포~1_설계예산서및단가산출서" xfId="8950"/>
    <cellStyle name="2_단가조사표_엑스포~1_설계예산서및단가산출서_2차변경(97)" xfId="8951"/>
    <cellStyle name="2_단가조사표_엑스포~1_제1처리장탈수기동저류조외1건보수공사(계약심사결과-발주)" xfId="8952"/>
    <cellStyle name="2_단가조사표_엑스포~1_제1처리장탈수기동저류조외1건보수공사(계약심사결과-발주)_2차변경(97)" xfId="8953"/>
    <cellStyle name="2_단가조사표_엑스포~1_진입램프최종" xfId="8954"/>
    <cellStyle name="2_단가조사표_엑스포~1_진입램프최종_2차변경(97)" xfId="8955"/>
    <cellStyle name="2_단가조사표_엑스포~1_진입램프최종엑셀" xfId="8956"/>
    <cellStyle name="2_단가조사표_엑스포~1_진입램프최종엑셀_2차변경(97)" xfId="8957"/>
    <cellStyle name="2_단가조사표_엑스포~1_통인동 마을마당 조성사업(0223)" xfId="8958"/>
    <cellStyle name="2_단가조사표_엑스포한빛1" xfId="8959"/>
    <cellStyle name="2_단가조사표_엑스포한빛1_2차변경(97)" xfId="8960"/>
    <cellStyle name="2_단가조사표_엑스포한빛1_설계서(갑지)0223" xfId="8961"/>
    <cellStyle name="2_단가조사표_엑스포한빛1_설계서(갑지)0223_2차변경(97)" xfId="8962"/>
    <cellStyle name="2_단가조사표_엑스포한빛1_설계예산서및단가산출서" xfId="8963"/>
    <cellStyle name="2_단가조사표_엑스포한빛1_설계예산서및단가산출서_2차변경(97)" xfId="8964"/>
    <cellStyle name="2_단가조사표_엑스포한빛1_제1처리장탈수기동저류조외1건보수공사(계약심사결과-발주)" xfId="8965"/>
    <cellStyle name="2_단가조사표_엑스포한빛1_제1처리장탈수기동저류조외1건보수공사(계약심사결과-발주)_2차변경(97)" xfId="8966"/>
    <cellStyle name="2_단가조사표_엑스포한빛1_진입램프최종" xfId="8967"/>
    <cellStyle name="2_단가조사표_엑스포한빛1_진입램프최종_2차변경(97)" xfId="8968"/>
    <cellStyle name="2_단가조사표_엑스포한빛1_진입램프최종엑셀" xfId="8969"/>
    <cellStyle name="2_단가조사표_엑스포한빛1_진입램프최종엑셀_2차변경(97)" xfId="8970"/>
    <cellStyle name="2_단가조사표_엑스포한빛1_통인동 마을마당 조성사업(0223)" xfId="8971"/>
    <cellStyle name="2_단가조사표_여객,교통센타710" xfId="8972"/>
    <cellStyle name="2_단가조사표_여객터미널331" xfId="8973"/>
    <cellStyle name="2_단가조사표_여객터미널331_2차변경(97)" xfId="8974"/>
    <cellStyle name="2_단가조사표_여객터미널331_설계서(갑지)0223" xfId="8975"/>
    <cellStyle name="2_단가조사표_여객터미널331_설계서(갑지)0223_2차변경(97)" xfId="8976"/>
    <cellStyle name="2_단가조사표_여객터미널331_설계예산서및단가산출서" xfId="8977"/>
    <cellStyle name="2_단가조사표_여객터미널331_설계예산서및단가산출서_2차변경(97)" xfId="8978"/>
    <cellStyle name="2_단가조사표_여객터미널331_진입램프최종" xfId="8979"/>
    <cellStyle name="2_단가조사표_여객터미널331_진입램프최종_2차변경(97)" xfId="8980"/>
    <cellStyle name="2_단가조사표_여객터미널331_진입램프최종엑셀" xfId="8981"/>
    <cellStyle name="2_단가조사표_여객터미널331_진입램프최종엑셀_2차변경(97)" xfId="8982"/>
    <cellStyle name="2_단가조사표_여객터미널331_통인동 마을마당 조성사업(0223)" xfId="8983"/>
    <cellStyle name="2_단가조사표_여객터미널513" xfId="8984"/>
    <cellStyle name="2_단가조사표_여객터미널513_2차변경(97)" xfId="8985"/>
    <cellStyle name="2_단가조사표_여객터미널513_설계서(갑지)0223" xfId="8986"/>
    <cellStyle name="2_단가조사표_여객터미널513_설계서(갑지)0223_2차변경(97)" xfId="8987"/>
    <cellStyle name="2_단가조사표_여객터미널513_설계예산서및단가산출서" xfId="8988"/>
    <cellStyle name="2_단가조사표_여객터미널513_설계예산서및단가산출서_2차변경(97)" xfId="8989"/>
    <cellStyle name="2_단가조사표_여객터미널513_진입램프최종" xfId="8990"/>
    <cellStyle name="2_단가조사표_여객터미널513_진입램프최종_2차변경(97)" xfId="8991"/>
    <cellStyle name="2_단가조사표_여객터미널513_진입램프최종엑셀" xfId="8992"/>
    <cellStyle name="2_단가조사표_여객터미널513_진입램프최종엑셀_2차변경(97)" xfId="8993"/>
    <cellStyle name="2_단가조사표_여객터미널513_통인동 마을마당 조성사업(0223)" xfId="8994"/>
    <cellStyle name="2_단가조사표_여객터미널629" xfId="8995"/>
    <cellStyle name="2_단가조사표_여객터미널629_2차변경(97)" xfId="8996"/>
    <cellStyle name="2_단가조사표_여객터미널629_설계서(갑지)0223" xfId="8997"/>
    <cellStyle name="2_단가조사표_여객터미널629_설계서(갑지)0223_2차변경(97)" xfId="8998"/>
    <cellStyle name="2_단가조사표_여객터미널629_설계예산서및단가산출서" xfId="8999"/>
    <cellStyle name="2_단가조사표_여객터미널629_설계예산서및단가산출서_2차변경(97)" xfId="9000"/>
    <cellStyle name="2_단가조사표_여객터미널629_진입램프최종" xfId="9001"/>
    <cellStyle name="2_단가조사표_여객터미널629_진입램프최종_2차변경(97)" xfId="9002"/>
    <cellStyle name="2_단가조사표_여객터미널629_진입램프최종엑셀" xfId="9003"/>
    <cellStyle name="2_단가조사표_여객터미널629_진입램프최종엑셀_2차변경(97)" xfId="9004"/>
    <cellStyle name="2_단가조사표_여객터미널629_통인동 마을마당 조성사업(0223)" xfId="9005"/>
    <cellStyle name="2_단가조사표_외곽도로616" xfId="9006"/>
    <cellStyle name="2_단가조사표_외곽도로616_2차변경(97)" xfId="9007"/>
    <cellStyle name="2_단가조사표_외곽도로616_설계서(갑지)0223" xfId="9008"/>
    <cellStyle name="2_단가조사표_외곽도로616_설계서(갑지)0223_2차변경(97)" xfId="9009"/>
    <cellStyle name="2_단가조사표_외곽도로616_설계예산서및단가산출서" xfId="9010"/>
    <cellStyle name="2_단가조사표_외곽도로616_설계예산서및단가산출서_2차변경(97)" xfId="9011"/>
    <cellStyle name="2_단가조사표_외곽도로616_진입램프최종" xfId="9012"/>
    <cellStyle name="2_단가조사표_외곽도로616_진입램프최종_2차변경(97)" xfId="9013"/>
    <cellStyle name="2_단가조사표_외곽도로616_진입램프최종엑셀" xfId="9014"/>
    <cellStyle name="2_단가조사표_외곽도로616_진입램프최종엑셀_2차변경(97)" xfId="9015"/>
    <cellStyle name="2_단가조사표_외곽도로616_통인동 마을마당 조성사업(0223)" xfId="9016"/>
    <cellStyle name="2_단가조사표_원가계~1" xfId="9017"/>
    <cellStyle name="2_단가조사표_원가계~1_2차변경(97)" xfId="9018"/>
    <cellStyle name="2_단가조사표_원가계~1_설계서(갑지)0223" xfId="9019"/>
    <cellStyle name="2_단가조사표_원가계~1_설계서(갑지)0223_2차변경(97)" xfId="9020"/>
    <cellStyle name="2_단가조사표_원가계~1_설계예산서및단가산출서" xfId="9021"/>
    <cellStyle name="2_단가조사표_원가계~1_설계예산서및단가산출서_2차변경(97)" xfId="9022"/>
    <cellStyle name="2_단가조사표_원가계~1_제1처리장탈수기동저류조외1건보수공사(계약심사결과-발주)" xfId="9023"/>
    <cellStyle name="2_단가조사표_원가계~1_제1처리장탈수기동저류조외1건보수공사(계약심사결과-발주)_2차변경(97)" xfId="9024"/>
    <cellStyle name="2_단가조사표_원가계~1_진입램프최종" xfId="9025"/>
    <cellStyle name="2_단가조사표_원가계~1_진입램프최종_2차변경(97)" xfId="9026"/>
    <cellStyle name="2_단가조사표_원가계~1_진입램프최종엑셀" xfId="9027"/>
    <cellStyle name="2_단가조사표_원가계~1_진입램프최종엑셀_2차변경(97)" xfId="9028"/>
    <cellStyle name="2_단가조사표_원가계~1_통인동 마을마당 조성사업(0223)" xfId="9029"/>
    <cellStyle name="2_단가조사표_유기질" xfId="9030"/>
    <cellStyle name="2_단가조사표_유기질_2차변경(97)" xfId="9031"/>
    <cellStyle name="2_단가조사표_유기질_설계서(갑지)0223" xfId="9032"/>
    <cellStyle name="2_단가조사표_유기질_설계서(갑지)0223_2차변경(97)" xfId="9033"/>
    <cellStyle name="2_단가조사표_유기질_설계예산서및단가산출서" xfId="9034"/>
    <cellStyle name="2_단가조사표_유기질_설계예산서및단가산출서_2차변경(97)" xfId="9035"/>
    <cellStyle name="2_단가조사표_유기질_제1처리장탈수기동저류조외1건보수공사(계약심사결과-발주)" xfId="9036"/>
    <cellStyle name="2_단가조사표_유기질_제1처리장탈수기동저류조외1건보수공사(계약심사결과-발주)_2차변경(97)" xfId="9037"/>
    <cellStyle name="2_단가조사표_유기질_진입램프최종" xfId="9038"/>
    <cellStyle name="2_단가조사표_유기질_진입램프최종_2차변경(97)" xfId="9039"/>
    <cellStyle name="2_단가조사표_유기질_진입램프최종엑셀" xfId="9040"/>
    <cellStyle name="2_단가조사표_유기질_진입램프최종엑셀_2차변경(97)" xfId="9041"/>
    <cellStyle name="2_단가조사표_유기질_통인동 마을마당 조성사업(0223)" xfId="9042"/>
    <cellStyle name="2_단가조사표_자재조서 (2)" xfId="9043"/>
    <cellStyle name="2_단가조사표_자재조서 (2)_2차변경(97)" xfId="9044"/>
    <cellStyle name="2_단가조사표_자재조서 (2)_설계서(갑지)0223" xfId="9045"/>
    <cellStyle name="2_단가조사표_자재조서 (2)_설계서(갑지)0223_2차변경(97)" xfId="9046"/>
    <cellStyle name="2_단가조사표_자재조서 (2)_설계예산서및단가산출서" xfId="9047"/>
    <cellStyle name="2_단가조사표_자재조서 (2)_설계예산서및단가산출서_2차변경(97)" xfId="9048"/>
    <cellStyle name="2_단가조사표_자재조서 (2)_제1처리장탈수기동저류조외1건보수공사(계약심사결과-발주)" xfId="9049"/>
    <cellStyle name="2_단가조사표_자재조서 (2)_제1처리장탈수기동저류조외1건보수공사(계약심사결과-발주)_2차변경(97)" xfId="9050"/>
    <cellStyle name="2_단가조사표_자재조서 (2)_진입램프최종" xfId="9051"/>
    <cellStyle name="2_단가조사표_자재조서 (2)_진입램프최종_2차변경(97)" xfId="9052"/>
    <cellStyle name="2_단가조사표_자재조서 (2)_진입램프최종엑셀" xfId="9053"/>
    <cellStyle name="2_단가조사표_자재조서 (2)_진입램프최종엑셀_2차변경(97)" xfId="9054"/>
    <cellStyle name="2_단가조사표_자재조서 (2)_통인동 마을마당 조성사업(0223)" xfId="9055"/>
    <cellStyle name="2_단가조사표_제1처리장탈수기동저류조외1건보수공사(계약심사결과-발주)" xfId="9056"/>
    <cellStyle name="2_단가조사표_제1처리장탈수기동저류조외1건보수공사(계약심사결과-발주)_2차변경(97)" xfId="9057"/>
    <cellStyle name="2_단가조사표_진입램프최종" xfId="9058"/>
    <cellStyle name="2_단가조사표_진입램프최종_2차변경(97)" xfId="9059"/>
    <cellStyle name="2_단가조사표_진입램프최종엑셀" xfId="9060"/>
    <cellStyle name="2_단가조사표_진입램프최종엑셀_2차변경(97)" xfId="9061"/>
    <cellStyle name="2_단가조사표_총괄내역" xfId="9062"/>
    <cellStyle name="2_단가조사표_총괄내역 (2)" xfId="9063"/>
    <cellStyle name="2_단가조사표_총괄내역 (2)_2차변경(97)" xfId="9064"/>
    <cellStyle name="2_단가조사표_총괄내역 (2)_설계서(갑지)0223" xfId="9065"/>
    <cellStyle name="2_단가조사표_총괄내역 (2)_설계서(갑지)0223_2차변경(97)" xfId="9066"/>
    <cellStyle name="2_단가조사표_총괄내역 (2)_설계예산서및단가산출서" xfId="9067"/>
    <cellStyle name="2_단가조사표_총괄내역 (2)_설계예산서및단가산출서_2차변경(97)" xfId="9068"/>
    <cellStyle name="2_단가조사표_총괄내역 (2)_제1처리장탈수기동저류조외1건보수공사(계약심사결과-발주)" xfId="9069"/>
    <cellStyle name="2_단가조사표_총괄내역 (2)_제1처리장탈수기동저류조외1건보수공사(계약심사결과-발주)_2차변경(97)" xfId="9070"/>
    <cellStyle name="2_단가조사표_총괄내역 (2)_진입램프최종" xfId="9071"/>
    <cellStyle name="2_단가조사표_총괄내역 (2)_진입램프최종_2차변경(97)" xfId="9072"/>
    <cellStyle name="2_단가조사표_총괄내역 (2)_진입램프최종엑셀" xfId="9073"/>
    <cellStyle name="2_단가조사표_총괄내역 (2)_진입램프최종엑셀_2차변경(97)" xfId="9074"/>
    <cellStyle name="2_단가조사표_총괄내역 (2)_통인동 마을마당 조성사업(0223)" xfId="9075"/>
    <cellStyle name="2_단가조사표_총괄내역_2차변경(97)" xfId="9076"/>
    <cellStyle name="2_단가조사표_총괄내역_설계서(갑지)0223" xfId="9077"/>
    <cellStyle name="2_단가조사표_총괄내역_설계서(갑지)0223_2차변경(97)" xfId="9078"/>
    <cellStyle name="2_단가조사표_총괄내역_설계예산서및단가산출서" xfId="9079"/>
    <cellStyle name="2_단가조사표_총괄내역_설계예산서및단가산출서_2차변경(97)" xfId="9080"/>
    <cellStyle name="2_단가조사표_총괄내역_제1처리장탈수기동저류조외1건보수공사(계약심사결과-발주)" xfId="9081"/>
    <cellStyle name="2_단가조사표_총괄내역_제1처리장탈수기동저류조외1건보수공사(계약심사결과-발주)_2차변경(97)" xfId="9082"/>
    <cellStyle name="2_단가조사표_총괄내역_진입램프최종" xfId="9083"/>
    <cellStyle name="2_단가조사표_총괄내역_진입램프최종_2차변경(97)" xfId="9084"/>
    <cellStyle name="2_단가조사표_총괄내역_진입램프최종엑셀" xfId="9085"/>
    <cellStyle name="2_단가조사표_총괄내역_진입램프최종엑셀_2차변경(97)" xfId="9086"/>
    <cellStyle name="2_단가조사표_총괄내역_통인동 마을마당 조성사업(0223)" xfId="9087"/>
    <cellStyle name="2_단가조사표_터미널도로403" xfId="9088"/>
    <cellStyle name="2_단가조사표_터미널도로403_2차변경(97)" xfId="9089"/>
    <cellStyle name="2_단가조사표_터미널도로403_설계서(갑지)0223" xfId="9090"/>
    <cellStyle name="2_단가조사표_터미널도로403_설계서(갑지)0223_2차변경(97)" xfId="9091"/>
    <cellStyle name="2_단가조사표_터미널도로403_설계예산서및단가산출서" xfId="9092"/>
    <cellStyle name="2_단가조사표_터미널도로403_설계예산서및단가산출서_2차변경(97)" xfId="9093"/>
    <cellStyle name="2_단가조사표_터미널도로403_진입램프최종" xfId="9094"/>
    <cellStyle name="2_단가조사표_터미널도로403_진입램프최종_2차변경(97)" xfId="9095"/>
    <cellStyle name="2_단가조사표_터미널도로403_진입램프최종엑셀" xfId="9096"/>
    <cellStyle name="2_단가조사표_터미널도로403_진입램프최종엑셀_2차변경(97)" xfId="9097"/>
    <cellStyle name="2_단가조사표_터미널도로403_통인동 마을마당 조성사업(0223)" xfId="9098"/>
    <cellStyle name="2_단가조사표_터미널도로429" xfId="9099"/>
    <cellStyle name="2_단가조사표_터미널도로429_2차변경(97)" xfId="9100"/>
    <cellStyle name="2_단가조사표_터미널도로429_설계서(갑지)0223" xfId="9101"/>
    <cellStyle name="2_단가조사표_터미널도로429_설계서(갑지)0223_2차변경(97)" xfId="9102"/>
    <cellStyle name="2_단가조사표_터미널도로429_설계예산서및단가산출서" xfId="9103"/>
    <cellStyle name="2_단가조사표_터미널도로429_설계예산서및단가산출서_2차변경(97)" xfId="9104"/>
    <cellStyle name="2_단가조사표_터미널도로429_진입램프최종" xfId="9105"/>
    <cellStyle name="2_단가조사표_터미널도로429_진입램프최종_2차변경(97)" xfId="9106"/>
    <cellStyle name="2_단가조사표_터미널도로429_진입램프최종엑셀" xfId="9107"/>
    <cellStyle name="2_단가조사표_터미널도로429_진입램프최종엑셀_2차변경(97)" xfId="9108"/>
    <cellStyle name="2_단가조사표_터미널도로429_통인동 마을마당 조성사업(0223)" xfId="9109"/>
    <cellStyle name="2_단가조사표_통인동 마을마당 조성사업(0223)" xfId="9110"/>
    <cellStyle name="2_단가조사표_포장일위" xfId="9111"/>
    <cellStyle name="2_단가조사표_포장일위_2차변경(97)" xfId="9112"/>
    <cellStyle name="2_단가조사표_포장일위_설계서(갑지)0223" xfId="9113"/>
    <cellStyle name="2_단가조사표_포장일위_설계서(갑지)0223_2차변경(97)" xfId="9114"/>
    <cellStyle name="2_단가조사표_포장일위_설계예산서및단가산출서" xfId="9115"/>
    <cellStyle name="2_단가조사표_포장일위_설계예산서및단가산출서_2차변경(97)" xfId="9116"/>
    <cellStyle name="2_단가조사표_포장일위_제1처리장탈수기동저류조외1건보수공사(계약심사결과-발주)" xfId="9117"/>
    <cellStyle name="2_단가조사표_포장일위_제1처리장탈수기동저류조외1건보수공사(계약심사결과-발주)_2차변경(97)" xfId="9118"/>
    <cellStyle name="2_단가조사표_포장일위_진입램프최종" xfId="9119"/>
    <cellStyle name="2_단가조사표_포장일위_진입램프최종_2차변경(97)" xfId="9120"/>
    <cellStyle name="2_단가조사표_포장일위_진입램프최종엑셀" xfId="9121"/>
    <cellStyle name="2_단가조사표_포장일위_진입램프최종엑셀_2차변경(97)" xfId="9122"/>
    <cellStyle name="2_단가조사표_포장일위_통인동 마을마당 조성사업(0223)" xfId="9123"/>
    <cellStyle name="2_설계서(갑지)0223" xfId="9124"/>
    <cellStyle name="2_설계서(갑지)0223_2차변경(97)" xfId="9125"/>
    <cellStyle name="2_설계예산서및단가산출서" xfId="9126"/>
    <cellStyle name="2_설계예산서및단가산출서_2차변경(97)" xfId="9127"/>
    <cellStyle name="2_제1처리장탈수기동저류조외1건보수공사(계약심사결과-발주)" xfId="9128"/>
    <cellStyle name="2_제1처리장탈수기동저류조외1건보수공사(계약심사결과-발주)_2차변경(97)" xfId="9129"/>
    <cellStyle name="2_진입램프최종" xfId="9130"/>
    <cellStyle name="2_진입램프최종_2차변경(97)" xfId="9131"/>
    <cellStyle name="2_진입램프최종엑셀" xfId="9132"/>
    <cellStyle name="2_진입램프최종엑셀_2차변경(97)" xfId="9133"/>
    <cellStyle name="2_통인동 마을마당 조성사업(0223)" xfId="9134"/>
    <cellStyle name="2자리" xfId="9135"/>
    <cellStyle name="3" xfId="9136"/>
    <cellStyle name="6" xfId="9137"/>
    <cellStyle name="60" xfId="9138"/>
    <cellStyle name="_x0014_7." xfId="9139"/>
    <cellStyle name="90" xfId="9140"/>
    <cellStyle name="96" xfId="9141"/>
    <cellStyle name="A" xfId="9142"/>
    <cellStyle name="a [0]_mud plant bolted" xfId="9143"/>
    <cellStyle name="Ā _x0010_က랐_xdc01_땯_x0001_" xfId="9144"/>
    <cellStyle name="a)" xfId="9145"/>
    <cellStyle name="A_20050219강서구일위대가" xfId="9146"/>
    <cellStyle name="A_20050219강서구일위대가_수량산출-사직공원 조깅트랙" xfId="9147"/>
    <cellStyle name="A_도로" xfId="9148"/>
    <cellStyle name="A_도로_수량산출-사직공원 조깅트랙" xfId="9149"/>
    <cellStyle name="A_부대초안" xfId="9150"/>
    <cellStyle name="A_부대초안_20050219강서구일위대가" xfId="9151"/>
    <cellStyle name="A_부대초안_20050219강서구일위대가_수량산출-사직공원 조깅트랙" xfId="9152"/>
    <cellStyle name="A_부대초안_견적의뢰" xfId="9153"/>
    <cellStyle name="A_부대초안_견적의뢰_20050219강서구일위대가" xfId="9154"/>
    <cellStyle name="A_부대초안_견적의뢰_20050219강서구일위대가_수량산출-사직공원 조깅트랙" xfId="9155"/>
    <cellStyle name="A_부대초안_견적의뢰_수량산출-사직공원 조깅트랙" xfId="9156"/>
    <cellStyle name="A_부대초안_견적의뢰_수량산출서" xfId="9157"/>
    <cellStyle name="A_부대초안_견적의뢰_수량산출서_관악구청(수정완료)" xfId="9158"/>
    <cellStyle name="A_부대초안_견적의뢰_수량산출서_관악구청(수정완료)_수량산출-사직공원 조깅트랙" xfId="9159"/>
    <cellStyle name="A_부대초안_견적의뢰_수량산출서_수량산출-사직공원 조깅트랙" xfId="9160"/>
    <cellStyle name="A_부대초안_견적의뢰_수량산출서_중구(담당자요청대로)" xfId="9161"/>
    <cellStyle name="A_부대초안_견적의뢰_수량산출서_중구(담당자요청대로)_수량산출-사직공원 조깅트랙" xfId="9162"/>
    <cellStyle name="A_부대초안_견적의뢰_수량산출서_중구청일위대가(0318)" xfId="9163"/>
    <cellStyle name="A_부대초안_견적의뢰_수량산출서_중구청일위대가(0318)_수량산출-사직공원 조깅트랙" xfId="9164"/>
    <cellStyle name="A_부대초안_견적의뢰_중구청일위대가" xfId="9165"/>
    <cellStyle name="A_부대초안_견적의뢰_중구청일위대가_관악구청(수정완료)" xfId="9166"/>
    <cellStyle name="A_부대초안_견적의뢰_중구청일위대가_관악구청(수정완료)_수량산출-사직공원 조깅트랙" xfId="9167"/>
    <cellStyle name="A_부대초안_견적의뢰_중구청일위대가_수량산출-사직공원 조깅트랙" xfId="9168"/>
    <cellStyle name="A_부대초안_견적의뢰_중구청일위대가_중구(담당자요청대로)" xfId="9169"/>
    <cellStyle name="A_부대초안_견적의뢰_중구청일위대가_중구(담당자요청대로)_수량산출-사직공원 조깅트랙" xfId="9170"/>
    <cellStyle name="A_부대초안_견적의뢰_중구청일위대가_중구청일위대가(0318)" xfId="9171"/>
    <cellStyle name="A_부대초안_견적의뢰_중구청일위대가_중구청일위대가(0318)_수량산출-사직공원 조깅트랙" xfId="9172"/>
    <cellStyle name="A_부대초안_김포투찰" xfId="9173"/>
    <cellStyle name="A_부대초안_김포투찰_견적의뢰" xfId="9174"/>
    <cellStyle name="A_부대초안_김포투찰_견적의뢰_20050219강서구일위대가" xfId="9175"/>
    <cellStyle name="A_부대초안_김포투찰_견적의뢰_20050219강서구일위대가_수량산출-사직공원 조깅트랙" xfId="9176"/>
    <cellStyle name="A_부대초안_김포투찰_견적의뢰_수량산출-사직공원 조깅트랙" xfId="9177"/>
    <cellStyle name="A_부대초안_김포투찰_견적의뢰_수량산출서" xfId="9178"/>
    <cellStyle name="A_부대초안_김포투찰_견적의뢰_수량산출서_관악구청(수정완료)" xfId="9179"/>
    <cellStyle name="A_부대초안_김포투찰_견적의뢰_수량산출서_관악구청(수정완료)_수량산출-사직공원 조깅트랙" xfId="9180"/>
    <cellStyle name="A_부대초안_김포투찰_견적의뢰_수량산출서_수량산출-사직공원 조깅트랙" xfId="9181"/>
    <cellStyle name="A_부대초안_김포투찰_견적의뢰_수량산출서_중구(담당자요청대로)" xfId="9182"/>
    <cellStyle name="A_부대초안_김포투찰_견적의뢰_수량산출서_중구(담당자요청대로)_수량산출-사직공원 조깅트랙" xfId="9183"/>
    <cellStyle name="A_부대초안_김포투찰_견적의뢰_수량산출서_중구청일위대가(0318)" xfId="9184"/>
    <cellStyle name="A_부대초안_김포투찰_견적의뢰_수량산출서_중구청일위대가(0318)_수량산출-사직공원 조깅트랙" xfId="9185"/>
    <cellStyle name="A_부대초안_김포투찰_견적의뢰_중구청일위대가" xfId="9186"/>
    <cellStyle name="A_부대초안_김포투찰_견적의뢰_중구청일위대가_관악구청(수정완료)" xfId="9187"/>
    <cellStyle name="A_부대초안_김포투찰_견적의뢰_중구청일위대가_관악구청(수정완료)_수량산출-사직공원 조깅트랙" xfId="9188"/>
    <cellStyle name="A_부대초안_김포투찰_견적의뢰_중구청일위대가_수량산출-사직공원 조깅트랙" xfId="9189"/>
    <cellStyle name="A_부대초안_김포투찰_견적의뢰_중구청일위대가_중구(담당자요청대로)" xfId="9190"/>
    <cellStyle name="A_부대초안_김포투찰_견적의뢰_중구청일위대가_중구(담당자요청대로)_수량산출-사직공원 조깅트랙" xfId="9191"/>
    <cellStyle name="A_부대초안_김포투찰_견적의뢰_중구청일위대가_중구청일위대가(0318)" xfId="9192"/>
    <cellStyle name="A_부대초안_김포투찰_견적의뢰_중구청일위대가_중구청일위대가(0318)_수량산출-사직공원 조깅트랙" xfId="9193"/>
    <cellStyle name="A_부대초안_김포투찰_수량산출-사직공원 조깅트랙" xfId="9194"/>
    <cellStyle name="A_부대초안_수량산출-사직공원 조깅트랙" xfId="9195"/>
    <cellStyle name="A_부대초안_수량산출서" xfId="9196"/>
    <cellStyle name="A_부대초안_수량산출서_관악구청(수정완료)" xfId="9197"/>
    <cellStyle name="A_부대초안_수량산출서_관악구청(수정완료)_수량산출-사직공원 조깅트랙" xfId="9198"/>
    <cellStyle name="A_부대초안_수량산출서_수량산출-사직공원 조깅트랙" xfId="9199"/>
    <cellStyle name="A_부대초안_수량산출서_중구(담당자요청대로)" xfId="9200"/>
    <cellStyle name="A_부대초안_수량산출서_중구(담당자요청대로)_수량산출-사직공원 조깅트랙" xfId="9201"/>
    <cellStyle name="A_부대초안_수량산출서_중구청일위대가(0318)" xfId="9202"/>
    <cellStyle name="A_부대초안_수량산출서_중구청일위대가(0318)_수량산출-사직공원 조깅트랙" xfId="9203"/>
    <cellStyle name="A_부대초안_중구청일위대가" xfId="9204"/>
    <cellStyle name="A_부대초안_중구청일위대가_관악구청(수정완료)" xfId="9205"/>
    <cellStyle name="A_부대초안_중구청일위대가_관악구청(수정완료)_수량산출-사직공원 조깅트랙" xfId="9206"/>
    <cellStyle name="A_부대초안_중구청일위대가_수량산출-사직공원 조깅트랙" xfId="9207"/>
    <cellStyle name="A_부대초안_중구청일위대가_중구(담당자요청대로)" xfId="9208"/>
    <cellStyle name="A_부대초안_중구청일위대가_중구(담당자요청대로)_수량산출-사직공원 조깅트랙" xfId="9209"/>
    <cellStyle name="A_부대초안_중구청일위대가_중구청일위대가(0318)" xfId="9210"/>
    <cellStyle name="A_부대초안_중구청일위대가_중구청일위대가(0318)_수량산출-사직공원 조깅트랙" xfId="9211"/>
    <cellStyle name="A_수량산출-사직공원 조깅트랙" xfId="9212"/>
    <cellStyle name="A_수량산출서" xfId="9213"/>
    <cellStyle name="A_수량산출서_관악구청(수정완료)" xfId="9214"/>
    <cellStyle name="A_수량산출서_관악구청(수정완료)_수량산출-사직공원 조깅트랙" xfId="9215"/>
    <cellStyle name="A_수량산출서_수량산출-사직공원 조깅트랙" xfId="9216"/>
    <cellStyle name="A_수량산출서_중구(담당자요청대로)" xfId="9217"/>
    <cellStyle name="A_수량산출서_중구(담당자요청대로)_수량산출-사직공원 조깅트랙" xfId="9218"/>
    <cellStyle name="A_수량산출서_중구청일위대가(0318)" xfId="9219"/>
    <cellStyle name="A_수량산출서_중구청일위대가(0318)_수량산출-사직공원 조깅트랙" xfId="9220"/>
    <cellStyle name="A_중구청일위대가" xfId="9221"/>
    <cellStyle name="A_중구청일위대가_관악구청(수정완료)" xfId="9222"/>
    <cellStyle name="A_중구청일위대가_관악구청(수정완료)_수량산출-사직공원 조깅트랙" xfId="9223"/>
    <cellStyle name="A_중구청일위대가_수량산출-사직공원 조깅트랙" xfId="9224"/>
    <cellStyle name="A_중구청일위대가_중구(담당자요청대로)" xfId="9225"/>
    <cellStyle name="A_중구청일위대가_중구(담당자요청대로)_수량산출-사직공원 조깅트랙" xfId="9226"/>
    <cellStyle name="A_중구청일위대가_중구청일위대가(0318)" xfId="9227"/>
    <cellStyle name="A_중구청일위대가_중구청일위대가(0318)_수량산출-사직공원 조깅트랙" xfId="9228"/>
    <cellStyle name="A_토목내역서" xfId="9229"/>
    <cellStyle name="A_토목내역서_20050219강서구일위대가" xfId="9230"/>
    <cellStyle name="A_토목내역서_20050219강서구일위대가_수량산출-사직공원 조깅트랙" xfId="9231"/>
    <cellStyle name="A_토목내역서_도로" xfId="9232"/>
    <cellStyle name="A_토목내역서_도로_수량산출-사직공원 조깅트랙" xfId="9233"/>
    <cellStyle name="A_토목내역서_부대초안" xfId="9234"/>
    <cellStyle name="A_토목내역서_부대초안_20050219강서구일위대가" xfId="9235"/>
    <cellStyle name="A_토목내역서_부대초안_20050219강서구일위대가_수량산출-사직공원 조깅트랙" xfId="9236"/>
    <cellStyle name="A_토목내역서_부대초안_견적의뢰" xfId="9237"/>
    <cellStyle name="A_토목내역서_부대초안_견적의뢰_20050219강서구일위대가" xfId="9238"/>
    <cellStyle name="A_토목내역서_부대초안_견적의뢰_20050219강서구일위대가_수량산출-사직공원 조깅트랙" xfId="9239"/>
    <cellStyle name="A_토목내역서_부대초안_견적의뢰_수량산출-사직공원 조깅트랙" xfId="9240"/>
    <cellStyle name="A_토목내역서_부대초안_견적의뢰_수량산출서" xfId="9241"/>
    <cellStyle name="A_토목내역서_부대초안_견적의뢰_수량산출서_관악구청(수정완료)" xfId="9242"/>
    <cellStyle name="A_토목내역서_부대초안_견적의뢰_수량산출서_관악구청(수정완료)_수량산출-사직공원 조깅트랙" xfId="9243"/>
    <cellStyle name="A_토목내역서_부대초안_견적의뢰_수량산출서_수량산출-사직공원 조깅트랙" xfId="9244"/>
    <cellStyle name="A_토목내역서_부대초안_견적의뢰_수량산출서_중구(담당자요청대로)" xfId="9245"/>
    <cellStyle name="A_토목내역서_부대초안_견적의뢰_수량산출서_중구(담당자요청대로)_수량산출-사직공원 조깅트랙" xfId="9246"/>
    <cellStyle name="A_토목내역서_부대초안_견적의뢰_수량산출서_중구청일위대가(0318)" xfId="9247"/>
    <cellStyle name="A_토목내역서_부대초안_견적의뢰_수량산출서_중구청일위대가(0318)_수량산출-사직공원 조깅트랙" xfId="9248"/>
    <cellStyle name="A_토목내역서_부대초안_견적의뢰_중구청일위대가" xfId="9249"/>
    <cellStyle name="A_토목내역서_부대초안_견적의뢰_중구청일위대가_관악구청(수정완료)" xfId="9250"/>
    <cellStyle name="A_토목내역서_부대초안_견적의뢰_중구청일위대가_관악구청(수정완료)_수량산출-사직공원 조깅트랙" xfId="9251"/>
    <cellStyle name="A_토목내역서_부대초안_견적의뢰_중구청일위대가_수량산출-사직공원 조깅트랙" xfId="9252"/>
    <cellStyle name="A_토목내역서_부대초안_견적의뢰_중구청일위대가_중구(담당자요청대로)" xfId="9253"/>
    <cellStyle name="A_토목내역서_부대초안_견적의뢰_중구청일위대가_중구(담당자요청대로)_수량산출-사직공원 조깅트랙" xfId="9254"/>
    <cellStyle name="A_토목내역서_부대초안_견적의뢰_중구청일위대가_중구청일위대가(0318)" xfId="9255"/>
    <cellStyle name="A_토목내역서_부대초안_견적의뢰_중구청일위대가_중구청일위대가(0318)_수량산출-사직공원 조깅트랙" xfId="9256"/>
    <cellStyle name="A_토목내역서_부대초안_김포투찰" xfId="9257"/>
    <cellStyle name="A_토목내역서_부대초안_김포투찰_견적의뢰" xfId="9258"/>
    <cellStyle name="A_토목내역서_부대초안_김포투찰_견적의뢰_20050219강서구일위대가" xfId="9259"/>
    <cellStyle name="A_토목내역서_부대초안_김포투찰_견적의뢰_20050219강서구일위대가_수량산출-사직공원 조깅트랙" xfId="9260"/>
    <cellStyle name="A_토목내역서_부대초안_김포투찰_견적의뢰_수량산출-사직공원 조깅트랙" xfId="9261"/>
    <cellStyle name="A_토목내역서_부대초안_김포투찰_견적의뢰_수량산출서" xfId="9262"/>
    <cellStyle name="A_토목내역서_부대초안_김포투찰_견적의뢰_수량산출서_관악구청(수정완료)" xfId="9263"/>
    <cellStyle name="A_토목내역서_부대초안_김포투찰_견적의뢰_수량산출서_관악구청(수정완료)_수량산출-사직공원 조깅트랙" xfId="9264"/>
    <cellStyle name="A_토목내역서_부대초안_김포투찰_견적의뢰_수량산출서_수량산출-사직공원 조깅트랙" xfId="9265"/>
    <cellStyle name="A_토목내역서_부대초안_김포투찰_견적의뢰_수량산출서_중구(담당자요청대로)" xfId="9266"/>
    <cellStyle name="A_토목내역서_부대초안_김포투찰_견적의뢰_수량산출서_중구(담당자요청대로)_수량산출-사직공원 조깅트랙" xfId="9267"/>
    <cellStyle name="A_토목내역서_부대초안_김포투찰_견적의뢰_수량산출서_중구청일위대가(0318)" xfId="9268"/>
    <cellStyle name="A_토목내역서_부대초안_김포투찰_견적의뢰_수량산출서_중구청일위대가(0318)_수량산출-사직공원 조깅트랙" xfId="9269"/>
    <cellStyle name="A_토목내역서_부대초안_김포투찰_견적의뢰_중구청일위대가" xfId="9270"/>
    <cellStyle name="A_토목내역서_부대초안_김포투찰_견적의뢰_중구청일위대가_관악구청(수정완료)" xfId="9271"/>
    <cellStyle name="A_토목내역서_부대초안_김포투찰_견적의뢰_중구청일위대가_관악구청(수정완료)_수량산출-사직공원 조깅트랙" xfId="9272"/>
    <cellStyle name="A_토목내역서_부대초안_김포투찰_견적의뢰_중구청일위대가_수량산출-사직공원 조깅트랙" xfId="9273"/>
    <cellStyle name="A_토목내역서_부대초안_김포투찰_견적의뢰_중구청일위대가_중구(담당자요청대로)" xfId="9274"/>
    <cellStyle name="A_토목내역서_부대초안_김포투찰_견적의뢰_중구청일위대가_중구(담당자요청대로)_수량산출-사직공원 조깅트랙" xfId="9275"/>
    <cellStyle name="A_토목내역서_부대초안_김포투찰_견적의뢰_중구청일위대가_중구청일위대가(0318)" xfId="9276"/>
    <cellStyle name="A_토목내역서_부대초안_김포투찰_견적의뢰_중구청일위대가_중구청일위대가(0318)_수량산출-사직공원 조깅트랙" xfId="9277"/>
    <cellStyle name="A_토목내역서_부대초안_김포투찰_수량산출-사직공원 조깅트랙" xfId="9278"/>
    <cellStyle name="A_토목내역서_부대초안_수량산출-사직공원 조깅트랙" xfId="9279"/>
    <cellStyle name="A_토목내역서_부대초안_수량산출서" xfId="9280"/>
    <cellStyle name="A_토목내역서_부대초안_수량산출서_관악구청(수정완료)" xfId="9281"/>
    <cellStyle name="A_토목내역서_부대초안_수량산출서_관악구청(수정완료)_수량산출-사직공원 조깅트랙" xfId="9282"/>
    <cellStyle name="A_토목내역서_부대초안_수량산출서_수량산출-사직공원 조깅트랙" xfId="9283"/>
    <cellStyle name="A_토목내역서_부대초안_수량산출서_중구(담당자요청대로)" xfId="9284"/>
    <cellStyle name="A_토목내역서_부대초안_수량산출서_중구(담당자요청대로)_수량산출-사직공원 조깅트랙" xfId="9285"/>
    <cellStyle name="A_토목내역서_부대초안_수량산출서_중구청일위대가(0318)" xfId="9286"/>
    <cellStyle name="A_토목내역서_부대초안_수량산출서_중구청일위대가(0318)_수량산출-사직공원 조깅트랙" xfId="9287"/>
    <cellStyle name="A_토목내역서_부대초안_중구청일위대가" xfId="9288"/>
    <cellStyle name="A_토목내역서_부대초안_중구청일위대가_관악구청(수정완료)" xfId="9289"/>
    <cellStyle name="A_토목내역서_부대초안_중구청일위대가_관악구청(수정완료)_수량산출-사직공원 조깅트랙" xfId="9290"/>
    <cellStyle name="A_토목내역서_부대초안_중구청일위대가_수량산출-사직공원 조깅트랙" xfId="9291"/>
    <cellStyle name="A_토목내역서_부대초안_중구청일위대가_중구(담당자요청대로)" xfId="9292"/>
    <cellStyle name="A_토목내역서_부대초안_중구청일위대가_중구(담당자요청대로)_수량산출-사직공원 조깅트랙" xfId="9293"/>
    <cellStyle name="A_토목내역서_부대초안_중구청일위대가_중구청일위대가(0318)" xfId="9294"/>
    <cellStyle name="A_토목내역서_부대초안_중구청일위대가_중구청일위대가(0318)_수량산출-사직공원 조깅트랙" xfId="9295"/>
    <cellStyle name="A_토목내역서_수량산출-사직공원 조깅트랙" xfId="9296"/>
    <cellStyle name="A_토목내역서_수량산출서" xfId="9297"/>
    <cellStyle name="A_토목내역서_수량산출서_관악구청(수정완료)" xfId="9298"/>
    <cellStyle name="A_토목내역서_수량산출서_관악구청(수정완료)_수량산출-사직공원 조깅트랙" xfId="9299"/>
    <cellStyle name="A_토목내역서_수량산출서_수량산출-사직공원 조깅트랙" xfId="9300"/>
    <cellStyle name="A_토목내역서_수량산출서_중구(담당자요청대로)" xfId="9301"/>
    <cellStyle name="A_토목내역서_수량산출서_중구(담당자요청대로)_수량산출-사직공원 조깅트랙" xfId="9302"/>
    <cellStyle name="A_토목내역서_수량산출서_중구청일위대가(0318)" xfId="9303"/>
    <cellStyle name="A_토목내역서_수량산출서_중구청일위대가(0318)_수량산출-사직공원 조깅트랙" xfId="9304"/>
    <cellStyle name="A_토목내역서_중구청일위대가" xfId="9305"/>
    <cellStyle name="A_토목내역서_중구청일위대가_관악구청(수정완료)" xfId="9306"/>
    <cellStyle name="A_토목내역서_중구청일위대가_관악구청(수정완료)_수량산출-사직공원 조깅트랙" xfId="9307"/>
    <cellStyle name="A_토목내역서_중구청일위대가_수량산출-사직공원 조깅트랙" xfId="9308"/>
    <cellStyle name="A_토목내역서_중구청일위대가_중구(담당자요청대로)" xfId="9309"/>
    <cellStyle name="A_토목내역서_중구청일위대가_중구(담당자요청대로)_수량산출-사직공원 조깅트랙" xfId="9310"/>
    <cellStyle name="A_토목내역서_중구청일위대가_중구청일위대가(0318)" xfId="9311"/>
    <cellStyle name="A_토목내역서_중구청일위대가_중구청일위대가(0318)_수량산출-사직공원 조깅트랙" xfId="9312"/>
    <cellStyle name="A¡§¡ⓒ¡E¡þ¡EO [0]_¡§uc¡§oA " xfId="9313"/>
    <cellStyle name="A¡§¡ⓒ¡E¡þ¡EO_¡§uc¡§oA " xfId="9314"/>
    <cellStyle name="A¨­￠￢￠O [0]_¡Æu￠￢RBS('98) " xfId="9315"/>
    <cellStyle name="A¨­¢¬¢Ò [0]_¨úc¨öA " xfId="9316"/>
    <cellStyle name="A¨­￠￢￠O [0]_￠￥U¡Æe¨￢¡Æ ¡¾￠￢Aa¨uE" xfId="9317"/>
    <cellStyle name="A¨­¢¬¢Ò [0]_4PART " xfId="9318"/>
    <cellStyle name="A¨­￠￢￠O [0]_A|A￠O1¨￢I1¡Æu CoEⓒ÷ " xfId="9319"/>
    <cellStyle name="A¨­¢¬¢Ò [0]_C¡Æ¢¬n¨¬¡Æ " xfId="9320"/>
    <cellStyle name="A¨­￠￢￠O [0]_ⓒoⓒ¡A¨o¨￢R " xfId="9321"/>
    <cellStyle name="A¨­¢¬¢Ò [0]_INQUIRY ¢¯¥ì¨ú¡ÀA©¬A©ª " xfId="9322"/>
    <cellStyle name="A¨­￠￢￠O_¡Æu￠￢RC¡¿￠￢n_¨u¡AA¨u¨￢¡Æ " xfId="9323"/>
    <cellStyle name="A¨­¢¬¢Ò_¨úc¨öA " xfId="9324"/>
    <cellStyle name="A¨­￠￢￠O_￠￥U¡Æe¨￢¡Æ ¡¾￠￢Aa¨uE" xfId="9325"/>
    <cellStyle name="A¨­¢¬¢Ò_95©øaAN¡Æy¨ùo¡¤R " xfId="9326"/>
    <cellStyle name="A¨­￠￢￠O_A|A￠O1¨￢I1¡Æu CoEⓒ÷ " xfId="9327"/>
    <cellStyle name="A¨­¢¬¢Ò_C¡Æ¢¬n¨¬¡Æ " xfId="9328"/>
    <cellStyle name="A¨­￠￢￠O_ⓒoⓒ¡A¨o¨￢R " xfId="9329"/>
    <cellStyle name="A¨­¢¬¢Ò_INQUIRY ¢¯¥ì¨ú¡ÀA©¬A©ª " xfId="9330"/>
    <cellStyle name="aa" xfId="9331"/>
    <cellStyle name="Aⓒ­" xfId="9332"/>
    <cellStyle name="Aⓒ­￠￢￠" xfId="9333"/>
    <cellStyle name="Actual Date" xfId="9334"/>
    <cellStyle name="Ae" xfId="9335"/>
    <cellStyle name="Aee­ " xfId="9336"/>
    <cellStyle name="Aee­ [" xfId="9337"/>
    <cellStyle name="AeE­ [0]_ 2ÆAAþº° " xfId="9338"/>
    <cellStyle name="ÅëÈ­ [0]_¸ðÇü¸·" xfId="9339"/>
    <cellStyle name="AeE­ [0]_¼oAI¼º " xfId="9340"/>
    <cellStyle name="ÅëÈ­ [0]_¹æÀ½º® " xfId="9341"/>
    <cellStyle name="AeE­ [0]_4PART " xfId="9342"/>
    <cellStyle name="ÅëÈ­ [0]_7°èÈ¹ " xfId="9343"/>
    <cellStyle name="AeE­ [0]_A¾CO½A¼³ " xfId="9344"/>
    <cellStyle name="ÅëÈ­ [0]_Á¾ÇÕ½Å¼³ " xfId="9345"/>
    <cellStyle name="AeE­ [0]_A¾COA¶°AºÐ " xfId="9346"/>
    <cellStyle name="ÅëÈ­ [0]_Á¾ÇÕÃ¶°ÅºÐ " xfId="9347"/>
    <cellStyle name="AeE­ [0]_AMT " xfId="9348"/>
    <cellStyle name="ÅëÈ­ [0]_FINAL(¿øº») " xfId="9349"/>
    <cellStyle name="AeE­ [0]_INQUIRY ¿μ¾÷AßAø " xfId="9350"/>
    <cellStyle name="ÅëÈ­ [0]_laroux" xfId="9351"/>
    <cellStyle name="AeE­ [0]_º≫¼± ±æ¾i±uºI ¼o·R Ay°eC￥ " xfId="9352"/>
    <cellStyle name="Aee­ _100%-2006신호-" xfId="9353"/>
    <cellStyle name="AeE­_ 2ÆAAþº° " xfId="9354"/>
    <cellStyle name="ÅëÈ­_¸ðÇü¸·" xfId="9355"/>
    <cellStyle name="AeE­_¼oAI¼º " xfId="9356"/>
    <cellStyle name="ÅëÈ­_¹æÀ½º® " xfId="9357"/>
    <cellStyle name="AeE­_4PART " xfId="9358"/>
    <cellStyle name="ÅëÈ­_7°èÈ¹ " xfId="9359"/>
    <cellStyle name="AeE­_A¾CO½A¼³ " xfId="9360"/>
    <cellStyle name="ÅëÈ­_Á¾ÇÕ½Å¼³ " xfId="9361"/>
    <cellStyle name="AeE­_A¾COA¶°AºÐ " xfId="9362"/>
    <cellStyle name="ÅëÈ­_Á¾ÇÕÃ¶°ÅºÐ " xfId="9363"/>
    <cellStyle name="AeE­_AMT " xfId="9364"/>
    <cellStyle name="ÅëÈ­_FINAL(¿øº») " xfId="9365"/>
    <cellStyle name="AeE­_INQUIRY ¿μ¾÷AßAø " xfId="9366"/>
    <cellStyle name="ÅëÈ­_laroux" xfId="9367"/>
    <cellStyle name="AeE­_º≫¼± ±æ¾i±uºI ¼o·R Ay°eC￥ " xfId="9368"/>
    <cellStyle name="Aee¡" xfId="9369"/>
    <cellStyle name="AeE¡© [0]_¨úc¨öA " xfId="9370"/>
    <cellStyle name="AeE¡©_¨úc¨öA " xfId="9371"/>
    <cellStyle name="Aee¡ⓒ " xfId="9372"/>
    <cellStyle name="AeE¡ⓒ [0]_¡Æu￠￢RC¡¿￠￢n_¨u¡AA¨u¨￢¡Æ " xfId="9373"/>
    <cellStyle name="Aee¡ⓒ _(변경1회) 시설물보수 및 정비공사" xfId="9374"/>
    <cellStyle name="AeE¡ⓒ_¡Æu￠￢RC¡¿￠￢n_¨u¡AA¨u¨￢¡Æ " xfId="9375"/>
    <cellStyle name="AeE￠R¨I [0]_¡§uc¡§oA " xfId="9376"/>
    <cellStyle name="AeE￠R¨I_¡§uc¡§oA " xfId="9377"/>
    <cellStyle name="ALIGNMENT" xfId="9378"/>
    <cellStyle name="Analysis Pprogram" xfId="9379"/>
    <cellStyle name="Aþ" xfId="9380"/>
    <cellStyle name="Aþ¸" xfId="9381"/>
    <cellStyle name="Aþ¸¶ [" xfId="9382"/>
    <cellStyle name="AÞ¸¶ [0]_ 2ÆAAþº° " xfId="9383"/>
    <cellStyle name="ÄÞ¸¶ [0]_¸ðÇü¸·" xfId="9384"/>
    <cellStyle name="AÞ¸¶ [0]_°ßAu≫eAa" xfId="9385"/>
    <cellStyle name="ÄÞ¸¶ [0]_¾÷Á¾º° " xfId="9386"/>
    <cellStyle name="AÞ¸¶ [0]_¾c½A " xfId="9387"/>
    <cellStyle name="ÄÞ¸¶ [0]_¹æÀ½º® " xfId="9388"/>
    <cellStyle name="AÞ¸¶ [0]_4PART " xfId="9389"/>
    <cellStyle name="ÄÞ¸¶ [0]_7°èÈ¹ " xfId="9390"/>
    <cellStyle name="AÞ¸¶ [0]_A¾CO½A¼³ " xfId="9391"/>
    <cellStyle name="ÄÞ¸¶ [0]_Á¾ÇÕ½Å¼³ " xfId="9392"/>
    <cellStyle name="AÞ¸¶ [0]_A¾COA¶°AºÐ " xfId="9393"/>
    <cellStyle name="ÄÞ¸¶ [0]_Á¾ÇÕÃ¶°ÅºÐ " xfId="9394"/>
    <cellStyle name="AÞ¸¶ [0]_AN°y(1.25) " xfId="9395"/>
    <cellStyle name="ÄÞ¸¶ [0]_FINAL(¿øº») " xfId="9396"/>
    <cellStyle name="AÞ¸¶ [0]_INQUIRY ¿μ¾÷AßAø " xfId="9397"/>
    <cellStyle name="ÄÞ¸¶ [0]_laroux" xfId="9398"/>
    <cellStyle name="AÞ¸¶ [0]_laroux_도담차량공작실설계서" xfId="9399"/>
    <cellStyle name="ÄÞ¸¶ [0]_laroux_도담차량공작실설계서" xfId="9400"/>
    <cellStyle name="AÞ¸¶ [0]_laroux_도담차량공작실신설공사" xfId="9401"/>
    <cellStyle name="ÄÞ¸¶ [0]_laroux_도담차량공작실신설공사" xfId="9402"/>
    <cellStyle name="AÞ¸¶ [0]_laroux_상장가도교설계서" xfId="9403"/>
    <cellStyle name="ÄÞ¸¶ [0]_laroux_상장가도교수량산출" xfId="9404"/>
    <cellStyle name="AÞ¸¶ [0]_º≫¼± ±æ¾i±uºI ¼o·R Ay°eC￥ " xfId="9405"/>
    <cellStyle name="AÞ¸¶_ 2ÆAAþº° " xfId="9406"/>
    <cellStyle name="ÄÞ¸¶_¸ðÇü¸·" xfId="9407"/>
    <cellStyle name="AÞ¸¶_°ßAu¿ø°¡C￥" xfId="9408"/>
    <cellStyle name="ÄÞ¸¶_¾÷Á¾º° " xfId="9409"/>
    <cellStyle name="AÞ¸¶_¾c½A " xfId="9410"/>
    <cellStyle name="ÄÞ¸¶_¹æÀ½º® " xfId="9411"/>
    <cellStyle name="AÞ¸¶_95³aAN°y¼o·R " xfId="9412"/>
    <cellStyle name="ÄÞ¸¶_Á¦Á¶1ºÎ1°ú ÇöÈ² " xfId="9413"/>
    <cellStyle name="AÞ¸¶_A¾CO½A¼³ " xfId="9414"/>
    <cellStyle name="ÄÞ¸¶_Á¾ÇÕ½Å¼³ " xfId="9415"/>
    <cellStyle name="AÞ¸¶_A¾COA¶°AºÐ " xfId="9416"/>
    <cellStyle name="ÄÞ¸¶_Á¾ÇÕÃ¶°ÅºÐ " xfId="9417"/>
    <cellStyle name="AÞ¸¶_AN°y(1.25) " xfId="9418"/>
    <cellStyle name="ÄÞ¸¶_FINAL(¿øº») " xfId="9419"/>
    <cellStyle name="AÞ¸¶_INQUIRY ¿μ¾÷AßAø " xfId="9420"/>
    <cellStyle name="ÄÞ¸¶_laroux" xfId="9421"/>
    <cellStyle name="AÞ¸¶_º≫¼± ±æ¾i±uºI ¼o·R Ay°eC￥ " xfId="9422"/>
    <cellStyle name="_x0001_b" xfId="9423"/>
    <cellStyle name="b?þ?b?þ?b?þ?b?þ?b?þ?b?þ?b?þ?b?þ?b?þ?b?þ?b灌þ?b?þ?&lt;?b?þ?b濬þ?b?þ?b?þ昰_x0018_?þ????_x0008_" xfId="9424"/>
    <cellStyle name="b?þ?b?þ?b?þ?b灌þ?b?þ?&lt;?b?þ?b濬þ?b?þ?b?þ昰_x0018_?þ????_x0008_" xfId="9425"/>
    <cellStyle name="b␌þකb濰þඪb瀠þයb灌þ්b炈þ宐&lt;෢b濈þෲb濬þขb瀐þฒb瀰þ昰_x0018_⋸þ㤕䰀ጤܕ_x0008_" xfId="9426"/>
    <cellStyle name="BA" xfId="9427"/>
    <cellStyle name="body" xfId="9428"/>
    <cellStyle name="b椬ៜ_x000c_Comma_ODCOS " xfId="9429"/>
    <cellStyle name="B_x000e_통화 [0]_MBO9_x000d_통화 [0]_MST_K1" xfId="9430"/>
    <cellStyle name="b嬜þപb嬼þഺb孬þൊb⍜þ൚b⍼þ൪b⎨þൺb⏜þඊb␌þකb濰þඪb瀠þයb灌þ්b炈þ宐&lt;෢b濈þෲb濬þขb瀐þฒb瀰þ昰_x0018_⋸þ㤕䰀ጤܕ_x0008_" xfId="9431"/>
    <cellStyle name="C" xfId="9432"/>
    <cellStyle name="C?AØ_¿?¾÷CoE² " xfId="9433"/>
    <cellStyle name="C_20050219강서구일위대가" xfId="9434"/>
    <cellStyle name="C_20050219강서구일위대가_수량산출-사직공원 조깅트랙" xfId="9435"/>
    <cellStyle name="C_도로" xfId="9436"/>
    <cellStyle name="C_도로_수량산출-사직공원 조깅트랙" xfId="9437"/>
    <cellStyle name="C_부대초안" xfId="9438"/>
    <cellStyle name="C_부대초안_20050219강서구일위대가" xfId="9439"/>
    <cellStyle name="C_부대초안_20050219강서구일위대가_수량산출-사직공원 조깅트랙" xfId="9440"/>
    <cellStyle name="C_부대초안_견적의뢰" xfId="9441"/>
    <cellStyle name="C_부대초안_견적의뢰_20050219강서구일위대가" xfId="9442"/>
    <cellStyle name="C_부대초안_견적의뢰_20050219강서구일위대가_수량산출-사직공원 조깅트랙" xfId="9443"/>
    <cellStyle name="C_부대초안_견적의뢰_수량산출-사직공원 조깅트랙" xfId="9444"/>
    <cellStyle name="C_부대초안_견적의뢰_수량산출서" xfId="9445"/>
    <cellStyle name="C_부대초안_견적의뢰_수량산출서_관악구청(수정완료)" xfId="9446"/>
    <cellStyle name="C_부대초안_견적의뢰_수량산출서_관악구청(수정완료)_수량산출-사직공원 조깅트랙" xfId="9447"/>
    <cellStyle name="C_부대초안_견적의뢰_수량산출서_수량산출-사직공원 조깅트랙" xfId="9448"/>
    <cellStyle name="C_부대초안_견적의뢰_수량산출서_중구(담당자요청대로)" xfId="9449"/>
    <cellStyle name="C_부대초안_견적의뢰_수량산출서_중구(담당자요청대로)_수량산출-사직공원 조깅트랙" xfId="9450"/>
    <cellStyle name="C_부대초안_견적의뢰_수량산출서_중구청일위대가(0318)" xfId="9451"/>
    <cellStyle name="C_부대초안_견적의뢰_수량산출서_중구청일위대가(0318)_수량산출-사직공원 조깅트랙" xfId="9452"/>
    <cellStyle name="C_부대초안_견적의뢰_중구청일위대가" xfId="9453"/>
    <cellStyle name="C_부대초안_견적의뢰_중구청일위대가_관악구청(수정완료)" xfId="9454"/>
    <cellStyle name="C_부대초안_견적의뢰_중구청일위대가_관악구청(수정완료)_수량산출-사직공원 조깅트랙" xfId="9455"/>
    <cellStyle name="C_부대초안_견적의뢰_중구청일위대가_수량산출-사직공원 조깅트랙" xfId="9456"/>
    <cellStyle name="C_부대초안_견적의뢰_중구청일위대가_중구(담당자요청대로)" xfId="9457"/>
    <cellStyle name="C_부대초안_견적의뢰_중구청일위대가_중구(담당자요청대로)_수량산출-사직공원 조깅트랙" xfId="9458"/>
    <cellStyle name="C_부대초안_견적의뢰_중구청일위대가_중구청일위대가(0318)" xfId="9459"/>
    <cellStyle name="C_부대초안_견적의뢰_중구청일위대가_중구청일위대가(0318)_수량산출-사직공원 조깅트랙" xfId="9460"/>
    <cellStyle name="C_부대초안_김포투찰" xfId="9461"/>
    <cellStyle name="C_부대초안_김포투찰_견적의뢰" xfId="9462"/>
    <cellStyle name="C_부대초안_김포투찰_견적의뢰_20050219강서구일위대가" xfId="9463"/>
    <cellStyle name="C_부대초안_김포투찰_견적의뢰_20050219강서구일위대가_수량산출-사직공원 조깅트랙" xfId="9464"/>
    <cellStyle name="C_부대초안_김포투찰_견적의뢰_수량산출-사직공원 조깅트랙" xfId="9465"/>
    <cellStyle name="C_부대초안_김포투찰_견적의뢰_수량산출서" xfId="9466"/>
    <cellStyle name="C_부대초안_김포투찰_견적의뢰_수량산출서_관악구청(수정완료)" xfId="9467"/>
    <cellStyle name="C_부대초안_김포투찰_견적의뢰_수량산출서_관악구청(수정완료)_수량산출-사직공원 조깅트랙" xfId="9468"/>
    <cellStyle name="C_부대초안_김포투찰_견적의뢰_수량산출서_수량산출-사직공원 조깅트랙" xfId="9469"/>
    <cellStyle name="C_부대초안_김포투찰_견적의뢰_수량산출서_중구(담당자요청대로)" xfId="9470"/>
    <cellStyle name="C_부대초안_김포투찰_견적의뢰_수량산출서_중구(담당자요청대로)_수량산출-사직공원 조깅트랙" xfId="9471"/>
    <cellStyle name="C_부대초안_김포투찰_견적의뢰_수량산출서_중구청일위대가(0318)" xfId="9472"/>
    <cellStyle name="C_부대초안_김포투찰_견적의뢰_수량산출서_중구청일위대가(0318)_수량산출-사직공원 조깅트랙" xfId="9473"/>
    <cellStyle name="C_부대초안_김포투찰_견적의뢰_중구청일위대가" xfId="9474"/>
    <cellStyle name="C_부대초안_김포투찰_견적의뢰_중구청일위대가_관악구청(수정완료)" xfId="9475"/>
    <cellStyle name="C_부대초안_김포투찰_견적의뢰_중구청일위대가_관악구청(수정완료)_수량산출-사직공원 조깅트랙" xfId="9476"/>
    <cellStyle name="C_부대초안_김포투찰_견적의뢰_중구청일위대가_수량산출-사직공원 조깅트랙" xfId="9477"/>
    <cellStyle name="C_부대초안_김포투찰_견적의뢰_중구청일위대가_중구(담당자요청대로)" xfId="9478"/>
    <cellStyle name="C_부대초안_김포투찰_견적의뢰_중구청일위대가_중구(담당자요청대로)_수량산출-사직공원 조깅트랙" xfId="9479"/>
    <cellStyle name="C_부대초안_김포투찰_견적의뢰_중구청일위대가_중구청일위대가(0318)" xfId="9480"/>
    <cellStyle name="C_부대초안_김포투찰_견적의뢰_중구청일위대가_중구청일위대가(0318)_수량산출-사직공원 조깅트랙" xfId="9481"/>
    <cellStyle name="C_부대초안_김포투찰_수량산출-사직공원 조깅트랙" xfId="9482"/>
    <cellStyle name="C_부대초안_수량산출-사직공원 조깅트랙" xfId="9483"/>
    <cellStyle name="C_부대초안_수량산출서" xfId="9484"/>
    <cellStyle name="C_부대초안_수량산출서_관악구청(수정완료)" xfId="9485"/>
    <cellStyle name="C_부대초안_수량산출서_관악구청(수정완료)_수량산출-사직공원 조깅트랙" xfId="9486"/>
    <cellStyle name="C_부대초안_수량산출서_수량산출-사직공원 조깅트랙" xfId="9487"/>
    <cellStyle name="C_부대초안_수량산출서_중구(담당자요청대로)" xfId="9488"/>
    <cellStyle name="C_부대초안_수량산출서_중구(담당자요청대로)_수량산출-사직공원 조깅트랙" xfId="9489"/>
    <cellStyle name="C_부대초안_수량산출서_중구청일위대가(0318)" xfId="9490"/>
    <cellStyle name="C_부대초안_수량산출서_중구청일위대가(0318)_수량산출-사직공원 조깅트랙" xfId="9491"/>
    <cellStyle name="C_부대초안_중구청일위대가" xfId="9492"/>
    <cellStyle name="C_부대초안_중구청일위대가_관악구청(수정완료)" xfId="9493"/>
    <cellStyle name="C_부대초안_중구청일위대가_관악구청(수정완료)_수량산출-사직공원 조깅트랙" xfId="9494"/>
    <cellStyle name="C_부대초안_중구청일위대가_수량산출-사직공원 조깅트랙" xfId="9495"/>
    <cellStyle name="C_부대초안_중구청일위대가_중구(담당자요청대로)" xfId="9496"/>
    <cellStyle name="C_부대초안_중구청일위대가_중구(담당자요청대로)_수량산출-사직공원 조깅트랙" xfId="9497"/>
    <cellStyle name="C_부대초안_중구청일위대가_중구청일위대가(0318)" xfId="9498"/>
    <cellStyle name="C_부대초안_중구청일위대가_중구청일위대가(0318)_수량산출-사직공원 조깅트랙" xfId="9499"/>
    <cellStyle name="C_수량산출-사직공원 조깅트랙" xfId="9500"/>
    <cellStyle name="C_수량산출서" xfId="9501"/>
    <cellStyle name="C_수량산출서_관악구청(수정완료)" xfId="9502"/>
    <cellStyle name="C_수량산출서_관악구청(수정완료)_수량산출-사직공원 조깅트랙" xfId="9503"/>
    <cellStyle name="C_수량산출서_수량산출-사직공원 조깅트랙" xfId="9504"/>
    <cellStyle name="C_수량산출서_중구(담당자요청대로)" xfId="9505"/>
    <cellStyle name="C_수량산출서_중구(담당자요청대로)_수량산출-사직공원 조깅트랙" xfId="9506"/>
    <cellStyle name="C_수량산출서_중구청일위대가(0318)" xfId="9507"/>
    <cellStyle name="C_수량산출서_중구청일위대가(0318)_수량산출-사직공원 조깅트랙" xfId="9508"/>
    <cellStyle name="C_중구청일위대가" xfId="9509"/>
    <cellStyle name="C_중구청일위대가_관악구청(수정완료)" xfId="9510"/>
    <cellStyle name="C_중구청일위대가_관악구청(수정완료)_수량산출-사직공원 조깅트랙" xfId="9511"/>
    <cellStyle name="C_중구청일위대가_수량산출-사직공원 조깅트랙" xfId="9512"/>
    <cellStyle name="C_중구청일위대가_중구(담당자요청대로)" xfId="9513"/>
    <cellStyle name="C_중구청일위대가_중구(담당자요청대로)_수량산출-사직공원 조깅트랙" xfId="9514"/>
    <cellStyle name="C_중구청일위대가_중구청일위대가(0318)" xfId="9515"/>
    <cellStyle name="C_중구청일위대가_중구청일위대가(0318)_수량산출-사직공원 조깅트랙" xfId="9516"/>
    <cellStyle name="C_토목내역서" xfId="9517"/>
    <cellStyle name="C_토목내역서_20050219강서구일위대가" xfId="9518"/>
    <cellStyle name="C_토목내역서_20050219강서구일위대가_수량산출-사직공원 조깅트랙" xfId="9519"/>
    <cellStyle name="C_토목내역서_도로" xfId="9520"/>
    <cellStyle name="C_토목내역서_도로_수량산출-사직공원 조깅트랙" xfId="9521"/>
    <cellStyle name="C_토목내역서_부대초안" xfId="9522"/>
    <cellStyle name="C_토목내역서_부대초안_20050219강서구일위대가" xfId="9523"/>
    <cellStyle name="C_토목내역서_부대초안_20050219강서구일위대가_수량산출-사직공원 조깅트랙" xfId="9524"/>
    <cellStyle name="C_토목내역서_부대초안_견적의뢰" xfId="9525"/>
    <cellStyle name="C_토목내역서_부대초안_견적의뢰_20050219강서구일위대가" xfId="9526"/>
    <cellStyle name="C_토목내역서_부대초안_견적의뢰_20050219강서구일위대가_수량산출-사직공원 조깅트랙" xfId="9527"/>
    <cellStyle name="C_토목내역서_부대초안_견적의뢰_수량산출-사직공원 조깅트랙" xfId="9528"/>
    <cellStyle name="C_토목내역서_부대초안_견적의뢰_수량산출서" xfId="9529"/>
    <cellStyle name="C_토목내역서_부대초안_견적의뢰_수량산출서_관악구청(수정완료)" xfId="9530"/>
    <cellStyle name="C_토목내역서_부대초안_견적의뢰_수량산출서_관악구청(수정완료)_수량산출-사직공원 조깅트랙" xfId="9531"/>
    <cellStyle name="C_토목내역서_부대초안_견적의뢰_수량산출서_수량산출-사직공원 조깅트랙" xfId="9532"/>
    <cellStyle name="C_토목내역서_부대초안_견적의뢰_수량산출서_중구(담당자요청대로)" xfId="9533"/>
    <cellStyle name="C_토목내역서_부대초안_견적의뢰_수량산출서_중구(담당자요청대로)_수량산출-사직공원 조깅트랙" xfId="9534"/>
    <cellStyle name="C_토목내역서_부대초안_견적의뢰_수량산출서_중구청일위대가(0318)" xfId="9535"/>
    <cellStyle name="C_토목내역서_부대초안_견적의뢰_수량산출서_중구청일위대가(0318)_수량산출-사직공원 조깅트랙" xfId="9536"/>
    <cellStyle name="C_토목내역서_부대초안_견적의뢰_중구청일위대가" xfId="9537"/>
    <cellStyle name="C_토목내역서_부대초안_견적의뢰_중구청일위대가_관악구청(수정완료)" xfId="9538"/>
    <cellStyle name="C_토목내역서_부대초안_견적의뢰_중구청일위대가_관악구청(수정완료)_수량산출-사직공원 조깅트랙" xfId="9539"/>
    <cellStyle name="C_토목내역서_부대초안_견적의뢰_중구청일위대가_수량산출-사직공원 조깅트랙" xfId="9540"/>
    <cellStyle name="C_토목내역서_부대초안_견적의뢰_중구청일위대가_중구(담당자요청대로)" xfId="9541"/>
    <cellStyle name="C_토목내역서_부대초안_견적의뢰_중구청일위대가_중구(담당자요청대로)_수량산출-사직공원 조깅트랙" xfId="9542"/>
    <cellStyle name="C_토목내역서_부대초안_견적의뢰_중구청일위대가_중구청일위대가(0318)" xfId="9543"/>
    <cellStyle name="C_토목내역서_부대초안_견적의뢰_중구청일위대가_중구청일위대가(0318)_수량산출-사직공원 조깅트랙" xfId="9544"/>
    <cellStyle name="C_토목내역서_부대초안_김포투찰" xfId="9545"/>
    <cellStyle name="C_토목내역서_부대초안_김포투찰_견적의뢰" xfId="9546"/>
    <cellStyle name="C_토목내역서_부대초안_김포투찰_견적의뢰_20050219강서구일위대가" xfId="9547"/>
    <cellStyle name="C_토목내역서_부대초안_김포투찰_견적의뢰_20050219강서구일위대가_수량산출-사직공원 조깅트랙" xfId="9548"/>
    <cellStyle name="C_토목내역서_부대초안_김포투찰_견적의뢰_수량산출-사직공원 조깅트랙" xfId="9549"/>
    <cellStyle name="C_토목내역서_부대초안_김포투찰_견적의뢰_수량산출서" xfId="9550"/>
    <cellStyle name="C_토목내역서_부대초안_김포투찰_견적의뢰_수량산출서_관악구청(수정완료)" xfId="9551"/>
    <cellStyle name="C_토목내역서_부대초안_김포투찰_견적의뢰_수량산출서_관악구청(수정완료)_수량산출-사직공원 조깅트랙" xfId="9552"/>
    <cellStyle name="C_토목내역서_부대초안_김포투찰_견적의뢰_수량산출서_수량산출-사직공원 조깅트랙" xfId="9553"/>
    <cellStyle name="C_토목내역서_부대초안_김포투찰_견적의뢰_수량산출서_중구(담당자요청대로)" xfId="9554"/>
    <cellStyle name="C_토목내역서_부대초안_김포투찰_견적의뢰_수량산출서_중구(담당자요청대로)_수량산출-사직공원 조깅트랙" xfId="9555"/>
    <cellStyle name="C_토목내역서_부대초안_김포투찰_견적의뢰_수량산출서_중구청일위대가(0318)" xfId="9556"/>
    <cellStyle name="C_토목내역서_부대초안_김포투찰_견적의뢰_수량산출서_중구청일위대가(0318)_수량산출-사직공원 조깅트랙" xfId="9557"/>
    <cellStyle name="C_토목내역서_부대초안_김포투찰_견적의뢰_중구청일위대가" xfId="9558"/>
    <cellStyle name="C_토목내역서_부대초안_김포투찰_견적의뢰_중구청일위대가_관악구청(수정완료)" xfId="9559"/>
    <cellStyle name="C_토목내역서_부대초안_김포투찰_견적의뢰_중구청일위대가_관악구청(수정완료)_수량산출-사직공원 조깅트랙" xfId="9560"/>
    <cellStyle name="C_토목내역서_부대초안_김포투찰_견적의뢰_중구청일위대가_수량산출-사직공원 조깅트랙" xfId="9561"/>
    <cellStyle name="C_토목내역서_부대초안_김포투찰_견적의뢰_중구청일위대가_중구(담당자요청대로)" xfId="9562"/>
    <cellStyle name="C_토목내역서_부대초안_김포투찰_견적의뢰_중구청일위대가_중구(담당자요청대로)_수량산출-사직공원 조깅트랙" xfId="9563"/>
    <cellStyle name="C_토목내역서_부대초안_김포투찰_견적의뢰_중구청일위대가_중구청일위대가(0318)" xfId="9564"/>
    <cellStyle name="C_토목내역서_부대초안_김포투찰_견적의뢰_중구청일위대가_중구청일위대가(0318)_수량산출-사직공원 조깅트랙" xfId="9565"/>
    <cellStyle name="C_토목내역서_부대초안_김포투찰_수량산출-사직공원 조깅트랙" xfId="9566"/>
    <cellStyle name="C_토목내역서_부대초안_수량산출-사직공원 조깅트랙" xfId="9567"/>
    <cellStyle name="C_토목내역서_부대초안_수량산출서" xfId="9568"/>
    <cellStyle name="C_토목내역서_부대초안_수량산출서_관악구청(수정완료)" xfId="9569"/>
    <cellStyle name="C_토목내역서_부대초안_수량산출서_관악구청(수정완료)_수량산출-사직공원 조깅트랙" xfId="9570"/>
    <cellStyle name="C_토목내역서_부대초안_수량산출서_수량산출-사직공원 조깅트랙" xfId="9571"/>
    <cellStyle name="C_토목내역서_부대초안_수량산출서_중구(담당자요청대로)" xfId="9572"/>
    <cellStyle name="C_토목내역서_부대초안_수량산출서_중구(담당자요청대로)_수량산출-사직공원 조깅트랙" xfId="9573"/>
    <cellStyle name="C_토목내역서_부대초안_수량산출서_중구청일위대가(0318)" xfId="9574"/>
    <cellStyle name="C_토목내역서_부대초안_수량산출서_중구청일위대가(0318)_수량산출-사직공원 조깅트랙" xfId="9575"/>
    <cellStyle name="C_토목내역서_부대초안_중구청일위대가" xfId="9576"/>
    <cellStyle name="C_토목내역서_부대초안_중구청일위대가_관악구청(수정완료)" xfId="9577"/>
    <cellStyle name="C_토목내역서_부대초안_중구청일위대가_관악구청(수정완료)_수량산출-사직공원 조깅트랙" xfId="9578"/>
    <cellStyle name="C_토목내역서_부대초안_중구청일위대가_수량산출-사직공원 조깅트랙" xfId="9579"/>
    <cellStyle name="C_토목내역서_부대초안_중구청일위대가_중구(담당자요청대로)" xfId="9580"/>
    <cellStyle name="C_토목내역서_부대초안_중구청일위대가_중구(담당자요청대로)_수량산출-사직공원 조깅트랙" xfId="9581"/>
    <cellStyle name="C_토목내역서_부대초안_중구청일위대가_중구청일위대가(0318)" xfId="9582"/>
    <cellStyle name="C_토목내역서_부대초안_중구청일위대가_중구청일위대가(0318)_수량산출-사직공원 조깅트랙" xfId="9583"/>
    <cellStyle name="C_토목내역서_수량산출-사직공원 조깅트랙" xfId="9584"/>
    <cellStyle name="C_토목내역서_수량산출서" xfId="9585"/>
    <cellStyle name="C_토목내역서_수량산출서_관악구청(수정완료)" xfId="9586"/>
    <cellStyle name="C_토목내역서_수량산출서_관악구청(수정완료)_수량산출-사직공원 조깅트랙" xfId="9587"/>
    <cellStyle name="C_토목내역서_수량산출서_수량산출-사직공원 조깅트랙" xfId="9588"/>
    <cellStyle name="C_토목내역서_수량산출서_중구(담당자요청대로)" xfId="9589"/>
    <cellStyle name="C_토목내역서_수량산출서_중구(담당자요청대로)_수량산출-사직공원 조깅트랙" xfId="9590"/>
    <cellStyle name="C_토목내역서_수량산출서_중구청일위대가(0318)" xfId="9591"/>
    <cellStyle name="C_토목내역서_수량산출서_중구청일위대가(0318)_수량산출-사직공원 조깅트랙" xfId="9592"/>
    <cellStyle name="C_토목내역서_중구청일위대가" xfId="9593"/>
    <cellStyle name="C_토목내역서_중구청일위대가_관악구청(수정완료)" xfId="9594"/>
    <cellStyle name="C_토목내역서_중구청일위대가_관악구청(수정완료)_수량산출-사직공원 조깅트랙" xfId="9595"/>
    <cellStyle name="C_토목내역서_중구청일위대가_수량산출-사직공원 조깅트랙" xfId="9596"/>
    <cellStyle name="C_토목내역서_중구청일위대가_중구(담당자요청대로)" xfId="9597"/>
    <cellStyle name="C_토목내역서_중구청일위대가_중구(담당자요청대로)_수량산출-사직공원 조깅트랙" xfId="9598"/>
    <cellStyle name="C_토목내역서_중구청일위대가_중구청일위대가(0318)" xfId="9599"/>
    <cellStyle name="C_토목내역서_중구청일위대가_중구청일위대가(0318)_수량산출-사직공원 조깅트랙" xfId="9600"/>
    <cellStyle name="C¡" xfId="9601"/>
    <cellStyle name="C¡ÍA¨ª_  FAB AIA¢´  " xfId="9602"/>
    <cellStyle name="C¡IA¨ª_¡Æ¡IA¡E¨￢n_¡Æ¡IA¡E¨￢n " xfId="9603"/>
    <cellStyle name="C¡ÍA¨ª_¡Æ©øAI OXIDE " xfId="9604"/>
    <cellStyle name="C¡IA¨ª_¡Æu￠￢RBS('98) " xfId="9605"/>
    <cellStyle name="C¡ÍA¨ª_¡íc¨ú¡À¨¬I¨¬¡Æ AN¡Æe " xfId="9606"/>
    <cellStyle name="C¡IA¨ª_¡ioEⓒ÷¡¾a¡¤IAo " xfId="9607"/>
    <cellStyle name="C¡ÍA¨ª_03 " xfId="9608"/>
    <cellStyle name="C¡IA¨ª_12￠?u " xfId="9609"/>
    <cellStyle name="C¡ÍA¨ª_12AO " xfId="9610"/>
    <cellStyle name="C¡IA¨ª_Ac¡Æi¡Æu￠￢R " xfId="9611"/>
    <cellStyle name="C¡ÍA¨ª_C¡ÍAo " xfId="9612"/>
    <cellStyle name="C¡IA¨ª_CD-ROM " xfId="9613"/>
    <cellStyle name="C¡ÍA¨ª_Sheet1_4PART " xfId="9614"/>
    <cellStyle name="C￠RIA¡§¨￡_  FAB AIA¡E￠￥  " xfId="9615"/>
    <cellStyle name="C￥" xfId="9616"/>
    <cellStyle name="C￥AØ_  FAB AIA¤  " xfId="9617"/>
    <cellStyle name="Ç¥ÁØ_ Ãø±¸Áý°èÇ¥" xfId="9618"/>
    <cellStyle name="C￥AØ_¿ø°¡Aoa" xfId="9619"/>
    <cellStyle name="Ç¥ÁØ_»ç¾÷ºÎº° ÃÑ°è " xfId="9620"/>
    <cellStyle name="C￥AØ_≫c¾÷ºIº° AN°e " xfId="9621"/>
    <cellStyle name="Ç¥ÁØ_°­´ç (2)" xfId="9622"/>
    <cellStyle name="C￥AØ_°³AI OXIDE " xfId="9623"/>
    <cellStyle name="Ç¥ÁØ_°ü¸®BS('98) " xfId="9624"/>
    <cellStyle name="C￥AØ_03 " xfId="9625"/>
    <cellStyle name="Ç¥ÁØ_0N-HANDLING " xfId="9626"/>
    <cellStyle name="C￥AØ_¼oAI¼º " xfId="9627"/>
    <cellStyle name="Ç¥ÁØ_½½·¡ºêÃ¶±ÙÁý°è " xfId="9628"/>
    <cellStyle name="C￥AØ_³e¹≪" xfId="9629"/>
    <cellStyle name="Ç¥ÁØ_5-1±¤°í " xfId="9630"/>
    <cellStyle name="C￥AØ_53AO " xfId="9631"/>
    <cellStyle name="Ç¥ÁØ_95,96 ºñ±³ " xfId="9632"/>
    <cellStyle name="C￥AØ_A¾CO½A¼³ " xfId="9633"/>
    <cellStyle name="Ç¥ÁØ_Á¾ÇÕ½Å¼³ " xfId="9634"/>
    <cellStyle name="C￥AØ_A¾COA¶°AºÐ " xfId="9635"/>
    <cellStyle name="Ç¥ÁØ_Á¾ÇÕÃ¶°ÅºÐ " xfId="9636"/>
    <cellStyle name="C￥AØ_AN°y(1.25) " xfId="9637"/>
    <cellStyle name="Ç¥ÁØ_Àü·Â¼ÕÀÍºÐ¼®" xfId="9638"/>
    <cellStyle name="C￥AØ_Au·A¼OAIºÐ¼R" xfId="9639"/>
    <cellStyle name="Ç¥ÁØ_Áý°èÇ¥(2¿ù) " xfId="9640"/>
    <cellStyle name="C￥AØ_C￥Ao " xfId="9641"/>
    <cellStyle name="Ç¥ÁØ_CD-ROM " xfId="9642"/>
    <cellStyle name="C￥AØ_CoAo¹yAI °A¾×¿ⓒ½A " xfId="9643"/>
    <cellStyle name="Ç¥ÁØ_ÇöÈ²_¹®Á¦Á¡ " xfId="9644"/>
    <cellStyle name="C￥AØ_E¸AaAO½A " xfId="9645"/>
    <cellStyle name="Ç¥ÁØ_laroux_1_Á¾ÇÕ½Å¼³ " xfId="9646"/>
    <cellStyle name="C￥AØ_laroux_1_A¾COA¶°AºÐ " xfId="9647"/>
    <cellStyle name="Ç¥ÁØ_laroux_1_Á¾ÇÕÃ¶°ÅºÐ " xfId="9648"/>
    <cellStyle name="C￥AØ_laroux_A¾CO½A¼³ " xfId="9649"/>
    <cellStyle name="Ç¥ÁØ_laroux_Á¾ÇÕ½Å¼³ " xfId="9650"/>
    <cellStyle name="C￥AØ_laroux_A¾COA¶°AºÐ " xfId="9651"/>
    <cellStyle name="Ç¥ÁØ_laroux_Á¾ÇÕÃ¶°ÅºÐ " xfId="9652"/>
    <cellStyle name="C￥AØ_PERSONAL" xfId="9653"/>
    <cellStyle name="Ç¥ÁØ_Sheet1_¿µ¾÷ÇöÈ² " xfId="9654"/>
    <cellStyle name="Calc Currency (0)" xfId="9655"/>
    <cellStyle name="Calc Currency (0) 2" xfId="9656"/>
    <cellStyle name="category" xfId="9657"/>
    <cellStyle name="ce" xfId="9658"/>
    <cellStyle name="CIAIÆU¸μAⓒ" xfId="9659"/>
    <cellStyle name="Cmma_을지 (2)_갑지 (2)_집계표 (2)_집계표 (3)_견적서 (2)" xfId="9660"/>
    <cellStyle name="ⓒo" xfId="9661"/>
    <cellStyle name="ⓒoe" xfId="9662"/>
    <cellStyle name="Column Heading" xfId="9663"/>
    <cellStyle name="Comma" xfId="9664"/>
    <cellStyle name="Comma [0]" xfId="9665"/>
    <cellStyle name="Comma [0] 2" xfId="9666"/>
    <cellStyle name="Comma [0] 3" xfId="9667"/>
    <cellStyle name="Comma [0]_ SG&amp;A Bridge " xfId="9668"/>
    <cellStyle name="Comma 2" xfId="9669"/>
    <cellStyle name="Comma 3" xfId="9670"/>
    <cellStyle name="Comma 4" xfId="9671"/>
    <cellStyle name="comma zerodec" xfId="9672"/>
    <cellStyle name="comma zerodec 2" xfId="9673"/>
    <cellStyle name="comma zerodec 3" xfId="9674"/>
    <cellStyle name="Comma_ SG&amp;A Bridge " xfId="9675"/>
    <cellStyle name="Comma0" xfId="9676"/>
    <cellStyle name="Comma0 2" xfId="9677"/>
    <cellStyle name="Comma0 3" xfId="9678"/>
    <cellStyle name="Comm뼬_E&amp;ONW2" xfId="9679"/>
    <cellStyle name="Copied" xfId="9680"/>
    <cellStyle name="Curren?_x0012_퐀_x0017_?" xfId="9681"/>
    <cellStyle name="Currenby_Cash&amp;DSO Chart" xfId="9682"/>
    <cellStyle name="Currency" xfId="9683"/>
    <cellStyle name="Currency [0]" xfId="9684"/>
    <cellStyle name="Currency [0] 2" xfId="9685"/>
    <cellStyle name="Currency [0] 3" xfId="9686"/>
    <cellStyle name="Currency [0]_ SG&amp;A Bridge " xfId="9687"/>
    <cellStyle name="Currency [ﺜ]_P&amp;L_laroux" xfId="9688"/>
    <cellStyle name="Currency 2" xfId="9689"/>
    <cellStyle name="currency-$_표지 " xfId="9690"/>
    <cellStyle name="Currency(￦)" xfId="9691"/>
    <cellStyle name="Currency_ SG&amp;A Bridge " xfId="9692"/>
    <cellStyle name="Currency0" xfId="9693"/>
    <cellStyle name="Currency0 2" xfId="9694"/>
    <cellStyle name="Currency0 3" xfId="9695"/>
    <cellStyle name="Currency1" xfId="9696"/>
    <cellStyle name="Currency1 2" xfId="9697"/>
    <cellStyle name="Currency1 3" xfId="9698"/>
    <cellStyle name="Date" xfId="9699"/>
    <cellStyle name="Date 2" xfId="9700"/>
    <cellStyle name="Date 3" xfId="9701"/>
    <cellStyle name="de" xfId="9702"/>
    <cellStyle name="Dezimal [0]_Ausdruck RUND (D)" xfId="9703"/>
    <cellStyle name="Dezimal_Ausdruck RUND (D)" xfId="9704"/>
    <cellStyle name="Dollar (zero dec)" xfId="9705"/>
    <cellStyle name="Dollar (zero dec) 2" xfId="9706"/>
    <cellStyle name="Dollar (zero dec) 3" xfId="9707"/>
    <cellStyle name="EA" xfId="9708"/>
    <cellStyle name="Entered" xfId="9709"/>
    <cellStyle name="Euro" xfId="9710"/>
    <cellStyle name="Euro 2" xfId="9711"/>
    <cellStyle name="Euro 3" xfId="9712"/>
    <cellStyle name="F2" xfId="9713"/>
    <cellStyle name="F2 2" xfId="9714"/>
    <cellStyle name="F2 3" xfId="9715"/>
    <cellStyle name="F2 4" xfId="9716"/>
    <cellStyle name="F3" xfId="9717"/>
    <cellStyle name="F3 2" xfId="9718"/>
    <cellStyle name="F3 3" xfId="9719"/>
    <cellStyle name="F3 4" xfId="9720"/>
    <cellStyle name="F4" xfId="9721"/>
    <cellStyle name="F4 2" xfId="9722"/>
    <cellStyle name="F4 3" xfId="9723"/>
    <cellStyle name="F4 4" xfId="9724"/>
    <cellStyle name="F5" xfId="9725"/>
    <cellStyle name="F5 2" xfId="9726"/>
    <cellStyle name="F5 3" xfId="9727"/>
    <cellStyle name="F5 4" xfId="9728"/>
    <cellStyle name="F6" xfId="9729"/>
    <cellStyle name="F6 2" xfId="9730"/>
    <cellStyle name="F6 3" xfId="9731"/>
    <cellStyle name="F6 4" xfId="9732"/>
    <cellStyle name="F7" xfId="9733"/>
    <cellStyle name="F7 2" xfId="9734"/>
    <cellStyle name="F7 3" xfId="9735"/>
    <cellStyle name="F7 4" xfId="9736"/>
    <cellStyle name="F8" xfId="9737"/>
    <cellStyle name="F8 2" xfId="9738"/>
    <cellStyle name="F8 3" xfId="9739"/>
    <cellStyle name="F8 4" xfId="9740"/>
    <cellStyle name="Fixed" xfId="9741"/>
    <cellStyle name="Fixed 2" xfId="9742"/>
    <cellStyle name="Fixed 3" xfId="9743"/>
    <cellStyle name="Followed Hyperlink" xfId="9744"/>
    <cellStyle name="g" xfId="9745"/>
    <cellStyle name="G/표준" xfId="9746"/>
    <cellStyle name="Grey" xfId="9747"/>
    <cellStyle name="Grey 2" xfId="9748"/>
    <cellStyle name="H1" xfId="9749"/>
    <cellStyle name="H2" xfId="9750"/>
    <cellStyle name="head" xfId="9751"/>
    <cellStyle name="head 1" xfId="9752"/>
    <cellStyle name="head 1-1" xfId="9753"/>
    <cellStyle name="HEADER" xfId="9754"/>
    <cellStyle name="Header1" xfId="9755"/>
    <cellStyle name="Header2" xfId="9756"/>
    <cellStyle name="Heading" xfId="9757"/>
    <cellStyle name="Heading 1" xfId="9758"/>
    <cellStyle name="Heading 1 2" xfId="9759"/>
    <cellStyle name="Heading 1 3" xfId="9760"/>
    <cellStyle name="Heading 2" xfId="9761"/>
    <cellStyle name="Heading 2 2" xfId="9762"/>
    <cellStyle name="Heading 2 3" xfId="9763"/>
    <cellStyle name="Heading1" xfId="9764"/>
    <cellStyle name="Heading1 2" xfId="9765"/>
    <cellStyle name="Heading1 3" xfId="9766"/>
    <cellStyle name="Heading2" xfId="9767"/>
    <cellStyle name="Heading2 2" xfId="9768"/>
    <cellStyle name="Heading2 3" xfId="9769"/>
    <cellStyle name="heet1æꂘß_x0001__x0001__x0010__x0001_ဠ" xfId="9770"/>
    <cellStyle name="HelpStyle" xfId="9771"/>
    <cellStyle name="Helv8_PFD4.XLS" xfId="9772"/>
    <cellStyle name="HIGHLIGHT" xfId="9773"/>
    <cellStyle name="Hyperlink" xfId="9774"/>
    <cellStyle name="h_x0010_통화 [0]_OCT-Price" xfId="9775"/>
    <cellStyle name="Input [yellow]" xfId="9776"/>
    <cellStyle name="Input [yellow] 2" xfId="9777"/>
    <cellStyle name="kg" xfId="9778"/>
    <cellStyle name="ℓ" xfId="9779"/>
    <cellStyle name="left" xfId="9780"/>
    <cellStyle name="M" xfId="9781"/>
    <cellStyle name="M_엑셀변환 0626" xfId="9782"/>
    <cellStyle name="M_철거내역서-0616" xfId="9783"/>
    <cellStyle name="M2" xfId="9784"/>
    <cellStyle name="M3" xfId="9785"/>
    <cellStyle name="Midtitle" xfId="9786"/>
    <cellStyle name="Milliers [0]_399GC10" xfId="9787"/>
    <cellStyle name="Milliers_399GC10" xfId="9788"/>
    <cellStyle name="Model" xfId="9789"/>
    <cellStyle name="Mon?aire [0]_399GC10" xfId="9790"/>
    <cellStyle name="Mon?aire_399GC10" xfId="9791"/>
    <cellStyle name="Monétaire [0]_Arabian Spec" xfId="9792"/>
    <cellStyle name="Monétaire_Arabian Spec" xfId="9793"/>
    <cellStyle name="n" xfId="9794"/>
    <cellStyle name="no dec" xfId="10"/>
    <cellStyle name="normal" xfId="9795"/>
    <cellStyle name="Normal - Style1" xfId="9796"/>
    <cellStyle name="Normal - Style1 2" xfId="9797"/>
    <cellStyle name="Normal - Style1 3" xfId="9798"/>
    <cellStyle name="Normal - Style1 4" xfId="9799"/>
    <cellStyle name="Normal - Style2" xfId="9800"/>
    <cellStyle name="Normal - Style3" xfId="9801"/>
    <cellStyle name="Normal - Style4" xfId="9802"/>
    <cellStyle name="Normal - Style5" xfId="9803"/>
    <cellStyle name="Normal - Style6" xfId="9804"/>
    <cellStyle name="Normal - Style7" xfId="9805"/>
    <cellStyle name="Normal - Style8" xfId="9806"/>
    <cellStyle name="Normal - 유형1" xfId="9807"/>
    <cellStyle name="Normal_ SG&amp;A Bridge" xfId="9808"/>
    <cellStyle name="O" xfId="9809"/>
    <cellStyle name="OD" xfId="9810"/>
    <cellStyle name="Œ…?æ맖?e [0.00]_laroux" xfId="9811"/>
    <cellStyle name="Œ…?æ맖?e_laroux" xfId="9812"/>
    <cellStyle name="Œ…‹æØ‚è [0.00]_laroux" xfId="9813"/>
    <cellStyle name="Œ…‹æØ‚è_laroux" xfId="9814"/>
    <cellStyle name="oft Excel]_x000d__x000a_Comment=The open=/f lines load custom functions into the Paste Function list._x000d__x000a_Maximized=3_x000d__x000a_AutoFormat=" xfId="9815"/>
    <cellStyle name="oh" xfId="9816"/>
    <cellStyle name="Percent" xfId="9817"/>
    <cellStyle name="Percent [2]" xfId="9818"/>
    <cellStyle name="Percent 2" xfId="9819"/>
    <cellStyle name="Percent_(구)궁촌교(물량깨기)" xfId="9820"/>
    <cellStyle name="PRICE2" xfId="9821"/>
    <cellStyle name="Q1" xfId="9822"/>
    <cellStyle name="Q4" xfId="9823"/>
    <cellStyle name="RevList" xfId="9824"/>
    <cellStyle name="s" xfId="9825"/>
    <cellStyle name="S " xfId="9826"/>
    <cellStyle name="s]_x000d__x000a_load=_x000d__x000a_run=_x000d__x000a_NullPort=None_x000d__x000a_SkipMouseRedetect=1_x000d__x000a_device=QLaser SF700/710,KHQLBP,LPT1:_x000d__x000a__x000d__x000a_[Desktop]_x000d__x000a_Wallpaper=C:\WI" xfId="9827"/>
    <cellStyle name="s]_x000d__x000a_run=c:\Hedgehog\app31.exe_x000d__x000a_spooler=yes_x000d__x000a_load=_x000d__x000a_run=_x000d__x000a_Beep=yes_x000d__x000a_NullPort=None_x000d__x000a_BorderWidth=3_x000d__x000a_CursorBlinkRate=530_x000d__x000a_D" xfId="9828"/>
    <cellStyle name="sh" xfId="9829"/>
    <cellStyle name="ssh" xfId="9830"/>
    <cellStyle name="STANDARD" xfId="9831"/>
    <cellStyle name="STD" xfId="9832"/>
    <cellStyle name="Sub" xfId="9833"/>
    <cellStyle name="subhead" xfId="9834"/>
    <cellStyle name="Subtotal" xfId="9835"/>
    <cellStyle name="T_1화 [0]_PLDT_2화 [0]_PLDT_N_x000c_통화 [0]_PRICE" xfId="9836"/>
    <cellStyle name="t1" xfId="9837"/>
    <cellStyle name="testtitle" xfId="9838"/>
    <cellStyle name="þ?b?þ?b?þ?b?þ?b?þ?b?þ?b?þ?b灌þ?b?þ?&lt;?b?þ?b濬þ?b?þ?b?þ昰_x0018_?þ????_x0008_" xfId="9839"/>
    <cellStyle name="þ൚b⍼þ൪b⎨þൺb⏜þඊb␌þකb濰þඪb瀠þයb灌þ්b炈þ宐&lt;෢b濈þෲb濬þขb瀐þฒb瀰þ昰_x0018_⋸þ㤕䰀ጤܕ_x0008_" xfId="9840"/>
    <cellStyle name="Title" xfId="9841"/>
    <cellStyle name="title [1]" xfId="9842"/>
    <cellStyle name="title [2]" xfId="9843"/>
    <cellStyle name="Title_2008년_노면표시(일위)" xfId="9844"/>
    <cellStyle name="Title2" xfId="9845"/>
    <cellStyle name="ton" xfId="9846"/>
    <cellStyle name="Total" xfId="9847"/>
    <cellStyle name="Total 2" xfId="9848"/>
    <cellStyle name="Total 3" xfId="9849"/>
    <cellStyle name="UM" xfId="9850"/>
    <cellStyle name="Unprot" xfId="9851"/>
    <cellStyle name="Unprot$" xfId="9852"/>
    <cellStyle name="Unprotect" xfId="9853"/>
    <cellStyle name="W?rung [0]_Ausdruck RUND (D)" xfId="9854"/>
    <cellStyle name="W?rung_Ausdruck RUND (D)" xfId="9855"/>
    <cellStyle name="Währung [0]_laroux" xfId="9856"/>
    <cellStyle name="Währung_laroux" xfId="9857"/>
    <cellStyle name="wrap" xfId="9858"/>
    <cellStyle name="μU¿¡ ¿A´A CIAIÆU¸μAⓒ" xfId="9859"/>
    <cellStyle name="ハイパーリンク" xfId="9860"/>
    <cellStyle name="|?ドE" xfId="9861"/>
    <cellStyle name="" xfId="9862"/>
    <cellStyle name="가운데" xfId="9863"/>
    <cellStyle name="개" xfId="9864"/>
    <cellStyle name="개_02-포장-1" xfId="9865"/>
    <cellStyle name="개_03-신축-수축" xfId="9866"/>
    <cellStyle name="개소" xfId="9867"/>
    <cellStyle name="고정소숫점" xfId="9868"/>
    <cellStyle name="고정소숫점 2" xfId="9869"/>
    <cellStyle name="고정소숫점 3" xfId="9870"/>
    <cellStyle name="고정소숫점 4" xfId="9871"/>
    <cellStyle name="고정출력1" xfId="9872"/>
    <cellStyle name="고정출력1 2" xfId="9873"/>
    <cellStyle name="고정출력2" xfId="9874"/>
    <cellStyle name="고정출력2 2" xfId="9875"/>
    <cellStyle name="공사원가계산서(조경)" xfId="9876"/>
    <cellStyle name="공종" xfId="9877"/>
    <cellStyle name="咬訌裝?INCOM1" xfId="9878"/>
    <cellStyle name="咬訌裝?INCOM10" xfId="9879"/>
    <cellStyle name="咬訌裝?INCOM2" xfId="9880"/>
    <cellStyle name="咬訌裝?INCOM3" xfId="9881"/>
    <cellStyle name="咬訌裝?INCOM4" xfId="9882"/>
    <cellStyle name="咬訌裝?INCOM5" xfId="9883"/>
    <cellStyle name="咬訌裝?INCOM6" xfId="9884"/>
    <cellStyle name="咬訌裝?INCOM7" xfId="9885"/>
    <cellStyle name="咬訌裝?INCOM8" xfId="9886"/>
    <cellStyle name="咬訌裝?INCOM9" xfId="9887"/>
    <cellStyle name="咬訌裝?PRIB11" xfId="9888"/>
    <cellStyle name="국종합건설" xfId="9889"/>
    <cellStyle name="그림" xfId="9890"/>
    <cellStyle name="글꼴" xfId="9891"/>
    <cellStyle name="글씨빵강" xfId="9892"/>
    <cellStyle name="금액" xfId="9893"/>
    <cellStyle name="기계" xfId="9894"/>
    <cellStyle name="김해전기" xfId="9895"/>
    <cellStyle name="끼_x0001_?" xfId="9896"/>
    <cellStyle name="날짜" xfId="9897"/>
    <cellStyle name="날짜 2" xfId="9898"/>
    <cellStyle name="내역서" xfId="9899"/>
    <cellStyle name="네모제목" xfId="9900"/>
    <cellStyle name="노명용" xfId="9901"/>
    <cellStyle name="단위" xfId="9902"/>
    <cellStyle name="단위(원)" xfId="9903"/>
    <cellStyle name="달러" xfId="9904"/>
    <cellStyle name="달러 2" xfId="9905"/>
    <cellStyle name="'도급대비&quot;표준" xfId="9906"/>
    <cellStyle name="돋움채" xfId="9907"/>
    <cellStyle name="뒤에 오는 하이퍼링크" xfId="9908"/>
    <cellStyle name="똿떓죶Ø괻 [0.00]_NT Server " xfId="9909"/>
    <cellStyle name="똿떓죶Ø괻_NT Server " xfId="9910"/>
    <cellStyle name="똿뗦먛귟 [0.00]_laroux" xfId="9911"/>
    <cellStyle name="똿뗦먛귟_laroux" xfId="9912"/>
    <cellStyle name="라인" xfId="9913"/>
    <cellStyle name="마이너스키" xfId="9914"/>
    <cellStyle name="매" xfId="9915"/>
    <cellStyle name="매_02-포장-1" xfId="9916"/>
    <cellStyle name="메모 2" xfId="9917"/>
    <cellStyle name="묮뎋 [0.00]_NT Server " xfId="9918"/>
    <cellStyle name="묮뎋_NT Server " xfId="9919"/>
    <cellStyle name="믅됞 [0.00]_laroux" xfId="9920"/>
    <cellStyle name="믅됞_laroux" xfId="9921"/>
    <cellStyle name="배분" xfId="9922"/>
    <cellStyle name="백" xfId="9923"/>
    <cellStyle name="백_01-토공_02-배수공" xfId="9924"/>
    <cellStyle name="백_01-토공_02-배수공_04맨홀공" xfId="9925"/>
    <cellStyle name="백_01-토공_02-배수공_2.중곡빗물펌프장토공(BOX구간)" xfId="9926"/>
    <cellStyle name="백_01-토공_02-배수공_남측토공" xfId="9927"/>
    <cellStyle name="백_01-토공_02-배수공_남측토공_2.중곡빗물펌프장토공" xfId="9928"/>
    <cellStyle name="백_01-토공_02-배수공_남측토공_천호대로남측준공수량(토공)" xfId="9929"/>
    <cellStyle name="백_01-토공_02-배수공_대학원우수" xfId="9930"/>
    <cellStyle name="백_01-토공_02-배수공_맨홀공" xfId="9931"/>
    <cellStyle name="백_01-토공_02-배수공_부대공" xfId="9932"/>
    <cellStyle name="백_01-토공_02-배수공_상수오수공" xfId="9933"/>
    <cellStyle name="백_01-토공_02-배수공_송방사거리도로변경내역서" xfId="9934"/>
    <cellStyle name="백_01-토공_02-배수공_우수공" xfId="9935"/>
    <cellStyle name="백_01-토공_02-배수공_우수공1" xfId="9936"/>
    <cellStyle name="백_01-토공_02-배수공_우수공1_토공" xfId="9937"/>
    <cellStyle name="백_01-토공_02-배수공_토공" xfId="9938"/>
    <cellStyle name="백_01-토공_02-배수공_토공_2.중곡빗물펌프장토공" xfId="9939"/>
    <cellStyle name="백_01-토공_02-배수공_토공_세종대우회토공" xfId="9940"/>
    <cellStyle name="백_01-토공_02-배수공_토공_오거리토공" xfId="9941"/>
    <cellStyle name="백_01-토공_02-배수공_토공_중곡빗물펌프장토공" xfId="9942"/>
    <cellStyle name="백_01-토공_02-배수공_토공_중곡빗물펌프장토공1" xfId="9943"/>
    <cellStyle name="백_01-토공_02-배수공_토공_중곡펌프장토공1" xfId="9944"/>
    <cellStyle name="백_01-토공_02-배수공_토공_천호대로남측준공수량(토공)" xfId="9945"/>
    <cellStyle name="백_01-토공_02-배수공_토공_토공" xfId="9946"/>
    <cellStyle name="백_01-토공_02-배수공_토공_포장공" xfId="9947"/>
    <cellStyle name="백_01-토공_02-배수공_토공_포장공(삼양선)" xfId="9948"/>
    <cellStyle name="백_01-토공_02-배수공_토공_포장공(최종)" xfId="9949"/>
    <cellStyle name="백_01-토공_02-배수공_토공_포장단위" xfId="9950"/>
    <cellStyle name="백_01-토공_02-배수공_토공_한국화장품토공" xfId="9951"/>
    <cellStyle name="백_01-토공_02-배수공_포장공" xfId="9952"/>
    <cellStyle name="백_01-토공_02-배수공_포장공(최종)" xfId="9953"/>
    <cellStyle name="백_01-토공_02-배수공_포장공(최종)_포장공" xfId="9954"/>
    <cellStyle name="백_01-토공_02-배수공_포장공(최종)_포장공(삼양선)" xfId="9955"/>
    <cellStyle name="백_01-토공_02-배수공_포장공(최종)_포장단위" xfId="9956"/>
    <cellStyle name="백_01-토공_02-배수공_하천" xfId="9957"/>
    <cellStyle name="백_01-토공_02-배수공_하천_부대공" xfId="9958"/>
    <cellStyle name="백_01-토공_02-배수공_하천_포장공" xfId="9959"/>
    <cellStyle name="백_02-배수공" xfId="9960"/>
    <cellStyle name="백_02-배수공_02-반중력식옹벽" xfId="9961"/>
    <cellStyle name="백_02-배수공_02-반중력식옹벽_04맨홀공" xfId="9962"/>
    <cellStyle name="백_02-배수공_02-반중력식옹벽_2.중곡빗물펌프장토공(BOX구간)" xfId="9963"/>
    <cellStyle name="백_02-배수공_02-반중력식옹벽_남측토공" xfId="9964"/>
    <cellStyle name="백_02-배수공_02-반중력식옹벽_남측토공_2.중곡빗물펌프장토공" xfId="9965"/>
    <cellStyle name="백_02-배수공_02-반중력식옹벽_남측토공_천호대로남측준공수량(토공)" xfId="9966"/>
    <cellStyle name="백_02-배수공_02-반중력식옹벽_대학원우수" xfId="9967"/>
    <cellStyle name="백_02-배수공_02-반중력식옹벽_맨홀공" xfId="9968"/>
    <cellStyle name="백_02-배수공_02-반중력식옹벽_부대공" xfId="9969"/>
    <cellStyle name="백_02-배수공_02-반중력식옹벽_상수오수공" xfId="9970"/>
    <cellStyle name="백_02-배수공_02-반중력식옹벽_송방사거리도로변경내역서" xfId="9971"/>
    <cellStyle name="백_02-배수공_02-반중력식옹벽_우수공" xfId="9972"/>
    <cellStyle name="백_02-배수공_02-반중력식옹벽_우수공1" xfId="9973"/>
    <cellStyle name="백_02-배수공_02-반중력식옹벽_우수공1_토공" xfId="9974"/>
    <cellStyle name="백_02-배수공_02-반중력식옹벽_토공" xfId="9975"/>
    <cellStyle name="백_02-배수공_02-반중력식옹벽_토공_2.중곡빗물펌프장토공" xfId="9976"/>
    <cellStyle name="백_02-배수공_02-반중력식옹벽_토공_세종대우회토공" xfId="9977"/>
    <cellStyle name="백_02-배수공_02-반중력식옹벽_토공_오거리토공" xfId="9978"/>
    <cellStyle name="백_02-배수공_02-반중력식옹벽_토공_중곡빗물펌프장토공" xfId="9979"/>
    <cellStyle name="백_02-배수공_02-반중력식옹벽_토공_중곡빗물펌프장토공1" xfId="9980"/>
    <cellStyle name="백_02-배수공_02-반중력식옹벽_토공_중곡펌프장토공1" xfId="9981"/>
    <cellStyle name="백_02-배수공_02-반중력식옹벽_토공_천호대로남측준공수량(토공)" xfId="9982"/>
    <cellStyle name="백_02-배수공_02-반중력식옹벽_토공_토공" xfId="9983"/>
    <cellStyle name="백_02-배수공_02-반중력식옹벽_토공_포장공" xfId="9984"/>
    <cellStyle name="백_02-배수공_02-반중력식옹벽_토공_포장공(삼양선)" xfId="9985"/>
    <cellStyle name="백_02-배수공_02-반중력식옹벽_토공_포장공(최종)" xfId="9986"/>
    <cellStyle name="백_02-배수공_02-반중력식옹벽_토공_포장단위" xfId="9987"/>
    <cellStyle name="백_02-배수공_02-반중력식옹벽_토공_한국화장품토공" xfId="9988"/>
    <cellStyle name="백_02-배수공_02-반중력식옹벽_포장공" xfId="9989"/>
    <cellStyle name="백_02-배수공_02-반중력식옹벽_포장공(최종)" xfId="9990"/>
    <cellStyle name="백_02-배수공_02-반중력식옹벽_포장공(최종)_포장공" xfId="9991"/>
    <cellStyle name="백_02-배수공_02-반중력식옹벽_포장공(최종)_포장공(삼양선)" xfId="9992"/>
    <cellStyle name="백_02-배수공_02-반중력식옹벽_포장공(최종)_포장단위" xfId="9993"/>
    <cellStyle name="백_02-배수공_02-반중력식옹벽_하천" xfId="9994"/>
    <cellStyle name="백_02-배수공_02-반중력식옹벽_하천_부대공" xfId="9995"/>
    <cellStyle name="백_02-배수공_02-반중력식옹벽_하천_포장공" xfId="9996"/>
    <cellStyle name="백_02-배수공_02-배수공" xfId="9997"/>
    <cellStyle name="백_02-배수공_02-배수공_04맨홀공" xfId="9998"/>
    <cellStyle name="백_02-배수공_02-배수공_2.중곡빗물펌프장토공(BOX구간)" xfId="9999"/>
    <cellStyle name="백_02-배수공_02-배수공_남측토공" xfId="10000"/>
    <cellStyle name="백_02-배수공_02-배수공_남측토공_2.중곡빗물펌프장토공" xfId="10001"/>
    <cellStyle name="백_02-배수공_02-배수공_남측토공_천호대로남측준공수량(토공)" xfId="10002"/>
    <cellStyle name="백_02-배수공_02-배수공_대학원우수" xfId="10003"/>
    <cellStyle name="백_02-배수공_02-배수공_맨홀공" xfId="10004"/>
    <cellStyle name="백_02-배수공_02-배수공_부대공" xfId="10005"/>
    <cellStyle name="백_02-배수공_02-배수공_상수오수공" xfId="10006"/>
    <cellStyle name="백_02-배수공_02-배수공_송방사거리도로변경내역서" xfId="10007"/>
    <cellStyle name="백_02-배수공_02-배수공_우수공" xfId="10008"/>
    <cellStyle name="백_02-배수공_02-배수공_우수공1" xfId="10009"/>
    <cellStyle name="백_02-배수공_02-배수공_우수공1_토공" xfId="10010"/>
    <cellStyle name="백_02-배수공_02-배수공_토공" xfId="10011"/>
    <cellStyle name="백_02-배수공_02-배수공_토공_2.중곡빗물펌프장토공" xfId="10012"/>
    <cellStyle name="백_02-배수공_02-배수공_토공_세종대우회토공" xfId="10013"/>
    <cellStyle name="백_02-배수공_02-배수공_토공_오거리토공" xfId="10014"/>
    <cellStyle name="백_02-배수공_02-배수공_토공_중곡빗물펌프장토공" xfId="10015"/>
    <cellStyle name="백_02-배수공_02-배수공_토공_중곡빗물펌프장토공1" xfId="10016"/>
    <cellStyle name="백_02-배수공_02-배수공_토공_중곡펌프장토공1" xfId="10017"/>
    <cellStyle name="백_02-배수공_02-배수공_토공_천호대로남측준공수량(토공)" xfId="10018"/>
    <cellStyle name="백_02-배수공_02-배수공_토공_토공" xfId="10019"/>
    <cellStyle name="백_02-배수공_02-배수공_토공_포장공" xfId="10020"/>
    <cellStyle name="백_02-배수공_02-배수공_토공_포장공(삼양선)" xfId="10021"/>
    <cellStyle name="백_02-배수공_02-배수공_토공_포장공(최종)" xfId="10022"/>
    <cellStyle name="백_02-배수공_02-배수공_토공_포장단위" xfId="10023"/>
    <cellStyle name="백_02-배수공_02-배수공_토공_한국화장품토공" xfId="10024"/>
    <cellStyle name="백_02-배수공_02-배수공_포장공" xfId="10025"/>
    <cellStyle name="백_02-배수공_02-배수공_포장공(최종)" xfId="10026"/>
    <cellStyle name="백_02-배수공_02-배수공_포장공(최종)_포장공" xfId="10027"/>
    <cellStyle name="백_02-배수공_02-배수공_포장공(최종)_포장공(삼양선)" xfId="10028"/>
    <cellStyle name="백_02-배수공_02-배수공_포장공(최종)_포장단위" xfId="10029"/>
    <cellStyle name="백_02-배수공_02-배수공_하천" xfId="10030"/>
    <cellStyle name="백_02-배수공_02-배수공_하천_부대공" xfId="10031"/>
    <cellStyle name="백_02-배수공_02-배수공_하천_포장공" xfId="10032"/>
    <cellStyle name="백_02-배수공_04맨홀공" xfId="10033"/>
    <cellStyle name="백_02-배수공_2.중곡빗물펌프장토공(BOX구간)" xfId="10034"/>
    <cellStyle name="백_02-배수공_가평조서" xfId="10035"/>
    <cellStyle name="백_02-배수공_가평조서_2.중곡빗물펌프장토공(BOX구간)" xfId="10036"/>
    <cellStyle name="백_02-배수공_가평조서_부대공" xfId="10037"/>
    <cellStyle name="백_02-배수공_가평조서_우수공1" xfId="10038"/>
    <cellStyle name="백_02-배수공_가평조서_우수공1_토공" xfId="10039"/>
    <cellStyle name="백_02-배수공_가평조서_토공" xfId="10040"/>
    <cellStyle name="백_02-배수공_가평조서_토공_토공" xfId="10041"/>
    <cellStyle name="백_02-배수공_가평조서_포장공" xfId="10042"/>
    <cellStyle name="백_02-배수공_가평조서_포장공(최종)" xfId="10043"/>
    <cellStyle name="백_02-배수공_가평조서_포장공(최종)_포장공" xfId="10044"/>
    <cellStyle name="백_02-배수공_가평조서_포장공(최종)_포장공(삼양선)" xfId="10045"/>
    <cellStyle name="백_02-배수공_가평조서_포장공(최종)_포장단위" xfId="10046"/>
    <cellStyle name="백_02-배수공_남측토공" xfId="10047"/>
    <cellStyle name="백_02-배수공_남측토공_2.중곡빗물펌프장토공" xfId="10048"/>
    <cellStyle name="백_02-배수공_남측토공_천호대로남측준공수량(토공)" xfId="10049"/>
    <cellStyle name="백_02-배수공_대학원우수" xfId="10050"/>
    <cellStyle name="백_02-배수공_맨홀공" xfId="10051"/>
    <cellStyle name="백_02-배수공_반중력" xfId="10052"/>
    <cellStyle name="백_02-배수공_반중력_04맨홀공" xfId="10053"/>
    <cellStyle name="백_02-배수공_반중력_2.중곡빗물펌프장토공(BOX구간)" xfId="10054"/>
    <cellStyle name="백_02-배수공_반중력_남측토공" xfId="10055"/>
    <cellStyle name="백_02-배수공_반중력_남측토공_2.중곡빗물펌프장토공" xfId="10056"/>
    <cellStyle name="백_02-배수공_반중력_남측토공_천호대로남측준공수량(토공)" xfId="10057"/>
    <cellStyle name="백_02-배수공_반중력_대학원우수" xfId="10058"/>
    <cellStyle name="백_02-배수공_반중력_맨홀공" xfId="10059"/>
    <cellStyle name="백_02-배수공_반중력_부대공" xfId="10060"/>
    <cellStyle name="백_02-배수공_반중력_상수오수공" xfId="10061"/>
    <cellStyle name="백_02-배수공_반중력_송방사거리도로변경내역서" xfId="10062"/>
    <cellStyle name="백_02-배수공_반중력_우수공" xfId="10063"/>
    <cellStyle name="백_02-배수공_반중력_우수공1" xfId="10064"/>
    <cellStyle name="백_02-배수공_반중력_우수공1_토공" xfId="10065"/>
    <cellStyle name="백_02-배수공_반중력_토공" xfId="10066"/>
    <cellStyle name="백_02-배수공_반중력_토공_2.중곡빗물펌프장토공" xfId="10067"/>
    <cellStyle name="백_02-배수공_반중력_토공_세종대우회토공" xfId="10068"/>
    <cellStyle name="백_02-배수공_반중력_토공_오거리토공" xfId="10069"/>
    <cellStyle name="백_02-배수공_반중력_토공_중곡빗물펌프장토공" xfId="10070"/>
    <cellStyle name="백_02-배수공_반중력_토공_중곡빗물펌프장토공1" xfId="10071"/>
    <cellStyle name="백_02-배수공_반중력_토공_중곡펌프장토공1" xfId="10072"/>
    <cellStyle name="백_02-배수공_반중력_토공_천호대로남측준공수량(토공)" xfId="10073"/>
    <cellStyle name="백_02-배수공_반중력_토공_토공" xfId="10074"/>
    <cellStyle name="백_02-배수공_반중력_토공_포장공" xfId="10075"/>
    <cellStyle name="백_02-배수공_반중력_토공_포장공(삼양선)" xfId="10076"/>
    <cellStyle name="백_02-배수공_반중력_토공_포장공(최종)" xfId="10077"/>
    <cellStyle name="백_02-배수공_반중력_토공_포장단위" xfId="10078"/>
    <cellStyle name="백_02-배수공_반중력_토공_한국화장품토공" xfId="10079"/>
    <cellStyle name="백_02-배수공_반중력_포장공" xfId="10080"/>
    <cellStyle name="백_02-배수공_반중력_포장공(최종)" xfId="10081"/>
    <cellStyle name="백_02-배수공_반중력_포장공(최종)_포장공" xfId="10082"/>
    <cellStyle name="백_02-배수공_반중력_포장공(최종)_포장공(삼양선)" xfId="10083"/>
    <cellStyle name="백_02-배수공_반중력_포장공(최종)_포장단위" xfId="10084"/>
    <cellStyle name="백_02-배수공_반중력_하천" xfId="10085"/>
    <cellStyle name="백_02-배수공_반중력_하천_부대공" xfId="10086"/>
    <cellStyle name="백_02-배수공_반중력_하천_포장공" xfId="10087"/>
    <cellStyle name="백_02-배수공_부대공" xfId="10088"/>
    <cellStyle name="백_02-배수공_상수오수공" xfId="10089"/>
    <cellStyle name="백_02-배수공_송방사거리도로변경내역서" xfId="10090"/>
    <cellStyle name="백_02-배수공_옹벽" xfId="10091"/>
    <cellStyle name="백_02-배수공_옹벽_2.중곡빗물펌프장토공(BOX구간)" xfId="10092"/>
    <cellStyle name="백_02-배수공_옹벽_맨홀공" xfId="10093"/>
    <cellStyle name="백_02-배수공_옹벽_부대공" xfId="10094"/>
    <cellStyle name="백_02-배수공_옹벽_상수오수공" xfId="10095"/>
    <cellStyle name="백_02-배수공_옹벽_송방사거리도로변경내역서" xfId="10096"/>
    <cellStyle name="백_02-배수공_옹벽_우수공" xfId="10097"/>
    <cellStyle name="백_02-배수공_옹벽_포장공" xfId="10098"/>
    <cellStyle name="백_02-배수공_옹벽_포장공(최종)" xfId="10099"/>
    <cellStyle name="백_02-배수공_옹벽_포장공(최종)_포장공" xfId="10100"/>
    <cellStyle name="백_02-배수공_옹벽_포장공(최종)_포장공(삼양선)" xfId="10101"/>
    <cellStyle name="백_02-배수공_옹벽_포장공(최종)_포장단위" xfId="10102"/>
    <cellStyle name="백_02-배수공_옹벽_하천" xfId="10103"/>
    <cellStyle name="백_02-배수공_옹벽_하천_부대공" xfId="10104"/>
    <cellStyle name="백_02-배수공_옹벽_하천_포장공" xfId="10105"/>
    <cellStyle name="백_02-배수공_우수공" xfId="10106"/>
    <cellStyle name="백_02-배수공_우수공1" xfId="10107"/>
    <cellStyle name="백_02-배수공_우수공1_토공" xfId="10108"/>
    <cellStyle name="백_02-배수공_토공" xfId="10109"/>
    <cellStyle name="백_02-배수공_토공_2.중곡빗물펌프장토공" xfId="10110"/>
    <cellStyle name="백_02-배수공_토공_세종대우회토공" xfId="10111"/>
    <cellStyle name="백_02-배수공_토공_오거리토공" xfId="10112"/>
    <cellStyle name="백_02-배수공_토공_중곡빗물펌프장토공" xfId="10113"/>
    <cellStyle name="백_02-배수공_토공_중곡빗물펌프장토공1" xfId="10114"/>
    <cellStyle name="백_02-배수공_토공_중곡펌프장토공1" xfId="10115"/>
    <cellStyle name="백_02-배수공_토공_천호대로남측준공수량(토공)" xfId="10116"/>
    <cellStyle name="백_02-배수공_토공_토공" xfId="10117"/>
    <cellStyle name="백_02-배수공_토공_포장공" xfId="10118"/>
    <cellStyle name="백_02-배수공_토공_포장공(삼양선)" xfId="10119"/>
    <cellStyle name="백_02-배수공_토공_포장공(최종)" xfId="10120"/>
    <cellStyle name="백_02-배수공_토공_포장단위" xfId="10121"/>
    <cellStyle name="백_02-배수공_토공_한국화장품토공" xfId="10122"/>
    <cellStyle name="백_02-배수공_포장공" xfId="10123"/>
    <cellStyle name="백_02-배수공_포장공(최종)" xfId="10124"/>
    <cellStyle name="백_02-배수공_포장공(최종)_포장공" xfId="10125"/>
    <cellStyle name="백_02-배수공_포장공(최종)_포장공(삼양선)" xfId="10126"/>
    <cellStyle name="백_02-배수공_포장공(최종)_포장단위" xfId="10127"/>
    <cellStyle name="백_02-배수공_포장조서" xfId="10128"/>
    <cellStyle name="백_02-배수공_포장조서_2.중곡빗물펌프장토공(BOX구간)" xfId="10129"/>
    <cellStyle name="백_02-배수공_포장조서_부대공" xfId="10130"/>
    <cellStyle name="백_02-배수공_포장조서_우수공1" xfId="10131"/>
    <cellStyle name="백_02-배수공_포장조서_우수공1_토공" xfId="10132"/>
    <cellStyle name="백_02-배수공_포장조서_토공" xfId="10133"/>
    <cellStyle name="백_02-배수공_포장조서_토공_토공" xfId="10134"/>
    <cellStyle name="백_02-배수공_포장조서_포장공" xfId="10135"/>
    <cellStyle name="백_02-배수공_포장조서_포장공(최종)" xfId="10136"/>
    <cellStyle name="백_02-배수공_포장조서_포장공(최종)_포장공" xfId="10137"/>
    <cellStyle name="백_02-배수공_포장조서_포장공(최종)_포장공(삼양선)" xfId="10138"/>
    <cellStyle name="백_02-배수공_포장조서_포장공(최종)_포장단위" xfId="10139"/>
    <cellStyle name="백_02-배수공_하천" xfId="10140"/>
    <cellStyle name="백_02-배수공_하천_부대공" xfId="10141"/>
    <cellStyle name="백_02-배수공_하천_포장공" xfId="10142"/>
    <cellStyle name="백_041206 목동내역" xfId="10143"/>
    <cellStyle name="백_041206 목동내역_설계서(갑지)0223" xfId="10144"/>
    <cellStyle name="백_041206 목동내역_설계예산서및단가산출서" xfId="10145"/>
    <cellStyle name="백_041206 목동내역_진입램프최종" xfId="10146"/>
    <cellStyle name="백_041206 목동내역_진입램프최종엑셀" xfId="10147"/>
    <cellStyle name="백_04맨홀공" xfId="10148"/>
    <cellStyle name="백_04-포장공_02-배수공" xfId="10149"/>
    <cellStyle name="백_04-포장공_02-배수공_04맨홀공" xfId="10150"/>
    <cellStyle name="백_04-포장공_02-배수공_2.중곡빗물펌프장토공(BOX구간)" xfId="10151"/>
    <cellStyle name="백_04-포장공_02-배수공_남측토공" xfId="10152"/>
    <cellStyle name="백_04-포장공_02-배수공_남측토공_2.중곡빗물펌프장토공" xfId="10153"/>
    <cellStyle name="백_04-포장공_02-배수공_남측토공_천호대로남측준공수량(토공)" xfId="10154"/>
    <cellStyle name="백_04-포장공_02-배수공_대학원우수" xfId="10155"/>
    <cellStyle name="백_04-포장공_02-배수공_맨홀공" xfId="10156"/>
    <cellStyle name="백_04-포장공_02-배수공_부대공" xfId="10157"/>
    <cellStyle name="백_04-포장공_02-배수공_상수오수공" xfId="10158"/>
    <cellStyle name="백_04-포장공_02-배수공_송방사거리도로변경내역서" xfId="10159"/>
    <cellStyle name="백_04-포장공_02-배수공_우수공" xfId="10160"/>
    <cellStyle name="백_04-포장공_02-배수공_우수공1" xfId="10161"/>
    <cellStyle name="백_04-포장공_02-배수공_우수공1_토공" xfId="10162"/>
    <cellStyle name="백_04-포장공_02-배수공_토공" xfId="10163"/>
    <cellStyle name="백_04-포장공_02-배수공_토공_2.중곡빗물펌프장토공" xfId="10164"/>
    <cellStyle name="백_04-포장공_02-배수공_토공_세종대우회토공" xfId="10165"/>
    <cellStyle name="백_04-포장공_02-배수공_토공_오거리토공" xfId="10166"/>
    <cellStyle name="백_04-포장공_02-배수공_토공_중곡빗물펌프장토공" xfId="10167"/>
    <cellStyle name="백_04-포장공_02-배수공_토공_중곡빗물펌프장토공1" xfId="10168"/>
    <cellStyle name="백_04-포장공_02-배수공_토공_중곡펌프장토공1" xfId="10169"/>
    <cellStyle name="백_04-포장공_02-배수공_토공_천호대로남측준공수량(토공)" xfId="10170"/>
    <cellStyle name="백_04-포장공_02-배수공_토공_토공" xfId="10171"/>
    <cellStyle name="백_04-포장공_02-배수공_토공_포장공" xfId="10172"/>
    <cellStyle name="백_04-포장공_02-배수공_토공_포장공(삼양선)" xfId="10173"/>
    <cellStyle name="백_04-포장공_02-배수공_토공_포장공(최종)" xfId="10174"/>
    <cellStyle name="백_04-포장공_02-배수공_토공_포장단위" xfId="10175"/>
    <cellStyle name="백_04-포장공_02-배수공_토공_한국화장품토공" xfId="10176"/>
    <cellStyle name="백_04-포장공_02-배수공_포장공" xfId="10177"/>
    <cellStyle name="백_04-포장공_02-배수공_포장공(최종)" xfId="10178"/>
    <cellStyle name="백_04-포장공_02-배수공_포장공(최종)_포장공" xfId="10179"/>
    <cellStyle name="백_04-포장공_02-배수공_포장공(최종)_포장공(삼양선)" xfId="10180"/>
    <cellStyle name="백_04-포장공_02-배수공_포장공(최종)_포장단위" xfId="10181"/>
    <cellStyle name="백_04-포장공_02-배수공_하천" xfId="10182"/>
    <cellStyle name="백_04-포장공_02-배수공_하천_부대공" xfId="10183"/>
    <cellStyle name="백_04-포장공_02-배수공_하천_포장공" xfId="10184"/>
    <cellStyle name="백_06-부대공_02-배수공" xfId="10185"/>
    <cellStyle name="백_06-부대공_02-배수공_04맨홀공" xfId="10186"/>
    <cellStyle name="백_06-부대공_02-배수공_2.중곡빗물펌프장토공(BOX구간)" xfId="10187"/>
    <cellStyle name="백_06-부대공_02-배수공_남측토공" xfId="10188"/>
    <cellStyle name="백_06-부대공_02-배수공_남측토공_2.중곡빗물펌프장토공" xfId="10189"/>
    <cellStyle name="백_06-부대공_02-배수공_남측토공_천호대로남측준공수량(토공)" xfId="10190"/>
    <cellStyle name="백_06-부대공_02-배수공_대학원우수" xfId="10191"/>
    <cellStyle name="백_06-부대공_02-배수공_맨홀공" xfId="10192"/>
    <cellStyle name="백_06-부대공_02-배수공_부대공" xfId="10193"/>
    <cellStyle name="백_06-부대공_02-배수공_상수오수공" xfId="10194"/>
    <cellStyle name="백_06-부대공_02-배수공_송방사거리도로변경내역서" xfId="10195"/>
    <cellStyle name="백_06-부대공_02-배수공_우수공" xfId="10196"/>
    <cellStyle name="백_06-부대공_02-배수공_우수공1" xfId="10197"/>
    <cellStyle name="백_06-부대공_02-배수공_우수공1_토공" xfId="10198"/>
    <cellStyle name="백_06-부대공_02-배수공_토공" xfId="10199"/>
    <cellStyle name="백_06-부대공_02-배수공_토공_2.중곡빗물펌프장토공" xfId="10200"/>
    <cellStyle name="백_06-부대공_02-배수공_토공_세종대우회토공" xfId="10201"/>
    <cellStyle name="백_06-부대공_02-배수공_토공_오거리토공" xfId="10202"/>
    <cellStyle name="백_06-부대공_02-배수공_토공_중곡빗물펌프장토공" xfId="10203"/>
    <cellStyle name="백_06-부대공_02-배수공_토공_중곡빗물펌프장토공1" xfId="10204"/>
    <cellStyle name="백_06-부대공_02-배수공_토공_중곡펌프장토공1" xfId="10205"/>
    <cellStyle name="백_06-부대공_02-배수공_토공_천호대로남측준공수량(토공)" xfId="10206"/>
    <cellStyle name="백_06-부대공_02-배수공_토공_토공" xfId="10207"/>
    <cellStyle name="백_06-부대공_02-배수공_토공_포장공" xfId="10208"/>
    <cellStyle name="백_06-부대공_02-배수공_토공_포장공(삼양선)" xfId="10209"/>
    <cellStyle name="백_06-부대공_02-배수공_토공_포장공(최종)" xfId="10210"/>
    <cellStyle name="백_06-부대공_02-배수공_토공_포장단위" xfId="10211"/>
    <cellStyle name="백_06-부대공_02-배수공_토공_한국화장품토공" xfId="10212"/>
    <cellStyle name="백_06-부대공_02-배수공_포장공" xfId="10213"/>
    <cellStyle name="백_06-부대공_02-배수공_포장공(최종)" xfId="10214"/>
    <cellStyle name="백_06-부대공_02-배수공_포장공(최종)_포장공" xfId="10215"/>
    <cellStyle name="백_06-부대공_02-배수공_포장공(최종)_포장공(삼양선)" xfId="10216"/>
    <cellStyle name="백_06-부대공_02-배수공_포장공(최종)_포장단위" xfId="10217"/>
    <cellStyle name="백_06-부대공_02-배수공_하천" xfId="10218"/>
    <cellStyle name="백_06-부대공_02-배수공_하천_부대공" xfId="10219"/>
    <cellStyle name="백_06-부대공_02-배수공_하천_포장공" xfId="10220"/>
    <cellStyle name="백_2.중곡빗물펌프장토공(BOX구간)" xfId="10221"/>
    <cellStyle name="백_20050219강서구일위대가" xfId="10222"/>
    <cellStyle name="백_20050219강서구일위대가_수량산출-사직공원 조깅트랙" xfId="10223"/>
    <cellStyle name="백_Book2" xfId="10224"/>
    <cellStyle name="백_Book2_설계서(갑지)0223" xfId="10225"/>
    <cellStyle name="백_Book2_설계예산서및단가산출서" xfId="10226"/>
    <cellStyle name="백_Book2_진입램프최종" xfId="10227"/>
    <cellStyle name="백_Book2_진입램프최종엑셀" xfId="10228"/>
    <cellStyle name="백_내역서-창신동 02.28(최종)" xfId="10229"/>
    <cellStyle name="백_대학원우수" xfId="10230"/>
    <cellStyle name="백_도로" xfId="10231"/>
    <cellStyle name="백_도로_수량산출-사직공원 조깅트랙" xfId="10232"/>
    <cellStyle name="백_맨홀공" xfId="10233"/>
    <cellStyle name="백_복사본 종로구청(왕산로)" xfId="10234"/>
    <cellStyle name="백_복사본 종로구청(왕산로)_수량산출-사직공원 조깅트랙" xfId="10235"/>
    <cellStyle name="백_봉산설계내역서(일상감사)" xfId="10236"/>
    <cellStyle name="백_부대공" xfId="10237"/>
    <cellStyle name="백_부대초안" xfId="10238"/>
    <cellStyle name="백_부대초안_20050219강서구일위대가" xfId="10239"/>
    <cellStyle name="백_부대초안_20050219강서구일위대가_수량산출-사직공원 조깅트랙" xfId="10240"/>
    <cellStyle name="백_부대초안_견적의뢰" xfId="10241"/>
    <cellStyle name="백_부대초안_견적의뢰_20050219강서구일위대가" xfId="10242"/>
    <cellStyle name="백_부대초안_견적의뢰_20050219강서구일위대가_수량산출-사직공원 조깅트랙" xfId="10243"/>
    <cellStyle name="백_부대초안_견적의뢰_수량산출-사직공원 조깅트랙" xfId="10244"/>
    <cellStyle name="백_부대초안_견적의뢰_수량산출서" xfId="10245"/>
    <cellStyle name="백_부대초안_견적의뢰_수량산출서_관악구청(수정완료)" xfId="10246"/>
    <cellStyle name="백_부대초안_견적의뢰_수량산출서_관악구청(수정완료)_수량산출-사직공원 조깅트랙" xfId="10247"/>
    <cellStyle name="백_부대초안_견적의뢰_수량산출서_수량산출-사직공원 조깅트랙" xfId="10248"/>
    <cellStyle name="백_부대초안_견적의뢰_수량산출서_중구(담당자요청대로)" xfId="10249"/>
    <cellStyle name="백_부대초안_견적의뢰_수량산출서_중구(담당자요청대로)_수량산출-사직공원 조깅트랙" xfId="10250"/>
    <cellStyle name="백_부대초안_견적의뢰_수량산출서_중구청일위대가(0318)" xfId="10251"/>
    <cellStyle name="백_부대초안_견적의뢰_수량산출서_중구청일위대가(0318)_수량산출-사직공원 조깅트랙" xfId="10252"/>
    <cellStyle name="백_부대초안_견적의뢰_중구청일위대가" xfId="10253"/>
    <cellStyle name="백_부대초안_견적의뢰_중구청일위대가_관악구청(수정완료)" xfId="10254"/>
    <cellStyle name="백_부대초안_견적의뢰_중구청일위대가_관악구청(수정완료)_수량산출-사직공원 조깅트랙" xfId="10255"/>
    <cellStyle name="백_부대초안_견적의뢰_중구청일위대가_수량산출-사직공원 조깅트랙" xfId="10256"/>
    <cellStyle name="백_부대초안_견적의뢰_중구청일위대가_중구(담당자요청대로)" xfId="10257"/>
    <cellStyle name="백_부대초안_견적의뢰_중구청일위대가_중구(담당자요청대로)_수량산출-사직공원 조깅트랙" xfId="10258"/>
    <cellStyle name="백_부대초안_견적의뢰_중구청일위대가_중구청일위대가(0318)" xfId="10259"/>
    <cellStyle name="백_부대초안_견적의뢰_중구청일위대가_중구청일위대가(0318)_수량산출-사직공원 조깅트랙" xfId="10260"/>
    <cellStyle name="백_부대초안_김포투찰" xfId="10261"/>
    <cellStyle name="백_부대초안_김포투찰_견적의뢰" xfId="10262"/>
    <cellStyle name="백_부대초안_김포투찰_견적의뢰_20050219강서구일위대가" xfId="10263"/>
    <cellStyle name="백_부대초안_김포투찰_견적의뢰_20050219강서구일위대가_수량산출-사직공원 조깅트랙" xfId="10264"/>
    <cellStyle name="백_부대초안_김포투찰_견적의뢰_수량산출-사직공원 조깅트랙" xfId="10265"/>
    <cellStyle name="백_부대초안_김포투찰_견적의뢰_수량산출서" xfId="10266"/>
    <cellStyle name="백_부대초안_김포투찰_견적의뢰_수량산출서_관악구청(수정완료)" xfId="10267"/>
    <cellStyle name="백_부대초안_김포투찰_견적의뢰_수량산출서_관악구청(수정완료)_수량산출-사직공원 조깅트랙" xfId="10268"/>
    <cellStyle name="백_부대초안_김포투찰_견적의뢰_수량산출서_수량산출-사직공원 조깅트랙" xfId="10269"/>
    <cellStyle name="백_부대초안_김포투찰_견적의뢰_수량산출서_중구(담당자요청대로)" xfId="10270"/>
    <cellStyle name="백_부대초안_김포투찰_견적의뢰_수량산출서_중구(담당자요청대로)_수량산출-사직공원 조깅트랙" xfId="10271"/>
    <cellStyle name="백_부대초안_김포투찰_견적의뢰_수량산출서_중구청일위대가(0318)" xfId="10272"/>
    <cellStyle name="백_부대초안_김포투찰_견적의뢰_수량산출서_중구청일위대가(0318)_수량산출-사직공원 조깅트랙" xfId="10273"/>
    <cellStyle name="백_부대초안_김포투찰_견적의뢰_중구청일위대가" xfId="10274"/>
    <cellStyle name="백_부대초안_김포투찰_견적의뢰_중구청일위대가_관악구청(수정완료)" xfId="10275"/>
    <cellStyle name="백_부대초안_김포투찰_견적의뢰_중구청일위대가_관악구청(수정완료)_수량산출-사직공원 조깅트랙" xfId="10276"/>
    <cellStyle name="백_부대초안_김포투찰_견적의뢰_중구청일위대가_수량산출-사직공원 조깅트랙" xfId="10277"/>
    <cellStyle name="백_부대초안_김포투찰_견적의뢰_중구청일위대가_중구(담당자요청대로)" xfId="10278"/>
    <cellStyle name="백_부대초안_김포투찰_견적의뢰_중구청일위대가_중구(담당자요청대로)_수량산출-사직공원 조깅트랙" xfId="10279"/>
    <cellStyle name="백_부대초안_김포투찰_견적의뢰_중구청일위대가_중구청일위대가(0318)" xfId="10280"/>
    <cellStyle name="백_부대초안_김포투찰_견적의뢰_중구청일위대가_중구청일위대가(0318)_수량산출-사직공원 조깅트랙" xfId="10281"/>
    <cellStyle name="백_부대초안_김포투찰_수량산출-사직공원 조깅트랙" xfId="10282"/>
    <cellStyle name="백_부대초안_수량산출-사직공원 조깅트랙" xfId="10283"/>
    <cellStyle name="백_부대초안_수량산출서" xfId="10284"/>
    <cellStyle name="백_부대초안_수량산출서_관악구청(수정완료)" xfId="10285"/>
    <cellStyle name="백_부대초안_수량산출서_관악구청(수정완료)_수량산출-사직공원 조깅트랙" xfId="10286"/>
    <cellStyle name="백_부대초안_수량산출서_수량산출-사직공원 조깅트랙" xfId="10287"/>
    <cellStyle name="백_부대초안_수량산출서_중구(담당자요청대로)" xfId="10288"/>
    <cellStyle name="백_부대초안_수량산출서_중구(담당자요청대로)_수량산출-사직공원 조깅트랙" xfId="10289"/>
    <cellStyle name="백_부대초안_수량산출서_중구청일위대가(0318)" xfId="10290"/>
    <cellStyle name="백_부대초안_수량산출서_중구청일위대가(0318)_수량산출-사직공원 조깅트랙" xfId="10291"/>
    <cellStyle name="백_부대초안_중구청일위대가" xfId="10292"/>
    <cellStyle name="백_부대초안_중구청일위대가_관악구청(수정완료)" xfId="10293"/>
    <cellStyle name="백_부대초안_중구청일위대가_관악구청(수정완료)_수량산출-사직공원 조깅트랙" xfId="10294"/>
    <cellStyle name="백_부대초안_중구청일위대가_수량산출-사직공원 조깅트랙" xfId="10295"/>
    <cellStyle name="백_부대초안_중구청일위대가_중구(담당자요청대로)" xfId="10296"/>
    <cellStyle name="백_부대초안_중구청일위대가_중구(담당자요청대로)_수량산출-사직공원 조깅트랙" xfId="10297"/>
    <cellStyle name="백_부대초안_중구청일위대가_중구청일위대가(0318)" xfId="10298"/>
    <cellStyle name="백_부대초안_중구청일위대가_중구청일위대가(0318)_수량산출-사직공원 조깅트랙" xfId="10299"/>
    <cellStyle name="백_상수오수공" xfId="10300"/>
    <cellStyle name="백_설계서(갑지)0223" xfId="10301"/>
    <cellStyle name="백_송방사거리도로변경내역서" xfId="10302"/>
    <cellStyle name="백_수량산출-사직공원 조깅트랙" xfId="10303"/>
    <cellStyle name="백_수량산출서" xfId="10304"/>
    <cellStyle name="백_수량산출서(수정)" xfId="10305"/>
    <cellStyle name="백_수량산출서(수정)_01-토공_02-배수공" xfId="10306"/>
    <cellStyle name="백_수량산출서(수정)_01-토공_02-배수공_04맨홀공" xfId="10307"/>
    <cellStyle name="백_수량산출서(수정)_01-토공_02-배수공_2.중곡빗물펌프장토공(BOX구간)" xfId="10308"/>
    <cellStyle name="백_수량산출서(수정)_01-토공_02-배수공_남측토공" xfId="10309"/>
    <cellStyle name="백_수량산출서(수정)_01-토공_02-배수공_남측토공_2.중곡빗물펌프장토공" xfId="10310"/>
    <cellStyle name="백_수량산출서(수정)_01-토공_02-배수공_남측토공_천호대로남측준공수량(토공)" xfId="10311"/>
    <cellStyle name="백_수량산출서(수정)_01-토공_02-배수공_대학원우수" xfId="10312"/>
    <cellStyle name="백_수량산출서(수정)_01-토공_02-배수공_맨홀공" xfId="10313"/>
    <cellStyle name="백_수량산출서(수정)_01-토공_02-배수공_부대공" xfId="10314"/>
    <cellStyle name="백_수량산출서(수정)_01-토공_02-배수공_상수오수공" xfId="10315"/>
    <cellStyle name="백_수량산출서(수정)_01-토공_02-배수공_송방사거리도로변경내역서" xfId="10316"/>
    <cellStyle name="백_수량산출서(수정)_01-토공_02-배수공_우수공" xfId="10317"/>
    <cellStyle name="백_수량산출서(수정)_01-토공_02-배수공_우수공1" xfId="10318"/>
    <cellStyle name="백_수량산출서(수정)_01-토공_02-배수공_우수공1_토공" xfId="10319"/>
    <cellStyle name="백_수량산출서(수정)_01-토공_02-배수공_토공" xfId="10320"/>
    <cellStyle name="백_수량산출서(수정)_01-토공_02-배수공_토공_2.중곡빗물펌프장토공" xfId="10321"/>
    <cellStyle name="백_수량산출서(수정)_01-토공_02-배수공_토공_세종대우회토공" xfId="10322"/>
    <cellStyle name="백_수량산출서(수정)_01-토공_02-배수공_토공_오거리토공" xfId="10323"/>
    <cellStyle name="백_수량산출서(수정)_01-토공_02-배수공_토공_중곡빗물펌프장토공" xfId="10324"/>
    <cellStyle name="백_수량산출서(수정)_01-토공_02-배수공_토공_중곡빗물펌프장토공1" xfId="10325"/>
    <cellStyle name="백_수량산출서(수정)_01-토공_02-배수공_토공_중곡펌프장토공1" xfId="10326"/>
    <cellStyle name="백_수량산출서(수정)_01-토공_02-배수공_토공_천호대로남측준공수량(토공)" xfId="10327"/>
    <cellStyle name="백_수량산출서(수정)_01-토공_02-배수공_토공_토공" xfId="10328"/>
    <cellStyle name="백_수량산출서(수정)_01-토공_02-배수공_토공_포장공" xfId="10329"/>
    <cellStyle name="백_수량산출서(수정)_01-토공_02-배수공_토공_포장공(삼양선)" xfId="10330"/>
    <cellStyle name="백_수량산출서(수정)_01-토공_02-배수공_토공_포장공(최종)" xfId="10331"/>
    <cellStyle name="백_수량산출서(수정)_01-토공_02-배수공_토공_포장단위" xfId="10332"/>
    <cellStyle name="백_수량산출서(수정)_01-토공_02-배수공_토공_한국화장품토공" xfId="10333"/>
    <cellStyle name="백_수량산출서(수정)_01-토공_02-배수공_포장공" xfId="10334"/>
    <cellStyle name="백_수량산출서(수정)_01-토공_02-배수공_포장공(최종)" xfId="10335"/>
    <cellStyle name="백_수량산출서(수정)_01-토공_02-배수공_포장공(최종)_포장공" xfId="10336"/>
    <cellStyle name="백_수량산출서(수정)_01-토공_02-배수공_포장공(최종)_포장공(삼양선)" xfId="10337"/>
    <cellStyle name="백_수량산출서(수정)_01-토공_02-배수공_포장공(최종)_포장단위" xfId="10338"/>
    <cellStyle name="백_수량산출서(수정)_01-토공_02-배수공_하천" xfId="10339"/>
    <cellStyle name="백_수량산출서(수정)_01-토공_02-배수공_하천_부대공" xfId="10340"/>
    <cellStyle name="백_수량산출서(수정)_01-토공_02-배수공_하천_포장공" xfId="10341"/>
    <cellStyle name="백_수량산출서(수정)_02-배수공" xfId="10342"/>
    <cellStyle name="백_수량산출서(수정)_02-배수공_02-반중력식옹벽" xfId="10343"/>
    <cellStyle name="백_수량산출서(수정)_02-배수공_02-반중력식옹벽_04맨홀공" xfId="10344"/>
    <cellStyle name="백_수량산출서(수정)_02-배수공_02-반중력식옹벽_2.중곡빗물펌프장토공(BOX구간)" xfId="10345"/>
    <cellStyle name="백_수량산출서(수정)_02-배수공_02-반중력식옹벽_남측토공" xfId="10346"/>
    <cellStyle name="백_수량산출서(수정)_02-배수공_02-반중력식옹벽_남측토공_2.중곡빗물펌프장토공" xfId="10347"/>
    <cellStyle name="백_수량산출서(수정)_02-배수공_02-반중력식옹벽_남측토공_천호대로남측준공수량(토공)" xfId="10348"/>
    <cellStyle name="백_수량산출서(수정)_02-배수공_02-반중력식옹벽_대학원우수" xfId="10349"/>
    <cellStyle name="백_수량산출서(수정)_02-배수공_02-반중력식옹벽_맨홀공" xfId="10350"/>
    <cellStyle name="백_수량산출서(수정)_02-배수공_02-반중력식옹벽_부대공" xfId="10351"/>
    <cellStyle name="백_수량산출서(수정)_02-배수공_02-반중력식옹벽_상수오수공" xfId="10352"/>
    <cellStyle name="백_수량산출서(수정)_02-배수공_02-반중력식옹벽_송방사거리도로변경내역서" xfId="10353"/>
    <cellStyle name="백_수량산출서(수정)_02-배수공_02-반중력식옹벽_우수공" xfId="10354"/>
    <cellStyle name="백_수량산출서(수정)_02-배수공_02-반중력식옹벽_우수공1" xfId="10355"/>
    <cellStyle name="백_수량산출서(수정)_02-배수공_02-반중력식옹벽_우수공1_토공" xfId="10356"/>
    <cellStyle name="백_수량산출서(수정)_02-배수공_02-반중력식옹벽_토공" xfId="10357"/>
    <cellStyle name="백_수량산출서(수정)_02-배수공_02-반중력식옹벽_토공_2.중곡빗물펌프장토공" xfId="10358"/>
    <cellStyle name="백_수량산출서(수정)_02-배수공_02-반중력식옹벽_토공_세종대우회토공" xfId="10359"/>
    <cellStyle name="백_수량산출서(수정)_02-배수공_02-반중력식옹벽_토공_오거리토공" xfId="10360"/>
    <cellStyle name="백_수량산출서(수정)_02-배수공_02-반중력식옹벽_토공_중곡빗물펌프장토공" xfId="10361"/>
    <cellStyle name="백_수량산출서(수정)_02-배수공_02-반중력식옹벽_토공_중곡빗물펌프장토공1" xfId="10362"/>
    <cellStyle name="백_수량산출서(수정)_02-배수공_02-반중력식옹벽_토공_중곡펌프장토공1" xfId="10363"/>
    <cellStyle name="백_수량산출서(수정)_02-배수공_02-반중력식옹벽_토공_천호대로남측준공수량(토공)" xfId="10364"/>
    <cellStyle name="백_수량산출서(수정)_02-배수공_02-반중력식옹벽_토공_토공" xfId="10365"/>
    <cellStyle name="백_수량산출서(수정)_02-배수공_02-반중력식옹벽_토공_포장공" xfId="10366"/>
    <cellStyle name="백_수량산출서(수정)_02-배수공_02-반중력식옹벽_토공_포장공(삼양선)" xfId="10367"/>
    <cellStyle name="백_수량산출서(수정)_02-배수공_02-반중력식옹벽_토공_포장공(최종)" xfId="10368"/>
    <cellStyle name="백_수량산출서(수정)_02-배수공_02-반중력식옹벽_토공_포장단위" xfId="10369"/>
    <cellStyle name="백_수량산출서(수정)_02-배수공_02-반중력식옹벽_토공_한국화장품토공" xfId="10370"/>
    <cellStyle name="백_수량산출서(수정)_02-배수공_02-반중력식옹벽_포장공" xfId="10371"/>
    <cellStyle name="백_수량산출서(수정)_02-배수공_02-반중력식옹벽_포장공(최종)" xfId="10372"/>
    <cellStyle name="백_수량산출서(수정)_02-배수공_02-반중력식옹벽_포장공(최종)_포장공" xfId="10373"/>
    <cellStyle name="백_수량산출서(수정)_02-배수공_02-반중력식옹벽_포장공(최종)_포장공(삼양선)" xfId="10374"/>
    <cellStyle name="백_수량산출서(수정)_02-배수공_02-반중력식옹벽_포장공(최종)_포장단위" xfId="10375"/>
    <cellStyle name="백_수량산출서(수정)_02-배수공_02-반중력식옹벽_하천" xfId="10376"/>
    <cellStyle name="백_수량산출서(수정)_02-배수공_02-반중력식옹벽_하천_부대공" xfId="10377"/>
    <cellStyle name="백_수량산출서(수정)_02-배수공_02-반중력식옹벽_하천_포장공" xfId="10378"/>
    <cellStyle name="백_수량산출서(수정)_02-배수공_02-배수공" xfId="10379"/>
    <cellStyle name="백_수량산출서(수정)_02-배수공_02-배수공_04맨홀공" xfId="10380"/>
    <cellStyle name="백_수량산출서(수정)_02-배수공_02-배수공_2.중곡빗물펌프장토공(BOX구간)" xfId="10381"/>
    <cellStyle name="백_수량산출서(수정)_02-배수공_02-배수공_남측토공" xfId="10382"/>
    <cellStyle name="백_수량산출서(수정)_02-배수공_02-배수공_남측토공_2.중곡빗물펌프장토공" xfId="10383"/>
    <cellStyle name="백_수량산출서(수정)_02-배수공_02-배수공_남측토공_천호대로남측준공수량(토공)" xfId="10384"/>
    <cellStyle name="백_수량산출서(수정)_02-배수공_02-배수공_대학원우수" xfId="10385"/>
    <cellStyle name="백_수량산출서(수정)_02-배수공_02-배수공_맨홀공" xfId="10386"/>
    <cellStyle name="백_수량산출서(수정)_02-배수공_02-배수공_부대공" xfId="10387"/>
    <cellStyle name="백_수량산출서(수정)_02-배수공_02-배수공_상수오수공" xfId="10388"/>
    <cellStyle name="백_수량산출서(수정)_02-배수공_02-배수공_송방사거리도로변경내역서" xfId="10389"/>
    <cellStyle name="백_수량산출서(수정)_02-배수공_02-배수공_우수공" xfId="10390"/>
    <cellStyle name="백_수량산출서(수정)_02-배수공_02-배수공_우수공1" xfId="10391"/>
    <cellStyle name="백_수량산출서(수정)_02-배수공_02-배수공_우수공1_토공" xfId="10392"/>
    <cellStyle name="백_수량산출서(수정)_02-배수공_02-배수공_토공" xfId="10393"/>
    <cellStyle name="백_수량산출서(수정)_02-배수공_02-배수공_토공_2.중곡빗물펌프장토공" xfId="10394"/>
    <cellStyle name="백_수량산출서(수정)_02-배수공_02-배수공_토공_세종대우회토공" xfId="10395"/>
    <cellStyle name="백_수량산출서(수정)_02-배수공_02-배수공_토공_오거리토공" xfId="10396"/>
    <cellStyle name="백_수량산출서(수정)_02-배수공_02-배수공_토공_중곡빗물펌프장토공" xfId="10397"/>
    <cellStyle name="백_수량산출서(수정)_02-배수공_02-배수공_토공_중곡빗물펌프장토공1" xfId="10398"/>
    <cellStyle name="백_수량산출서(수정)_02-배수공_02-배수공_토공_중곡펌프장토공1" xfId="10399"/>
    <cellStyle name="백_수량산출서(수정)_02-배수공_02-배수공_토공_천호대로남측준공수량(토공)" xfId="10400"/>
    <cellStyle name="백_수량산출서(수정)_02-배수공_02-배수공_토공_토공" xfId="10401"/>
    <cellStyle name="백_수량산출서(수정)_02-배수공_02-배수공_토공_포장공" xfId="10402"/>
    <cellStyle name="백_수량산출서(수정)_02-배수공_02-배수공_토공_포장공(삼양선)" xfId="10403"/>
    <cellStyle name="백_수량산출서(수정)_02-배수공_02-배수공_토공_포장공(최종)" xfId="10404"/>
    <cellStyle name="백_수량산출서(수정)_02-배수공_02-배수공_토공_포장단위" xfId="10405"/>
    <cellStyle name="백_수량산출서(수정)_02-배수공_02-배수공_토공_한국화장품토공" xfId="10406"/>
    <cellStyle name="백_수량산출서(수정)_02-배수공_02-배수공_포장공" xfId="10407"/>
    <cellStyle name="백_수량산출서(수정)_02-배수공_02-배수공_포장공(최종)" xfId="10408"/>
    <cellStyle name="백_수량산출서(수정)_02-배수공_02-배수공_포장공(최종)_포장공" xfId="10409"/>
    <cellStyle name="백_수량산출서(수정)_02-배수공_02-배수공_포장공(최종)_포장공(삼양선)" xfId="10410"/>
    <cellStyle name="백_수량산출서(수정)_02-배수공_02-배수공_포장공(최종)_포장단위" xfId="10411"/>
    <cellStyle name="백_수량산출서(수정)_02-배수공_02-배수공_하천" xfId="10412"/>
    <cellStyle name="백_수량산출서(수정)_02-배수공_02-배수공_하천_부대공" xfId="10413"/>
    <cellStyle name="백_수량산출서(수정)_02-배수공_02-배수공_하천_포장공" xfId="10414"/>
    <cellStyle name="백_수량산출서(수정)_02-배수공_04맨홀공" xfId="10415"/>
    <cellStyle name="백_수량산출서(수정)_02-배수공_2.중곡빗물펌프장토공(BOX구간)" xfId="10416"/>
    <cellStyle name="백_수량산출서(수정)_02-배수공_가평조서" xfId="10417"/>
    <cellStyle name="백_수량산출서(수정)_02-배수공_가평조서_2.중곡빗물펌프장토공(BOX구간)" xfId="10418"/>
    <cellStyle name="백_수량산출서(수정)_02-배수공_가평조서_부대공" xfId="10419"/>
    <cellStyle name="백_수량산출서(수정)_02-배수공_가평조서_우수공1" xfId="10420"/>
    <cellStyle name="백_수량산출서(수정)_02-배수공_가평조서_우수공1_토공" xfId="10421"/>
    <cellStyle name="백_수량산출서(수정)_02-배수공_가평조서_토공" xfId="10422"/>
    <cellStyle name="백_수량산출서(수정)_02-배수공_가평조서_토공_토공" xfId="10423"/>
    <cellStyle name="백_수량산출서(수정)_02-배수공_가평조서_포장공" xfId="10424"/>
    <cellStyle name="백_수량산출서(수정)_02-배수공_가평조서_포장공(최종)" xfId="10425"/>
    <cellStyle name="백_수량산출서(수정)_02-배수공_가평조서_포장공(최종)_포장공" xfId="10426"/>
    <cellStyle name="백_수량산출서(수정)_02-배수공_가평조서_포장공(최종)_포장공(삼양선)" xfId="10427"/>
    <cellStyle name="백_수량산출서(수정)_02-배수공_가평조서_포장공(최종)_포장단위" xfId="10428"/>
    <cellStyle name="백_수량산출서(수정)_02-배수공_남측토공" xfId="10429"/>
    <cellStyle name="백_수량산출서(수정)_02-배수공_남측토공_2.중곡빗물펌프장토공" xfId="10430"/>
    <cellStyle name="백_수량산출서(수정)_02-배수공_남측토공_천호대로남측준공수량(토공)" xfId="10431"/>
    <cellStyle name="백_수량산출서(수정)_02-배수공_대학원우수" xfId="10432"/>
    <cellStyle name="백_수량산출서(수정)_02-배수공_맨홀공" xfId="10433"/>
    <cellStyle name="백_수량산출서(수정)_02-배수공_반중력" xfId="10434"/>
    <cellStyle name="백_수량산출서(수정)_02-배수공_반중력_04맨홀공" xfId="10435"/>
    <cellStyle name="백_수량산출서(수정)_02-배수공_반중력_2.중곡빗물펌프장토공(BOX구간)" xfId="10436"/>
    <cellStyle name="백_수량산출서(수정)_02-배수공_반중력_남측토공" xfId="10437"/>
    <cellStyle name="백_수량산출서(수정)_02-배수공_반중력_남측토공_2.중곡빗물펌프장토공" xfId="10438"/>
    <cellStyle name="백_수량산출서(수정)_02-배수공_반중력_남측토공_천호대로남측준공수량(토공)" xfId="10439"/>
    <cellStyle name="백_수량산출서(수정)_02-배수공_반중력_대학원우수" xfId="10440"/>
    <cellStyle name="백_수량산출서(수정)_02-배수공_반중력_맨홀공" xfId="10441"/>
    <cellStyle name="백_수량산출서(수정)_02-배수공_반중력_부대공" xfId="10442"/>
    <cellStyle name="백_수량산출서(수정)_02-배수공_반중력_상수오수공" xfId="10443"/>
    <cellStyle name="백_수량산출서(수정)_02-배수공_반중력_송방사거리도로변경내역서" xfId="10444"/>
    <cellStyle name="백_수량산출서(수정)_02-배수공_반중력_우수공" xfId="10445"/>
    <cellStyle name="백_수량산출서(수정)_02-배수공_반중력_우수공1" xfId="10446"/>
    <cellStyle name="백_수량산출서(수정)_02-배수공_반중력_우수공1_토공" xfId="10447"/>
    <cellStyle name="백_수량산출서(수정)_02-배수공_반중력_토공" xfId="10448"/>
    <cellStyle name="백_수량산출서(수정)_02-배수공_반중력_토공_2.중곡빗물펌프장토공" xfId="10449"/>
    <cellStyle name="백_수량산출서(수정)_02-배수공_반중력_토공_세종대우회토공" xfId="10450"/>
    <cellStyle name="백_수량산출서(수정)_02-배수공_반중력_토공_오거리토공" xfId="10451"/>
    <cellStyle name="백_수량산출서(수정)_02-배수공_반중력_토공_중곡빗물펌프장토공" xfId="10452"/>
    <cellStyle name="백_수량산출서(수정)_02-배수공_반중력_토공_중곡빗물펌프장토공1" xfId="10453"/>
    <cellStyle name="백_수량산출서(수정)_02-배수공_반중력_토공_중곡펌프장토공1" xfId="10454"/>
    <cellStyle name="백_수량산출서(수정)_02-배수공_반중력_토공_천호대로남측준공수량(토공)" xfId="10455"/>
    <cellStyle name="백_수량산출서(수정)_02-배수공_반중력_토공_토공" xfId="10456"/>
    <cellStyle name="백_수량산출서(수정)_02-배수공_반중력_토공_포장공" xfId="10457"/>
    <cellStyle name="백_수량산출서(수정)_02-배수공_반중력_토공_포장공(삼양선)" xfId="10458"/>
    <cellStyle name="백_수량산출서(수정)_02-배수공_반중력_토공_포장공(최종)" xfId="10459"/>
    <cellStyle name="백_수량산출서(수정)_02-배수공_반중력_토공_포장단위" xfId="10460"/>
    <cellStyle name="백_수량산출서(수정)_02-배수공_반중력_토공_한국화장품토공" xfId="10461"/>
    <cellStyle name="백_수량산출서(수정)_02-배수공_반중력_포장공" xfId="10462"/>
    <cellStyle name="백_수량산출서(수정)_02-배수공_반중력_포장공(최종)" xfId="10463"/>
    <cellStyle name="백_수량산출서(수정)_02-배수공_반중력_포장공(최종)_포장공" xfId="10464"/>
    <cellStyle name="백_수량산출서(수정)_02-배수공_반중력_포장공(최종)_포장공(삼양선)" xfId="10465"/>
    <cellStyle name="백_수량산출서(수정)_02-배수공_반중력_포장공(최종)_포장단위" xfId="10466"/>
    <cellStyle name="백_수량산출서(수정)_02-배수공_반중력_하천" xfId="10467"/>
    <cellStyle name="백_수량산출서(수정)_02-배수공_반중력_하천_부대공" xfId="10468"/>
    <cellStyle name="백_수량산출서(수정)_02-배수공_반중력_하천_포장공" xfId="10469"/>
    <cellStyle name="백_수량산출서(수정)_02-배수공_부대공" xfId="10470"/>
    <cellStyle name="백_수량산출서(수정)_02-배수공_상수오수공" xfId="10471"/>
    <cellStyle name="백_수량산출서(수정)_02-배수공_송방사거리도로변경내역서" xfId="10472"/>
    <cellStyle name="백_수량산출서(수정)_02-배수공_옹벽" xfId="10473"/>
    <cellStyle name="백_수량산출서(수정)_02-배수공_옹벽_2.중곡빗물펌프장토공(BOX구간)" xfId="10474"/>
    <cellStyle name="백_수량산출서(수정)_02-배수공_옹벽_맨홀공" xfId="10475"/>
    <cellStyle name="백_수량산출서(수정)_02-배수공_옹벽_부대공" xfId="10476"/>
    <cellStyle name="백_수량산출서(수정)_02-배수공_옹벽_상수오수공" xfId="10477"/>
    <cellStyle name="백_수량산출서(수정)_02-배수공_옹벽_송방사거리도로변경내역서" xfId="10478"/>
    <cellStyle name="백_수량산출서(수정)_02-배수공_옹벽_우수공" xfId="10479"/>
    <cellStyle name="백_수량산출서(수정)_02-배수공_옹벽_포장공" xfId="10480"/>
    <cellStyle name="백_수량산출서(수정)_02-배수공_옹벽_포장공(최종)" xfId="10481"/>
    <cellStyle name="백_수량산출서(수정)_02-배수공_옹벽_포장공(최종)_포장공" xfId="10482"/>
    <cellStyle name="백_수량산출서(수정)_02-배수공_옹벽_포장공(최종)_포장공(삼양선)" xfId="10483"/>
    <cellStyle name="백_수량산출서(수정)_02-배수공_옹벽_포장공(최종)_포장단위" xfId="10484"/>
    <cellStyle name="백_수량산출서(수정)_02-배수공_옹벽_하천" xfId="10485"/>
    <cellStyle name="백_수량산출서(수정)_02-배수공_옹벽_하천_부대공" xfId="10486"/>
    <cellStyle name="백_수량산출서(수정)_02-배수공_옹벽_하천_포장공" xfId="10487"/>
    <cellStyle name="백_수량산출서(수정)_02-배수공_우수공" xfId="10488"/>
    <cellStyle name="백_수량산출서(수정)_02-배수공_우수공1" xfId="10489"/>
    <cellStyle name="백_수량산출서(수정)_02-배수공_우수공1_토공" xfId="10490"/>
    <cellStyle name="백_수량산출서(수정)_02-배수공_토공" xfId="10491"/>
    <cellStyle name="백_수량산출서(수정)_02-배수공_토공_2.중곡빗물펌프장토공" xfId="10492"/>
    <cellStyle name="백_수량산출서(수정)_02-배수공_토공_세종대우회토공" xfId="10493"/>
    <cellStyle name="백_수량산출서(수정)_02-배수공_토공_오거리토공" xfId="10494"/>
    <cellStyle name="백_수량산출서(수정)_02-배수공_토공_중곡빗물펌프장토공" xfId="10495"/>
    <cellStyle name="백_수량산출서(수정)_02-배수공_토공_중곡빗물펌프장토공1" xfId="10496"/>
    <cellStyle name="백_수량산출서(수정)_02-배수공_토공_중곡펌프장토공1" xfId="10497"/>
    <cellStyle name="백_수량산출서(수정)_02-배수공_토공_천호대로남측준공수량(토공)" xfId="10498"/>
    <cellStyle name="백_수량산출서(수정)_02-배수공_토공_토공" xfId="10499"/>
    <cellStyle name="백_수량산출서(수정)_02-배수공_토공_포장공" xfId="10500"/>
    <cellStyle name="백_수량산출서(수정)_02-배수공_토공_포장공(삼양선)" xfId="10501"/>
    <cellStyle name="백_수량산출서(수정)_02-배수공_토공_포장공(최종)" xfId="10502"/>
    <cellStyle name="백_수량산출서(수정)_02-배수공_토공_포장단위" xfId="10503"/>
    <cellStyle name="백_수량산출서(수정)_02-배수공_토공_한국화장품토공" xfId="10504"/>
    <cellStyle name="백_수량산출서(수정)_02-배수공_포장공" xfId="10505"/>
    <cellStyle name="백_수량산출서(수정)_02-배수공_포장공(최종)" xfId="10506"/>
    <cellStyle name="백_수량산출서(수정)_02-배수공_포장공(최종)_포장공" xfId="10507"/>
    <cellStyle name="백_수량산출서(수정)_02-배수공_포장공(최종)_포장공(삼양선)" xfId="10508"/>
    <cellStyle name="백_수량산출서(수정)_02-배수공_포장공(최종)_포장단위" xfId="10509"/>
    <cellStyle name="백_수량산출서(수정)_02-배수공_포장조서" xfId="10510"/>
    <cellStyle name="백_수량산출서(수정)_02-배수공_포장조서_2.중곡빗물펌프장토공(BOX구간)" xfId="10511"/>
    <cellStyle name="백_수량산출서(수정)_02-배수공_포장조서_부대공" xfId="10512"/>
    <cellStyle name="백_수량산출서(수정)_02-배수공_포장조서_우수공1" xfId="10513"/>
    <cellStyle name="백_수량산출서(수정)_02-배수공_포장조서_우수공1_토공" xfId="10514"/>
    <cellStyle name="백_수량산출서(수정)_02-배수공_포장조서_토공" xfId="10515"/>
    <cellStyle name="백_수량산출서(수정)_02-배수공_포장조서_토공_토공" xfId="10516"/>
    <cellStyle name="백_수량산출서(수정)_02-배수공_포장조서_포장공" xfId="10517"/>
    <cellStyle name="백_수량산출서(수정)_02-배수공_포장조서_포장공(최종)" xfId="10518"/>
    <cellStyle name="백_수량산출서(수정)_02-배수공_포장조서_포장공(최종)_포장공" xfId="10519"/>
    <cellStyle name="백_수량산출서(수정)_02-배수공_포장조서_포장공(최종)_포장공(삼양선)" xfId="10520"/>
    <cellStyle name="백_수량산출서(수정)_02-배수공_포장조서_포장공(최종)_포장단위" xfId="10521"/>
    <cellStyle name="백_수량산출서(수정)_02-배수공_하천" xfId="10522"/>
    <cellStyle name="백_수량산출서(수정)_02-배수공_하천_부대공" xfId="10523"/>
    <cellStyle name="백_수량산출서(수정)_02-배수공_하천_포장공" xfId="10524"/>
    <cellStyle name="백_수량산출서(수정)_04맨홀공" xfId="10525"/>
    <cellStyle name="백_수량산출서(수정)_04-포장공_02-배수공" xfId="10526"/>
    <cellStyle name="백_수량산출서(수정)_04-포장공_02-배수공_04맨홀공" xfId="10527"/>
    <cellStyle name="백_수량산출서(수정)_04-포장공_02-배수공_2.중곡빗물펌프장토공(BOX구간)" xfId="10528"/>
    <cellStyle name="백_수량산출서(수정)_04-포장공_02-배수공_남측토공" xfId="10529"/>
    <cellStyle name="백_수량산출서(수정)_04-포장공_02-배수공_남측토공_2.중곡빗물펌프장토공" xfId="10530"/>
    <cellStyle name="백_수량산출서(수정)_04-포장공_02-배수공_남측토공_천호대로남측준공수량(토공)" xfId="10531"/>
    <cellStyle name="백_수량산출서(수정)_04-포장공_02-배수공_대학원우수" xfId="10532"/>
    <cellStyle name="백_수량산출서(수정)_04-포장공_02-배수공_맨홀공" xfId="10533"/>
    <cellStyle name="백_수량산출서(수정)_04-포장공_02-배수공_부대공" xfId="10534"/>
    <cellStyle name="백_수량산출서(수정)_04-포장공_02-배수공_상수오수공" xfId="10535"/>
    <cellStyle name="백_수량산출서(수정)_04-포장공_02-배수공_송방사거리도로변경내역서" xfId="10536"/>
    <cellStyle name="백_수량산출서(수정)_04-포장공_02-배수공_우수공" xfId="10537"/>
    <cellStyle name="백_수량산출서(수정)_04-포장공_02-배수공_우수공1" xfId="10538"/>
    <cellStyle name="백_수량산출서(수정)_04-포장공_02-배수공_우수공1_토공" xfId="10539"/>
    <cellStyle name="백_수량산출서(수정)_04-포장공_02-배수공_토공" xfId="10540"/>
    <cellStyle name="백_수량산출서(수정)_04-포장공_02-배수공_토공_2.중곡빗물펌프장토공" xfId="10541"/>
    <cellStyle name="백_수량산출서(수정)_04-포장공_02-배수공_토공_세종대우회토공" xfId="10542"/>
    <cellStyle name="백_수량산출서(수정)_04-포장공_02-배수공_토공_오거리토공" xfId="10543"/>
    <cellStyle name="백_수량산출서(수정)_04-포장공_02-배수공_토공_중곡빗물펌프장토공" xfId="10544"/>
    <cellStyle name="백_수량산출서(수정)_04-포장공_02-배수공_토공_중곡빗물펌프장토공1" xfId="10545"/>
    <cellStyle name="백_수량산출서(수정)_04-포장공_02-배수공_토공_중곡펌프장토공1" xfId="10546"/>
    <cellStyle name="백_수량산출서(수정)_04-포장공_02-배수공_토공_천호대로남측준공수량(토공)" xfId="10547"/>
    <cellStyle name="백_수량산출서(수정)_04-포장공_02-배수공_토공_토공" xfId="10548"/>
    <cellStyle name="백_수량산출서(수정)_04-포장공_02-배수공_토공_포장공" xfId="10549"/>
    <cellStyle name="백_수량산출서(수정)_04-포장공_02-배수공_토공_포장공(삼양선)" xfId="10550"/>
    <cellStyle name="백_수량산출서(수정)_04-포장공_02-배수공_토공_포장공(최종)" xfId="10551"/>
    <cellStyle name="백_수량산출서(수정)_04-포장공_02-배수공_토공_포장단위" xfId="10552"/>
    <cellStyle name="백_수량산출서(수정)_04-포장공_02-배수공_토공_한국화장품토공" xfId="10553"/>
    <cellStyle name="백_수량산출서(수정)_04-포장공_02-배수공_포장공" xfId="10554"/>
    <cellStyle name="백_수량산출서(수정)_04-포장공_02-배수공_포장공(최종)" xfId="10555"/>
    <cellStyle name="백_수량산출서(수정)_04-포장공_02-배수공_포장공(최종)_포장공" xfId="10556"/>
    <cellStyle name="백_수량산출서(수정)_04-포장공_02-배수공_포장공(최종)_포장공(삼양선)" xfId="10557"/>
    <cellStyle name="백_수량산출서(수정)_04-포장공_02-배수공_포장공(최종)_포장단위" xfId="10558"/>
    <cellStyle name="백_수량산출서(수정)_04-포장공_02-배수공_하천" xfId="10559"/>
    <cellStyle name="백_수량산출서(수정)_04-포장공_02-배수공_하천_부대공" xfId="10560"/>
    <cellStyle name="백_수량산출서(수정)_04-포장공_02-배수공_하천_포장공" xfId="10561"/>
    <cellStyle name="백_수량산출서(수정)_06-부대공_02-배수공" xfId="10562"/>
    <cellStyle name="백_수량산출서(수정)_06-부대공_02-배수공_04맨홀공" xfId="10563"/>
    <cellStyle name="백_수량산출서(수정)_06-부대공_02-배수공_2.중곡빗물펌프장토공(BOX구간)" xfId="10564"/>
    <cellStyle name="백_수량산출서(수정)_06-부대공_02-배수공_남측토공" xfId="10565"/>
    <cellStyle name="백_수량산출서(수정)_06-부대공_02-배수공_남측토공_2.중곡빗물펌프장토공" xfId="10566"/>
    <cellStyle name="백_수량산출서(수정)_06-부대공_02-배수공_남측토공_천호대로남측준공수량(토공)" xfId="10567"/>
    <cellStyle name="백_수량산출서(수정)_06-부대공_02-배수공_대학원우수" xfId="10568"/>
    <cellStyle name="백_수량산출서(수정)_06-부대공_02-배수공_맨홀공" xfId="10569"/>
    <cellStyle name="백_수량산출서(수정)_06-부대공_02-배수공_부대공" xfId="10570"/>
    <cellStyle name="백_수량산출서(수정)_06-부대공_02-배수공_상수오수공" xfId="10571"/>
    <cellStyle name="백_수량산출서(수정)_06-부대공_02-배수공_송방사거리도로변경내역서" xfId="10572"/>
    <cellStyle name="백_수량산출서(수정)_06-부대공_02-배수공_우수공" xfId="10573"/>
    <cellStyle name="백_수량산출서(수정)_06-부대공_02-배수공_우수공1" xfId="10574"/>
    <cellStyle name="백_수량산출서(수정)_06-부대공_02-배수공_우수공1_토공" xfId="10575"/>
    <cellStyle name="백_수량산출서(수정)_06-부대공_02-배수공_토공" xfId="10576"/>
    <cellStyle name="백_수량산출서(수정)_06-부대공_02-배수공_토공_2.중곡빗물펌프장토공" xfId="10577"/>
    <cellStyle name="백_수량산출서(수정)_06-부대공_02-배수공_토공_세종대우회토공" xfId="10578"/>
    <cellStyle name="백_수량산출서(수정)_06-부대공_02-배수공_토공_오거리토공" xfId="10579"/>
    <cellStyle name="백_수량산출서(수정)_06-부대공_02-배수공_토공_중곡빗물펌프장토공" xfId="10580"/>
    <cellStyle name="백_수량산출서(수정)_06-부대공_02-배수공_토공_중곡빗물펌프장토공1" xfId="10581"/>
    <cellStyle name="백_수량산출서(수정)_06-부대공_02-배수공_토공_중곡펌프장토공1" xfId="10582"/>
    <cellStyle name="백_수량산출서(수정)_06-부대공_02-배수공_토공_천호대로남측준공수량(토공)" xfId="10583"/>
    <cellStyle name="백_수량산출서(수정)_06-부대공_02-배수공_토공_토공" xfId="10584"/>
    <cellStyle name="백_수량산출서(수정)_06-부대공_02-배수공_토공_포장공" xfId="10585"/>
    <cellStyle name="백_수량산출서(수정)_06-부대공_02-배수공_토공_포장공(삼양선)" xfId="10586"/>
    <cellStyle name="백_수량산출서(수정)_06-부대공_02-배수공_토공_포장공(최종)" xfId="10587"/>
    <cellStyle name="백_수량산출서(수정)_06-부대공_02-배수공_토공_포장단위" xfId="10588"/>
    <cellStyle name="백_수량산출서(수정)_06-부대공_02-배수공_토공_한국화장품토공" xfId="10589"/>
    <cellStyle name="백_수량산출서(수정)_06-부대공_02-배수공_포장공" xfId="10590"/>
    <cellStyle name="백_수량산출서(수정)_06-부대공_02-배수공_포장공(최종)" xfId="10591"/>
    <cellStyle name="백_수량산출서(수정)_06-부대공_02-배수공_포장공(최종)_포장공" xfId="10592"/>
    <cellStyle name="백_수량산출서(수정)_06-부대공_02-배수공_포장공(최종)_포장공(삼양선)" xfId="10593"/>
    <cellStyle name="백_수량산출서(수정)_06-부대공_02-배수공_포장공(최종)_포장단위" xfId="10594"/>
    <cellStyle name="백_수량산출서(수정)_06-부대공_02-배수공_하천" xfId="10595"/>
    <cellStyle name="백_수량산출서(수정)_06-부대공_02-배수공_하천_부대공" xfId="10596"/>
    <cellStyle name="백_수량산출서(수정)_06-부대공_02-배수공_하천_포장공" xfId="10597"/>
    <cellStyle name="백_수량산출서(수정)_2.중곡빗물펌프장토공(BOX구간)" xfId="10598"/>
    <cellStyle name="백_수량산출서(수정)_대학원우수" xfId="10599"/>
    <cellStyle name="백_수량산출서(수정)_맨홀공" xfId="10600"/>
    <cellStyle name="백_수량산출서(수정)_부대공" xfId="10601"/>
    <cellStyle name="백_수량산출서(수정)_상수오수공" xfId="10602"/>
    <cellStyle name="백_수량산출서(수정)_송방사거리도로변경내역서" xfId="10603"/>
    <cellStyle name="백_수량산출서(수정)_오수공" xfId="10604"/>
    <cellStyle name="백_수량산출서(수정)_오수공_04맨홀공" xfId="10605"/>
    <cellStyle name="백_수량산출서(수정)_오수공_2.중곡빗물펌프장토공(BOX구간)" xfId="10606"/>
    <cellStyle name="백_수량산출서(수정)_오수공_부대공" xfId="10607"/>
    <cellStyle name="백_수량산출서(수정)_오수공_오수공" xfId="10608"/>
    <cellStyle name="백_수량산출서(수정)_오수공_오수공_04맨홀공" xfId="10609"/>
    <cellStyle name="백_수량산출서(수정)_오수공_오수공_2.중곡빗물펌프장토공(BOX구간)" xfId="10610"/>
    <cellStyle name="백_수량산출서(수정)_오수공_오수공_부대공" xfId="10611"/>
    <cellStyle name="백_수량산출서(수정)_오수공_오수공_우수공1" xfId="10612"/>
    <cellStyle name="백_수량산출서(수정)_오수공_오수공_우수공1_토공" xfId="10613"/>
    <cellStyle name="백_수량산출서(수정)_오수공_오수공_토공" xfId="10614"/>
    <cellStyle name="백_수량산출서(수정)_오수공_오수공_토공_토공" xfId="10615"/>
    <cellStyle name="백_수량산출서(수정)_오수공_오수공_포장공" xfId="10616"/>
    <cellStyle name="백_수량산출서(수정)_오수공_오수공_포장공(최종)" xfId="10617"/>
    <cellStyle name="백_수량산출서(수정)_오수공_오수공_포장공(최종)_포장공" xfId="10618"/>
    <cellStyle name="백_수량산출서(수정)_오수공_오수공_포장공(최종)_포장공(삼양선)" xfId="10619"/>
    <cellStyle name="백_수량산출서(수정)_오수공_오수공_포장공(최종)_포장단위" xfId="10620"/>
    <cellStyle name="백_수량산출서(수정)_오수공_오수공1" xfId="10621"/>
    <cellStyle name="백_수량산출서(수정)_오수공_오수공1_04맨홀공" xfId="10622"/>
    <cellStyle name="백_수량산출서(수정)_오수공_오수공1_2.중곡빗물펌프장토공(BOX구간)" xfId="10623"/>
    <cellStyle name="백_수량산출서(수정)_오수공_오수공1_부대공" xfId="10624"/>
    <cellStyle name="백_수량산출서(수정)_오수공_오수공1_우수공1" xfId="10625"/>
    <cellStyle name="백_수량산출서(수정)_오수공_오수공1_우수공1_토공" xfId="10626"/>
    <cellStyle name="백_수량산출서(수정)_오수공_오수공1_토공" xfId="10627"/>
    <cellStyle name="백_수량산출서(수정)_오수공_오수공1_토공_토공" xfId="10628"/>
    <cellStyle name="백_수량산출서(수정)_오수공_오수공1_포장공" xfId="10629"/>
    <cellStyle name="백_수량산출서(수정)_오수공_오수공1_포장공(최종)" xfId="10630"/>
    <cellStyle name="백_수량산출서(수정)_오수공_오수공1_포장공(최종)_포장공" xfId="10631"/>
    <cellStyle name="백_수량산출서(수정)_오수공_오수공1_포장공(최종)_포장공(삼양선)" xfId="10632"/>
    <cellStyle name="백_수량산출서(수정)_오수공_오수공1_포장공(최종)_포장단위" xfId="10633"/>
    <cellStyle name="백_수량산출서(수정)_오수공_우수공" xfId="10634"/>
    <cellStyle name="백_수량산출서(수정)_오수공_우수공1" xfId="10635"/>
    <cellStyle name="백_수량산출서(수정)_오수공_우수공1_토공" xfId="10636"/>
    <cellStyle name="백_수량산출서(수정)_오수공_토공" xfId="10637"/>
    <cellStyle name="백_수량산출서(수정)_오수공_토공_토공" xfId="10638"/>
    <cellStyle name="백_수량산출서(수정)_오수공_포장공" xfId="10639"/>
    <cellStyle name="백_수량산출서(수정)_오수공_포장공(최종)" xfId="10640"/>
    <cellStyle name="백_수량산출서(수정)_오수공_포장공(최종)_포장공" xfId="10641"/>
    <cellStyle name="백_수량산출서(수정)_오수공_포장공(최종)_포장공(삼양선)" xfId="10642"/>
    <cellStyle name="백_수량산출서(수정)_오수공_포장공(최종)_포장단위" xfId="10643"/>
    <cellStyle name="백_수량산출서(수정)_우수공" xfId="10644"/>
    <cellStyle name="백_수량산출서(수정)_우수공1" xfId="10645"/>
    <cellStyle name="백_수량산출서(수정)_우수공1_토공" xfId="10646"/>
    <cellStyle name="백_수량산출서(수정)_토공" xfId="10647"/>
    <cellStyle name="백_수량산출서(수정)_토공_토공" xfId="10648"/>
    <cellStyle name="백_수량산출서(수정)_포장공" xfId="10649"/>
    <cellStyle name="백_수량산출서(수정)_포장공(최종)" xfId="10650"/>
    <cellStyle name="백_수량산출서(수정)_포장공(최종)_포장공" xfId="10651"/>
    <cellStyle name="백_수량산출서(수정)_포장공(최종)_포장공(삼양선)" xfId="10652"/>
    <cellStyle name="백_수량산출서(수정)_포장공(최종)_포장단위" xfId="10653"/>
    <cellStyle name="백_수량산출서(수정)_하천" xfId="10654"/>
    <cellStyle name="백_수량산출서(수정)_하천_부대공" xfId="10655"/>
    <cellStyle name="백_수량산출서(수정)_하천_포장공" xfId="10656"/>
    <cellStyle name="백_수량산출서_관악구청(수정완료)" xfId="10657"/>
    <cellStyle name="백_수량산출서_관악구청(수정완료)_수량산출-사직공원 조깅트랙" xfId="10658"/>
    <cellStyle name="백_수량산출서_수량산출-사직공원 조깅트랙" xfId="10659"/>
    <cellStyle name="백_수량산출서_중구(담당자요청대로)" xfId="10660"/>
    <cellStyle name="백_수량산출서_중구(담당자요청대로)_수량산출-사직공원 조깅트랙" xfId="10661"/>
    <cellStyle name="백_수량산출서_중구청일위대가(0318)" xfId="10662"/>
    <cellStyle name="백_수량산출서_중구청일위대가(0318)_수량산출-사직공원 조깅트랙" xfId="10663"/>
    <cellStyle name="백_엑셀변환 0626" xfId="10664"/>
    <cellStyle name="백_오수공" xfId="10665"/>
    <cellStyle name="백_오수공_04맨홀공" xfId="10666"/>
    <cellStyle name="백_오수공_2.중곡빗물펌프장토공(BOX구간)" xfId="10667"/>
    <cellStyle name="백_오수공_부대공" xfId="10668"/>
    <cellStyle name="백_오수공_오수공" xfId="10669"/>
    <cellStyle name="백_오수공_오수공_04맨홀공" xfId="10670"/>
    <cellStyle name="백_오수공_오수공_2.중곡빗물펌프장토공(BOX구간)" xfId="10671"/>
    <cellStyle name="백_오수공_오수공_부대공" xfId="10672"/>
    <cellStyle name="백_오수공_오수공_우수공1" xfId="10673"/>
    <cellStyle name="백_오수공_오수공_우수공1_토공" xfId="10674"/>
    <cellStyle name="백_오수공_오수공_토공" xfId="10675"/>
    <cellStyle name="백_오수공_오수공_토공_토공" xfId="10676"/>
    <cellStyle name="백_오수공_오수공_포장공" xfId="10677"/>
    <cellStyle name="백_오수공_오수공_포장공(최종)" xfId="10678"/>
    <cellStyle name="백_오수공_오수공_포장공(최종)_포장공" xfId="10679"/>
    <cellStyle name="백_오수공_오수공_포장공(최종)_포장공(삼양선)" xfId="10680"/>
    <cellStyle name="백_오수공_오수공_포장공(최종)_포장단위" xfId="10681"/>
    <cellStyle name="백_오수공_오수공1" xfId="10682"/>
    <cellStyle name="백_오수공_오수공1_04맨홀공" xfId="10683"/>
    <cellStyle name="백_오수공_오수공1_2.중곡빗물펌프장토공(BOX구간)" xfId="10684"/>
    <cellStyle name="백_오수공_오수공1_부대공" xfId="10685"/>
    <cellStyle name="백_오수공_오수공1_우수공1" xfId="10686"/>
    <cellStyle name="백_오수공_오수공1_우수공1_토공" xfId="10687"/>
    <cellStyle name="백_오수공_오수공1_토공" xfId="10688"/>
    <cellStyle name="백_오수공_오수공1_토공_토공" xfId="10689"/>
    <cellStyle name="백_오수공_오수공1_포장공" xfId="10690"/>
    <cellStyle name="백_오수공_오수공1_포장공(최종)" xfId="10691"/>
    <cellStyle name="백_오수공_오수공1_포장공(최종)_포장공" xfId="10692"/>
    <cellStyle name="백_오수공_오수공1_포장공(최종)_포장공(삼양선)" xfId="10693"/>
    <cellStyle name="백_오수공_오수공1_포장공(최종)_포장단위" xfId="10694"/>
    <cellStyle name="백_오수공_우수공" xfId="10695"/>
    <cellStyle name="백_오수공_우수공1" xfId="10696"/>
    <cellStyle name="백_오수공_우수공1_토공" xfId="10697"/>
    <cellStyle name="백_오수공_토공" xfId="10698"/>
    <cellStyle name="백_오수공_토공_토공" xfId="10699"/>
    <cellStyle name="백_오수공_포장공" xfId="10700"/>
    <cellStyle name="백_오수공_포장공(최종)" xfId="10701"/>
    <cellStyle name="백_오수공_포장공(최종)_포장공" xfId="10702"/>
    <cellStyle name="백_오수공_포장공(최종)_포장공(삼양선)" xfId="10703"/>
    <cellStyle name="백_오수공_포장공(최종)_포장단위" xfId="10704"/>
    <cellStyle name="백_우수공" xfId="10705"/>
    <cellStyle name="백_우수공1" xfId="10706"/>
    <cellStyle name="백_우수공1_토공" xfId="10707"/>
    <cellStyle name="백_원가계산(남부순환로)-0402" xfId="10708"/>
    <cellStyle name="백_응암3동 마을마당 내역서" xfId="10709"/>
    <cellStyle name="백_종묘광장 내역서(1009일상감사)" xfId="10710"/>
    <cellStyle name="백_중구청일위대가" xfId="10711"/>
    <cellStyle name="백_중구청일위대가_관악구청(수정완료)" xfId="10712"/>
    <cellStyle name="백_중구청일위대가_관악구청(수정완료)_수량산출-사직공원 조깅트랙" xfId="10713"/>
    <cellStyle name="백_중구청일위대가_수량산출-사직공원 조깅트랙" xfId="10714"/>
    <cellStyle name="백_중구청일위대가_중구(담당자요청대로)" xfId="10715"/>
    <cellStyle name="백_중구청일위대가_중구(담당자요청대로)_수량산출-사직공원 조깅트랙" xfId="10716"/>
    <cellStyle name="백_중구청일위대가_중구청일위대가(0318)" xfId="10717"/>
    <cellStyle name="백_중구청일위대가_중구청일위대가(0318)_수량산출-사직공원 조깅트랙" xfId="10718"/>
    <cellStyle name="백_진입램프최종" xfId="10719"/>
    <cellStyle name="백_진입램프최종엑셀" xfId="10720"/>
    <cellStyle name="백_철거내역서-0616" xfId="10721"/>
    <cellStyle name="백_토공" xfId="10722"/>
    <cellStyle name="백_토공_토공" xfId="10723"/>
    <cellStyle name="백_토목내역서" xfId="10724"/>
    <cellStyle name="백_토목내역서_20050219강서구일위대가" xfId="10725"/>
    <cellStyle name="백_토목내역서_20050219강서구일위대가_수량산출-사직공원 조깅트랙" xfId="10726"/>
    <cellStyle name="백_토목내역서_도로" xfId="10727"/>
    <cellStyle name="백_토목내역서_도로_수량산출-사직공원 조깅트랙" xfId="10728"/>
    <cellStyle name="백_토목내역서_부대초안" xfId="10729"/>
    <cellStyle name="백_토목내역서_부대초안_20050219강서구일위대가" xfId="10730"/>
    <cellStyle name="백_토목내역서_부대초안_20050219강서구일위대가_수량산출-사직공원 조깅트랙" xfId="10731"/>
    <cellStyle name="백_토목내역서_부대초안_견적의뢰" xfId="10732"/>
    <cellStyle name="백_토목내역서_부대초안_견적의뢰_20050219강서구일위대가" xfId="10733"/>
    <cellStyle name="백_토목내역서_부대초안_견적의뢰_20050219강서구일위대가_수량산출-사직공원 조깅트랙" xfId="10734"/>
    <cellStyle name="백_토목내역서_부대초안_견적의뢰_수량산출-사직공원 조깅트랙" xfId="10735"/>
    <cellStyle name="백_토목내역서_부대초안_견적의뢰_수량산출서" xfId="10736"/>
    <cellStyle name="백_토목내역서_부대초안_견적의뢰_수량산출서_관악구청(수정완료)" xfId="10737"/>
    <cellStyle name="백_토목내역서_부대초안_견적의뢰_수량산출서_관악구청(수정완료)_수량산출-사직공원 조깅트랙" xfId="10738"/>
    <cellStyle name="백_토목내역서_부대초안_견적의뢰_수량산출서_수량산출-사직공원 조깅트랙" xfId="10739"/>
    <cellStyle name="백_토목내역서_부대초안_견적의뢰_수량산출서_중구(담당자요청대로)" xfId="10740"/>
    <cellStyle name="백_토목내역서_부대초안_견적의뢰_수량산출서_중구(담당자요청대로)_수량산출-사직공원 조깅트랙" xfId="10741"/>
    <cellStyle name="백_토목내역서_부대초안_견적의뢰_수량산출서_중구청일위대가(0318)" xfId="10742"/>
    <cellStyle name="백_토목내역서_부대초안_견적의뢰_수량산출서_중구청일위대가(0318)_수량산출-사직공원 조깅트랙" xfId="10743"/>
    <cellStyle name="백_토목내역서_부대초안_견적의뢰_중구청일위대가" xfId="10744"/>
    <cellStyle name="백_토목내역서_부대초안_견적의뢰_중구청일위대가_관악구청(수정완료)" xfId="10745"/>
    <cellStyle name="백_토목내역서_부대초안_견적의뢰_중구청일위대가_관악구청(수정완료)_수량산출-사직공원 조깅트랙" xfId="10746"/>
    <cellStyle name="백_토목내역서_부대초안_견적의뢰_중구청일위대가_수량산출-사직공원 조깅트랙" xfId="10747"/>
    <cellStyle name="백_토목내역서_부대초안_견적의뢰_중구청일위대가_중구(담당자요청대로)" xfId="10748"/>
    <cellStyle name="백_토목내역서_부대초안_견적의뢰_중구청일위대가_중구(담당자요청대로)_수량산출-사직공원 조깅트랙" xfId="10749"/>
    <cellStyle name="백_토목내역서_부대초안_견적의뢰_중구청일위대가_중구청일위대가(0318)" xfId="10750"/>
    <cellStyle name="백_토목내역서_부대초안_견적의뢰_중구청일위대가_중구청일위대가(0318)_수량산출-사직공원 조깅트랙" xfId="10751"/>
    <cellStyle name="백_토목내역서_부대초안_김포투찰" xfId="10752"/>
    <cellStyle name="백_토목내역서_부대초안_김포투찰_견적의뢰" xfId="10753"/>
    <cellStyle name="백_토목내역서_부대초안_김포투찰_견적의뢰_20050219강서구일위대가" xfId="10754"/>
    <cellStyle name="백_토목내역서_부대초안_김포투찰_견적의뢰_20050219강서구일위대가_수량산출-사직공원 조깅트랙" xfId="10755"/>
    <cellStyle name="백_토목내역서_부대초안_김포투찰_견적의뢰_수량산출-사직공원 조깅트랙" xfId="10756"/>
    <cellStyle name="백_토목내역서_부대초안_김포투찰_견적의뢰_수량산출서" xfId="10757"/>
    <cellStyle name="백_토목내역서_부대초안_김포투찰_견적의뢰_수량산출서_관악구청(수정완료)" xfId="10758"/>
    <cellStyle name="백_토목내역서_부대초안_김포투찰_견적의뢰_수량산출서_관악구청(수정완료)_수량산출-사직공원 조깅트랙" xfId="10759"/>
    <cellStyle name="백_토목내역서_부대초안_김포투찰_견적의뢰_수량산출서_수량산출-사직공원 조깅트랙" xfId="10760"/>
    <cellStyle name="백_토목내역서_부대초안_김포투찰_견적의뢰_수량산출서_중구(담당자요청대로)" xfId="10761"/>
    <cellStyle name="백_토목내역서_부대초안_김포투찰_견적의뢰_수량산출서_중구(담당자요청대로)_수량산출-사직공원 조깅트랙" xfId="10762"/>
    <cellStyle name="백_토목내역서_부대초안_김포투찰_견적의뢰_수량산출서_중구청일위대가(0318)" xfId="10763"/>
    <cellStyle name="백_토목내역서_부대초안_김포투찰_견적의뢰_수량산출서_중구청일위대가(0318)_수량산출-사직공원 조깅트랙" xfId="10764"/>
    <cellStyle name="백_토목내역서_부대초안_김포투찰_견적의뢰_중구청일위대가" xfId="10765"/>
    <cellStyle name="백_토목내역서_부대초안_김포투찰_견적의뢰_중구청일위대가_관악구청(수정완료)" xfId="10766"/>
    <cellStyle name="백_토목내역서_부대초안_김포투찰_견적의뢰_중구청일위대가_관악구청(수정완료)_수량산출-사직공원 조깅트랙" xfId="10767"/>
    <cellStyle name="백_토목내역서_부대초안_김포투찰_견적의뢰_중구청일위대가_수량산출-사직공원 조깅트랙" xfId="10768"/>
    <cellStyle name="백_토목내역서_부대초안_김포투찰_견적의뢰_중구청일위대가_중구(담당자요청대로)" xfId="10769"/>
    <cellStyle name="백_토목내역서_부대초안_김포투찰_견적의뢰_중구청일위대가_중구(담당자요청대로)_수량산출-사직공원 조깅트랙" xfId="10770"/>
    <cellStyle name="백_토목내역서_부대초안_김포투찰_견적의뢰_중구청일위대가_중구청일위대가(0318)" xfId="10771"/>
    <cellStyle name="백_토목내역서_부대초안_김포투찰_견적의뢰_중구청일위대가_중구청일위대가(0318)_수량산출-사직공원 조깅트랙" xfId="10772"/>
    <cellStyle name="백_토목내역서_부대초안_김포투찰_수량산출-사직공원 조깅트랙" xfId="10773"/>
    <cellStyle name="백_토목내역서_부대초안_수량산출-사직공원 조깅트랙" xfId="10774"/>
    <cellStyle name="백_토목내역서_부대초안_수량산출서" xfId="10775"/>
    <cellStyle name="백_토목내역서_부대초안_수량산출서_관악구청(수정완료)" xfId="10776"/>
    <cellStyle name="백_토목내역서_부대초안_수량산출서_관악구청(수정완료)_수량산출-사직공원 조깅트랙" xfId="10777"/>
    <cellStyle name="백_토목내역서_부대초안_수량산출서_수량산출-사직공원 조깅트랙" xfId="10778"/>
    <cellStyle name="백_토목내역서_부대초안_수량산출서_중구(담당자요청대로)" xfId="10779"/>
    <cellStyle name="백_토목내역서_부대초안_수량산출서_중구(담당자요청대로)_수량산출-사직공원 조깅트랙" xfId="10780"/>
    <cellStyle name="백_토목내역서_부대초안_수량산출서_중구청일위대가(0318)" xfId="10781"/>
    <cellStyle name="백_토목내역서_부대초안_수량산출서_중구청일위대가(0318)_수량산출-사직공원 조깅트랙" xfId="10782"/>
    <cellStyle name="백_토목내역서_부대초안_중구청일위대가" xfId="10783"/>
    <cellStyle name="백_토목내역서_부대초안_중구청일위대가_관악구청(수정완료)" xfId="10784"/>
    <cellStyle name="백_토목내역서_부대초안_중구청일위대가_관악구청(수정완료)_수량산출-사직공원 조깅트랙" xfId="10785"/>
    <cellStyle name="백_토목내역서_부대초안_중구청일위대가_수량산출-사직공원 조깅트랙" xfId="10786"/>
    <cellStyle name="백_토목내역서_부대초안_중구청일위대가_중구(담당자요청대로)" xfId="10787"/>
    <cellStyle name="백_토목내역서_부대초안_중구청일위대가_중구(담당자요청대로)_수량산출-사직공원 조깅트랙" xfId="10788"/>
    <cellStyle name="백_토목내역서_부대초안_중구청일위대가_중구청일위대가(0318)" xfId="10789"/>
    <cellStyle name="백_토목내역서_부대초안_중구청일위대가_중구청일위대가(0318)_수량산출-사직공원 조깅트랙" xfId="10790"/>
    <cellStyle name="백_토목내역서_수량산출-사직공원 조깅트랙" xfId="10791"/>
    <cellStyle name="백_토목내역서_수량산출서" xfId="10792"/>
    <cellStyle name="백_토목내역서_수량산출서_관악구청(수정완료)" xfId="10793"/>
    <cellStyle name="백_토목내역서_수량산출서_관악구청(수정완료)_수량산출-사직공원 조깅트랙" xfId="10794"/>
    <cellStyle name="백_토목내역서_수량산출서_수량산출-사직공원 조깅트랙" xfId="10795"/>
    <cellStyle name="백_토목내역서_수량산출서_중구(담당자요청대로)" xfId="10796"/>
    <cellStyle name="백_토목내역서_수량산출서_중구(담당자요청대로)_수량산출-사직공원 조깅트랙" xfId="10797"/>
    <cellStyle name="백_토목내역서_수량산출서_중구청일위대가(0318)" xfId="10798"/>
    <cellStyle name="백_토목내역서_수량산출서_중구청일위대가(0318)_수량산출-사직공원 조깅트랙" xfId="10799"/>
    <cellStyle name="백_토목내역서_중구청일위대가" xfId="10800"/>
    <cellStyle name="백_토목내역서_중구청일위대가_관악구청(수정완료)" xfId="10801"/>
    <cellStyle name="백_토목내역서_중구청일위대가_관악구청(수정완료)_수량산출-사직공원 조깅트랙" xfId="10802"/>
    <cellStyle name="백_토목내역서_중구청일위대가_수량산출-사직공원 조깅트랙" xfId="10803"/>
    <cellStyle name="백_토목내역서_중구청일위대가_중구(담당자요청대로)" xfId="10804"/>
    <cellStyle name="백_토목내역서_중구청일위대가_중구(담당자요청대로)_수량산출-사직공원 조깅트랙" xfId="10805"/>
    <cellStyle name="백_토목내역서_중구청일위대가_중구청일위대가(0318)" xfId="10806"/>
    <cellStyle name="백_토목내역서_중구청일위대가_중구청일위대가(0318)_수량산출-사직공원 조깅트랙" xfId="10807"/>
    <cellStyle name="백_통인동 마을마당 조성사업(0223)" xfId="10808"/>
    <cellStyle name="백_포장공" xfId="10809"/>
    <cellStyle name="백_포장공(최종)" xfId="10810"/>
    <cellStyle name="백_포장공(최종)_포장공" xfId="10811"/>
    <cellStyle name="백_포장공(최종)_포장공(삼양선)" xfId="10812"/>
    <cellStyle name="백_포장공(최종)_포장단위" xfId="10813"/>
    <cellStyle name="백_하천" xfId="10814"/>
    <cellStyle name="백_하천_부대공" xfId="10815"/>
    <cellStyle name="백_하천_포장공" xfId="10816"/>
    <cellStyle name="백분율" xfId="1" builtinId="5"/>
    <cellStyle name="백분율 [△1]" xfId="10817"/>
    <cellStyle name="백분율 [△2]" xfId="10818"/>
    <cellStyle name="백분율 [0]" xfId="10819"/>
    <cellStyle name="백분율 [2]" xfId="10820"/>
    <cellStyle name="백분율 2" xfId="10821"/>
    <cellStyle name="백분율 2 2" xfId="10822"/>
    <cellStyle name="백분율 3" xfId="10823"/>
    <cellStyle name="백분율 3 2" xfId="10824"/>
    <cellStyle name="백분율 4" xfId="10825"/>
    <cellStyle name="백분율 5" xfId="10826"/>
    <cellStyle name="백분율［△1］" xfId="10827"/>
    <cellStyle name="백분율［△2］" xfId="10828"/>
    <cellStyle name="벭?_Q1 PRODUCT ACTUAL_4월 (2)" xfId="10829"/>
    <cellStyle name="병합 후 가운데 맞춤" xfId="10830"/>
    <cellStyle name="병합 후 가운데 정열" xfId="10831"/>
    <cellStyle name="분수" xfId="10832"/>
    <cellStyle name="뷭?" xfId="10833"/>
    <cellStyle name="빨간색" xfId="10834"/>
    <cellStyle name="빨강" xfId="10835"/>
    <cellStyle name="常规_cs802" xfId="10836"/>
    <cellStyle name="선택영역" xfId="10837"/>
    <cellStyle name="선택영역 가운데" xfId="10838"/>
    <cellStyle name="선택영역 가운데 2" xfId="10839"/>
    <cellStyle name="선택영역_토공수량" xfId="10840"/>
    <cellStyle name="선택영역의 가운데" xfId="10841"/>
    <cellStyle name="선택영역의 가운데 2" xfId="10842"/>
    <cellStyle name="선택영역의 가운데로" xfId="10843"/>
    <cellStyle name="선택영영" xfId="10844"/>
    <cellStyle name="설계변경_여건보고용내역" xfId="10845"/>
    <cellStyle name="설계서" xfId="10846"/>
    <cellStyle name="설계서-내용" xfId="10847"/>
    <cellStyle name="설계서-내용-소수점" xfId="10848"/>
    <cellStyle name="설계서-내용-우" xfId="10849"/>
    <cellStyle name="설계서-내용-좌" xfId="10850"/>
    <cellStyle name="설계서-소제목" xfId="10851"/>
    <cellStyle name="설계서-타이틀" xfId="10852"/>
    <cellStyle name="설계서-항목" xfId="10853"/>
    <cellStyle name="소수" xfId="10854"/>
    <cellStyle name="소수3" xfId="10855"/>
    <cellStyle name="소수4" xfId="10856"/>
    <cellStyle name="소수점" xfId="10857"/>
    <cellStyle name="소숫점0" xfId="10858"/>
    <cellStyle name="소숫점3" xfId="10859"/>
    <cellStyle name="소제목" xfId="10860"/>
    <cellStyle name="수당" xfId="10861"/>
    <cellStyle name="수당2" xfId="10862"/>
    <cellStyle name="수량" xfId="10863"/>
    <cellStyle name="수량1" xfId="10864"/>
    <cellStyle name="수목명" xfId="10865"/>
    <cellStyle name="수산" xfId="10866"/>
    <cellStyle name="숫자" xfId="10867"/>
    <cellStyle name="숫자 2" xfId="10868"/>
    <cellStyle name="숫자(R)" xfId="10869"/>
    <cellStyle name="숫자(R) 2" xfId="10870"/>
    <cellStyle name="숫자(R) 3" xfId="10871"/>
    <cellStyle name="숫자(R) 4" xfId="10872"/>
    <cellStyle name="숫자_03.사천2교-상부수량" xfId="10873"/>
    <cellStyle name="숫자1" xfId="10874"/>
    <cellStyle name="숫자1 2" xfId="10875"/>
    <cellStyle name="숫자3" xfId="10876"/>
    <cellStyle name="숫자3 2" xfId="10877"/>
    <cellStyle name="숫자3R" xfId="10878"/>
    <cellStyle name="숫자3자리" xfId="10879"/>
    <cellStyle name="쉼표 [0]" xfId="6" builtinId="6"/>
    <cellStyle name="쉼표 [0] 10" xfId="10880"/>
    <cellStyle name="쉼표 [0] 11" xfId="13802"/>
    <cellStyle name="쉼표 [0] 12" xfId="13809"/>
    <cellStyle name="쉼표 [0] 14" xfId="10881"/>
    <cellStyle name="쉼표 [0] 2" xfId="5"/>
    <cellStyle name="쉼표 [0] 2 2" xfId="9"/>
    <cellStyle name="쉼표 [0] 2 2 2" xfId="13806"/>
    <cellStyle name="쉼표 [0] 2 3" xfId="10882"/>
    <cellStyle name="쉼표 [0] 3" xfId="10883"/>
    <cellStyle name="쉼표 [0] 4" xfId="10884"/>
    <cellStyle name="쉼표 [0] 4 2" xfId="10885"/>
    <cellStyle name="쉼표 [0] 5" xfId="10886"/>
    <cellStyle name="쉼표 [0] 6" xfId="10887"/>
    <cellStyle name="쉼표 [0] 6 2" xfId="10888"/>
    <cellStyle name="쉼표 [0] 7" xfId="10889"/>
    <cellStyle name="쉼표 [0] 8" xfId="10890"/>
    <cellStyle name="쉼표 [0] 8 2" xfId="13810"/>
    <cellStyle name="쉼표 [0] 9" xfId="10891"/>
    <cellStyle name="쉼표 [0] 9 2" xfId="13811"/>
    <cellStyle name="스타일 1" xfId="10892"/>
    <cellStyle name="스타일 1 2" xfId="10893"/>
    <cellStyle name="스타일 1 3" xfId="10894"/>
    <cellStyle name="스타일 10" xfId="10895"/>
    <cellStyle name="스타일 2" xfId="10896"/>
    <cellStyle name="스타일 2 2" xfId="10897"/>
    <cellStyle name="스타일 2 3" xfId="10898"/>
    <cellStyle name="스타일 3" xfId="10899"/>
    <cellStyle name="스타일 4" xfId="10900"/>
    <cellStyle name="스타일 5" xfId="10901"/>
    <cellStyle name="스타일 5 2" xfId="10902"/>
    <cellStyle name="스타일 5 3" xfId="10903"/>
    <cellStyle name="스타일 6" xfId="10904"/>
    <cellStyle name="스타일 7" xfId="10905"/>
    <cellStyle name="스타일 8" xfId="10906"/>
    <cellStyle name="스타일 9" xfId="10907"/>
    <cellStyle name="안건회계법인" xfId="10908"/>
    <cellStyle name="왼" xfId="10909"/>
    <cellStyle name="왼쪽2" xfId="10910"/>
    <cellStyle name="왼쪽5" xfId="10911"/>
    <cellStyle name="우괄호_박심배수구조물공" xfId="10912"/>
    <cellStyle name="우측양괄호" xfId="10913"/>
    <cellStyle name="원" xfId="10914"/>
    <cellStyle name="원 2" xfId="10915"/>
    <cellStyle name="원 3" xfId="10916"/>
    <cellStyle name="원_0008금감원통합감독검사정보시스템" xfId="10917"/>
    <cellStyle name="원_0009김포공항LED교체공사(광일)" xfId="10918"/>
    <cellStyle name="원_0011KIST소각설비제작설치" xfId="10919"/>
    <cellStyle name="원_0011긴급전화기정산(99년형광일)" xfId="10920"/>
    <cellStyle name="원_0011부산종합경기장전광판" xfId="10921"/>
    <cellStyle name="원_0012문화유적지표석제작설치" xfId="10922"/>
    <cellStyle name="원_0102국제조명신공항분수조명" xfId="10923"/>
    <cellStyle name="원_0103회전식현수막게시대제작설치" xfId="10924"/>
    <cellStyle name="원_0104포항시침출수처리시스템" xfId="10925"/>
    <cellStyle name="원_0105담배자판기개조원가" xfId="10926"/>
    <cellStyle name="원_0106LG인버터냉난방기제작-1" xfId="10927"/>
    <cellStyle name="원_0107광전송장비구매설치" xfId="10928"/>
    <cellStyle name="원_0107도공IBS설비SW부문(참조)" xfId="10929"/>
    <cellStyle name="원_0107문화재복원용목재-8월6일" xfId="10930"/>
    <cellStyle name="원_0107포천영중수배전반(제조,설치)" xfId="10931"/>
    <cellStyle name="원_0108농기반미곡건조기제작설치" xfId="10932"/>
    <cellStyle name="원_0108담배인삼공사영업춘추복" xfId="10933"/>
    <cellStyle name="원_0108한국전기교통-LED교통신호등((원본))" xfId="10934"/>
    <cellStyle name="원_0111해양수산부등명기제작" xfId="10935"/>
    <cellStyle name="원_0111핸디소프트-전자표준문서시스템" xfId="10936"/>
    <cellStyle name="원_0112금감원사무자동화시스템" xfId="10937"/>
    <cellStyle name="원_0112수도권매립지SW원가" xfId="10938"/>
    <cellStyle name="원_0112중고원-HRD종합정보망구축(完)" xfId="10939"/>
    <cellStyle name="원_0201종합예술회관의자제작설치-1" xfId="10940"/>
    <cellStyle name="원_0202마사회근무복" xfId="10941"/>
    <cellStyle name="원_0202부경교재-승강칠판" xfId="10942"/>
    <cellStyle name="원_0204한국석묘납골함-1규격" xfId="10943"/>
    <cellStyle name="원_0206금감원금융정보교환망재구축" xfId="10944"/>
    <cellStyle name="원_0206정통부수납장표기기제작설치" xfId="10945"/>
    <cellStyle name="원_0207담배인삼공사-담요" xfId="10946"/>
    <cellStyle name="원_0208레비텍-다층여과기설계변경" xfId="10947"/>
    <cellStyle name="원_0209이산화염소발생기-설치(50K)" xfId="10948"/>
    <cellStyle name="원_0210현대정보기술-TD이중계" xfId="10949"/>
    <cellStyle name="원_0211조달청-#1대북지원사업정산(1월7일)" xfId="10950"/>
    <cellStyle name="원_0212금감원-법규정보시스템(完)" xfId="10951"/>
    <cellStyle name="원_0301교통방송-CCTV유지보수" xfId="10952"/>
    <cellStyle name="원_0302인천경찰청-무인단속기위탁관리" xfId="10953"/>
    <cellStyle name="원_0302조달청-대북지원2차(안성연)" xfId="10954"/>
    <cellStyle name="원_0302조달청-대북지원2차(최수현)" xfId="10955"/>
    <cellStyle name="원_0302표준문서-쌍용정보통신(신)" xfId="10956"/>
    <cellStyle name="원_0304소프트파워-정부표준전자문서시스템" xfId="10957"/>
    <cellStyle name="원_0304소프트파워-정부표준전자문서시스템(完)" xfId="10958"/>
    <cellStyle name="원_0304철도청-주변환장치-1" xfId="10959"/>
    <cellStyle name="원_0305금감원-금융통계정보시스템구축(完)" xfId="10960"/>
    <cellStyle name="원_0305제낭조합-면범포지" xfId="10961"/>
    <cellStyle name="원_0306제낭공업협동조합-면범포지원단(경비까지)" xfId="10962"/>
    <cellStyle name="원_0307경찰청-무인교통단속표준SW개발용역(完)" xfId="10963"/>
    <cellStyle name="원_0308조달청-#8대북지원사업정산" xfId="10964"/>
    <cellStyle name="원_0309두합크린텍-설치원가" xfId="10965"/>
    <cellStyle name="원_0309조달청-#9대북지원사업정산" xfId="10966"/>
    <cellStyle name="원_0310여주상수도-탈수기(유천ENG)" xfId="10967"/>
    <cellStyle name="원_0311대기해양작업시간" xfId="10968"/>
    <cellStyle name="원_0311대기해양중형등명기" xfId="10969"/>
    <cellStyle name="원_0312국민체육진흥공단-전기부문" xfId="10970"/>
    <cellStyle name="원_0312대기해양-중형등명기제작설치" xfId="10971"/>
    <cellStyle name="원_0312라이준-칼라아스콘4규격" xfId="10972"/>
    <cellStyle name="원_0401집진기프로그램SW개발비산정" xfId="10973"/>
    <cellStyle name="원_2001-06조달청신성-한냉지형" xfId="10974"/>
    <cellStyle name="원_2002-03경찰대학-졸업식" xfId="10975"/>
    <cellStyle name="원_2002-03경찰청-경찰표지장" xfId="10976"/>
    <cellStyle name="원_2002-03반디-가로등(열주형)" xfId="10977"/>
    <cellStyle name="원_2002-03신화전자-감지기" xfId="10978"/>
    <cellStyle name="원_2002-04강원랜드-슬러트머신" xfId="10979"/>
    <cellStyle name="원_2002-04메가컴-외주무대" xfId="10980"/>
    <cellStyle name="원_2002-04엘지애드-무대" xfId="10981"/>
    <cellStyle name="원_2002-05강원랜드-슬러트머신(넥스터)" xfId="10982"/>
    <cellStyle name="원_2002-05경기경찰청-냉온수기공사" xfId="10983"/>
    <cellStyle name="원_2002-05대통령비서실-카페트" xfId="10984"/>
    <cellStyle name="원_2002결과표" xfId="10985"/>
    <cellStyle name="원_2002결과표1" xfId="10986"/>
    <cellStyle name="원_2003-01정일사-표창5종" xfId="10987"/>
    <cellStyle name="원_2004년완성공사원가경비율(변경최종))" xfId="10988"/>
    <cellStyle name="원_2004년완성공사원가경비율(조달청미적용)1" xfId="10989"/>
    <cellStyle name="원_2008년_노면표시(일위)" xfId="10990"/>
    <cellStyle name="원_5월부산마사회발주기제작1" xfId="10991"/>
    <cellStyle name="원_Pilot플랜트-계변경" xfId="10992"/>
    <cellStyle name="원_Pilot플랜트이전설치-변경최종" xfId="10993"/>
    <cellStyle name="원_SW(케이비)" xfId="10994"/>
    <cellStyle name="원_가월리배수펌프(04.23)" xfId="10995"/>
    <cellStyle name="원_간지,목차,페이지,표지" xfId="10996"/>
    <cellStyle name="원_간지,목차,페이지,표지(원가별)" xfId="10997"/>
    <cellStyle name="원_경찰청-근무,기동복" xfId="10998"/>
    <cellStyle name="원_공사일반관리비양식" xfId="10999"/>
    <cellStyle name="원_기초공사" xfId="11000"/>
    <cellStyle name="원_내역서-창신동 02.28(최종)" xfId="11001"/>
    <cellStyle name="원_네인텍정보기술-회로카드(수현)" xfId="11002"/>
    <cellStyle name="원_대기해양노무비" xfId="11003"/>
    <cellStyle name="원_대북자재8월분" xfId="11004"/>
    <cellStyle name="원_대북자재8월분-1" xfId="11005"/>
    <cellStyle name="원_동산용사촌수현(원본)" xfId="11006"/>
    <cellStyle name="원_매내천" xfId="11007"/>
    <cellStyle name="원_백제군사전시1" xfId="11008"/>
    <cellStyle name="원_복사본 종로구청(왕산로)" xfId="11009"/>
    <cellStyle name="원_봉산설계내역서(일상감사)" xfId="11010"/>
    <cellStyle name="원_수량산출-사직공원 조깅트랙" xfId="11011"/>
    <cellStyle name="원_수초제거기(대양기계)" xfId="11012"/>
    <cellStyle name="원_시설용역" xfId="11013"/>
    <cellStyle name="원_신화BS" xfId="11014"/>
    <cellStyle name="원_암전정밀실체현미경(수현)" xfId="11015"/>
    <cellStyle name="원_엑셀변환 0626" xfId="11016"/>
    <cellStyle name="원_영산천 하수처리장 시설공사" xfId="11017"/>
    <cellStyle name="원_오리엔탈" xfId="11018"/>
    <cellStyle name="원_원본 - 한국전기교통-개선형신호등 4종" xfId="11019"/>
    <cellStyle name="원_응암3동 마을마당 내역서" xfId="11020"/>
    <cellStyle name="원_입찰내역서갑지양식" xfId="11021"/>
    <cellStyle name="원_재료비" xfId="11022"/>
    <cellStyle name="원_제경비율모음" xfId="11023"/>
    <cellStyle name="원_제조원가" xfId="11024"/>
    <cellStyle name="원_조달청-B판사천강교제작(최종본)" xfId="11025"/>
    <cellStyle name="원_조달청-대북지원3차(최수현)" xfId="11026"/>
    <cellStyle name="원_조달청-대북지원4차(최수현)" xfId="11027"/>
    <cellStyle name="원_조달청-대북지원5차(최수현)" xfId="11028"/>
    <cellStyle name="원_조달청-대북지원6차(번호)" xfId="11029"/>
    <cellStyle name="원_조달청-대북지원6차(최수현)" xfId="11030"/>
    <cellStyle name="원_조달청-대북지원7차(최수현)" xfId="11031"/>
    <cellStyle name="원_조달청-대북지원8차(최수현)" xfId="11032"/>
    <cellStyle name="원_조달청-대북지원9차(최수현)" xfId="11033"/>
    <cellStyle name="원_종묘광장 내역서(1009일상감사)" xfId="11034"/>
    <cellStyle name="원_중앙선관위(투표,개표)" xfId="11035"/>
    <cellStyle name="원_중앙선관위(투표,개표)-사본" xfId="11036"/>
    <cellStyle name="원_철거내역서-0616" xfId="11037"/>
    <cellStyle name="원_철공가공조립" xfId="11038"/>
    <cellStyle name="원_철도청-조명기구" xfId="11039"/>
    <cellStyle name="원_최종-한국전기교통-개선형신호등 4종(공수조정)" xfId="11040"/>
    <cellStyle name="원_코솔라-제조원가" xfId="11041"/>
    <cellStyle name="원_테마공사새로03" xfId="11042"/>
    <cellStyle name="원_토지공사-간접비" xfId="11043"/>
    <cellStyle name="원_통인동 마을마당 조성사업(0223)" xfId="11044"/>
    <cellStyle name="원_평창증설매립장-설치" xfId="11045"/>
    <cellStyle name="원_한국가스공사필터제조부문" xfId="11046"/>
    <cellStyle name="원_한국도로공사" xfId="11047"/>
    <cellStyle name="원_한전내역서-최종" xfId="11048"/>
    <cellStyle name="원_흥한건설(주)_두창산업폐기물(하도급)" xfId="11049"/>
    <cellStyle name="유1" xfId="11050"/>
    <cellStyle name="유상진" xfId="11051"/>
    <cellStyle name="유영" xfId="11052"/>
    <cellStyle name="일반" xfId="11053"/>
    <cellStyle name="일반 2" xfId="11054"/>
    <cellStyle name="일반 3" xfId="11055"/>
    <cellStyle name="一般_GARMENT STEP FORM HK" xfId="11056"/>
    <cellStyle name="일위대가" xfId="11057"/>
    <cellStyle name="자리수" xfId="11058"/>
    <cellStyle name="자리수 - 유형1" xfId="11059"/>
    <cellStyle name="자리수 2" xfId="11060"/>
    <cellStyle name="자리수_2007년(100%)" xfId="11061"/>
    <cellStyle name="자리수0" xfId="11062"/>
    <cellStyle name="자리수0 2" xfId="11063"/>
    <cellStyle name="자리수0 3" xfId="11064"/>
    <cellStyle name="자리수0 4" xfId="11065"/>
    <cellStyle name="점선" xfId="11066"/>
    <cellStyle name="정기수 - 유형1" xfId="11067"/>
    <cellStyle name="제곱" xfId="11068"/>
    <cellStyle name="제목 1(左)" xfId="11069"/>
    <cellStyle name="제목 1(中)" xfId="11070"/>
    <cellStyle name="제목[1 줄]" xfId="11071"/>
    <cellStyle name="제목[2줄 아래]" xfId="11072"/>
    <cellStyle name="제목[2줄 위]" xfId="11073"/>
    <cellStyle name="제목1" xfId="11074"/>
    <cellStyle name="좁게_구조물 BOQ" xfId="11075"/>
    <cellStyle name="좌괄호_박심배수구조물공" xfId="11076"/>
    <cellStyle name="좌측양괄호" xfId="11077"/>
    <cellStyle name="ܸ준" xfId="11078"/>
    <cellStyle name="중간제목" xfId="11079"/>
    <cellStyle name="지정되지 않음" xfId="11080"/>
    <cellStyle name="千分位[0]_GARMENT STEP FORM HK" xfId="11081"/>
    <cellStyle name="千分位_GARMENT STEP FORM HK" xfId="11082"/>
    <cellStyle name="콤" xfId="11083"/>
    <cellStyle name="콤_01-토공_02-배수공" xfId="11084"/>
    <cellStyle name="콤_01-토공_02-배수공_04맨홀공" xfId="11085"/>
    <cellStyle name="콤_01-토공_02-배수공_2.중곡빗물펌프장토공(BOX구간)" xfId="11086"/>
    <cellStyle name="콤_01-토공_02-배수공_남측토공" xfId="11087"/>
    <cellStyle name="콤_01-토공_02-배수공_남측토공_2.중곡빗물펌프장토공" xfId="11088"/>
    <cellStyle name="콤_01-토공_02-배수공_남측토공_천호대로남측준공수량(토공)" xfId="11089"/>
    <cellStyle name="콤_01-토공_02-배수공_대학원우수" xfId="11090"/>
    <cellStyle name="콤_01-토공_02-배수공_맨홀공" xfId="11091"/>
    <cellStyle name="콤_01-토공_02-배수공_부대공" xfId="11092"/>
    <cellStyle name="콤_01-토공_02-배수공_상수오수공" xfId="11093"/>
    <cellStyle name="콤_01-토공_02-배수공_송방사거리도로변경내역서" xfId="11094"/>
    <cellStyle name="콤_01-토공_02-배수공_우수공" xfId="11095"/>
    <cellStyle name="콤_01-토공_02-배수공_우수공1" xfId="11096"/>
    <cellStyle name="콤_01-토공_02-배수공_우수공1_토공" xfId="11097"/>
    <cellStyle name="콤_01-토공_02-배수공_토공" xfId="11098"/>
    <cellStyle name="콤_01-토공_02-배수공_토공_2.중곡빗물펌프장토공" xfId="11099"/>
    <cellStyle name="콤_01-토공_02-배수공_토공_세종대우회토공" xfId="11100"/>
    <cellStyle name="콤_01-토공_02-배수공_토공_오거리토공" xfId="11101"/>
    <cellStyle name="콤_01-토공_02-배수공_토공_중곡빗물펌프장토공" xfId="11102"/>
    <cellStyle name="콤_01-토공_02-배수공_토공_중곡빗물펌프장토공1" xfId="11103"/>
    <cellStyle name="콤_01-토공_02-배수공_토공_중곡펌프장토공1" xfId="11104"/>
    <cellStyle name="콤_01-토공_02-배수공_토공_천호대로남측준공수량(토공)" xfId="11105"/>
    <cellStyle name="콤_01-토공_02-배수공_토공_토공" xfId="11106"/>
    <cellStyle name="콤_01-토공_02-배수공_토공_포장공" xfId="11107"/>
    <cellStyle name="콤_01-토공_02-배수공_토공_포장공(삼양선)" xfId="11108"/>
    <cellStyle name="콤_01-토공_02-배수공_토공_포장공(최종)" xfId="11109"/>
    <cellStyle name="콤_01-토공_02-배수공_토공_포장단위" xfId="11110"/>
    <cellStyle name="콤_01-토공_02-배수공_토공_한국화장품토공" xfId="11111"/>
    <cellStyle name="콤_01-토공_02-배수공_포장공" xfId="11112"/>
    <cellStyle name="콤_01-토공_02-배수공_포장공(최종)" xfId="11113"/>
    <cellStyle name="콤_01-토공_02-배수공_포장공(최종)_포장공" xfId="11114"/>
    <cellStyle name="콤_01-토공_02-배수공_포장공(최종)_포장공(삼양선)" xfId="11115"/>
    <cellStyle name="콤_01-토공_02-배수공_포장공(최종)_포장단위" xfId="11116"/>
    <cellStyle name="콤_01-토공_02-배수공_하천" xfId="11117"/>
    <cellStyle name="콤_01-토공_02-배수공_하천_부대공" xfId="11118"/>
    <cellStyle name="콤_01-토공_02-배수공_하천_포장공" xfId="11119"/>
    <cellStyle name="콤_02-배수공" xfId="11120"/>
    <cellStyle name="콤_02-배수공_02-반중력식옹벽" xfId="11121"/>
    <cellStyle name="콤_02-배수공_02-반중력식옹벽_04맨홀공" xfId="11122"/>
    <cellStyle name="콤_02-배수공_02-반중력식옹벽_2.중곡빗물펌프장토공(BOX구간)" xfId="11123"/>
    <cellStyle name="콤_02-배수공_02-반중력식옹벽_남측토공" xfId="11124"/>
    <cellStyle name="콤_02-배수공_02-반중력식옹벽_남측토공_2.중곡빗물펌프장토공" xfId="11125"/>
    <cellStyle name="콤_02-배수공_02-반중력식옹벽_남측토공_천호대로남측준공수량(토공)" xfId="11126"/>
    <cellStyle name="콤_02-배수공_02-반중력식옹벽_대학원우수" xfId="11127"/>
    <cellStyle name="콤_02-배수공_02-반중력식옹벽_맨홀공" xfId="11128"/>
    <cellStyle name="콤_02-배수공_02-반중력식옹벽_부대공" xfId="11129"/>
    <cellStyle name="콤_02-배수공_02-반중력식옹벽_상수오수공" xfId="11130"/>
    <cellStyle name="콤_02-배수공_02-반중력식옹벽_송방사거리도로변경내역서" xfId="11131"/>
    <cellStyle name="콤_02-배수공_02-반중력식옹벽_우수공" xfId="11132"/>
    <cellStyle name="콤_02-배수공_02-반중력식옹벽_우수공1" xfId="11133"/>
    <cellStyle name="콤_02-배수공_02-반중력식옹벽_우수공1_토공" xfId="11134"/>
    <cellStyle name="콤_02-배수공_02-반중력식옹벽_토공" xfId="11135"/>
    <cellStyle name="콤_02-배수공_02-반중력식옹벽_토공_2.중곡빗물펌프장토공" xfId="11136"/>
    <cellStyle name="콤_02-배수공_02-반중력식옹벽_토공_세종대우회토공" xfId="11137"/>
    <cellStyle name="콤_02-배수공_02-반중력식옹벽_토공_오거리토공" xfId="11138"/>
    <cellStyle name="콤_02-배수공_02-반중력식옹벽_토공_중곡빗물펌프장토공" xfId="11139"/>
    <cellStyle name="콤_02-배수공_02-반중력식옹벽_토공_중곡빗물펌프장토공1" xfId="11140"/>
    <cellStyle name="콤_02-배수공_02-반중력식옹벽_토공_중곡펌프장토공1" xfId="11141"/>
    <cellStyle name="콤_02-배수공_02-반중력식옹벽_토공_천호대로남측준공수량(토공)" xfId="11142"/>
    <cellStyle name="콤_02-배수공_02-반중력식옹벽_토공_토공" xfId="11143"/>
    <cellStyle name="콤_02-배수공_02-반중력식옹벽_토공_포장공" xfId="11144"/>
    <cellStyle name="콤_02-배수공_02-반중력식옹벽_토공_포장공(삼양선)" xfId="11145"/>
    <cellStyle name="콤_02-배수공_02-반중력식옹벽_토공_포장공(최종)" xfId="11146"/>
    <cellStyle name="콤_02-배수공_02-반중력식옹벽_토공_포장단위" xfId="11147"/>
    <cellStyle name="콤_02-배수공_02-반중력식옹벽_토공_한국화장품토공" xfId="11148"/>
    <cellStyle name="콤_02-배수공_02-반중력식옹벽_포장공" xfId="11149"/>
    <cellStyle name="콤_02-배수공_02-반중력식옹벽_포장공(최종)" xfId="11150"/>
    <cellStyle name="콤_02-배수공_02-반중력식옹벽_포장공(최종)_포장공" xfId="11151"/>
    <cellStyle name="콤_02-배수공_02-반중력식옹벽_포장공(최종)_포장공(삼양선)" xfId="11152"/>
    <cellStyle name="콤_02-배수공_02-반중력식옹벽_포장공(최종)_포장단위" xfId="11153"/>
    <cellStyle name="콤_02-배수공_02-반중력식옹벽_하천" xfId="11154"/>
    <cellStyle name="콤_02-배수공_02-반중력식옹벽_하천_부대공" xfId="11155"/>
    <cellStyle name="콤_02-배수공_02-반중력식옹벽_하천_포장공" xfId="11156"/>
    <cellStyle name="콤_02-배수공_02-배수공" xfId="11157"/>
    <cellStyle name="콤_02-배수공_02-배수공_04맨홀공" xfId="11158"/>
    <cellStyle name="콤_02-배수공_02-배수공_2.중곡빗물펌프장토공(BOX구간)" xfId="11159"/>
    <cellStyle name="콤_02-배수공_02-배수공_남측토공" xfId="11160"/>
    <cellStyle name="콤_02-배수공_02-배수공_남측토공_2.중곡빗물펌프장토공" xfId="11161"/>
    <cellStyle name="콤_02-배수공_02-배수공_남측토공_천호대로남측준공수량(토공)" xfId="11162"/>
    <cellStyle name="콤_02-배수공_02-배수공_대학원우수" xfId="11163"/>
    <cellStyle name="콤_02-배수공_02-배수공_맨홀공" xfId="11164"/>
    <cellStyle name="콤_02-배수공_02-배수공_부대공" xfId="11165"/>
    <cellStyle name="콤_02-배수공_02-배수공_상수오수공" xfId="11166"/>
    <cellStyle name="콤_02-배수공_02-배수공_송방사거리도로변경내역서" xfId="11167"/>
    <cellStyle name="콤_02-배수공_02-배수공_우수공" xfId="11168"/>
    <cellStyle name="콤_02-배수공_02-배수공_우수공1" xfId="11169"/>
    <cellStyle name="콤_02-배수공_02-배수공_우수공1_토공" xfId="11170"/>
    <cellStyle name="콤_02-배수공_02-배수공_토공" xfId="11171"/>
    <cellStyle name="콤_02-배수공_02-배수공_토공_2.중곡빗물펌프장토공" xfId="11172"/>
    <cellStyle name="콤_02-배수공_02-배수공_토공_세종대우회토공" xfId="11173"/>
    <cellStyle name="콤_02-배수공_02-배수공_토공_오거리토공" xfId="11174"/>
    <cellStyle name="콤_02-배수공_02-배수공_토공_중곡빗물펌프장토공" xfId="11175"/>
    <cellStyle name="콤_02-배수공_02-배수공_토공_중곡빗물펌프장토공1" xfId="11176"/>
    <cellStyle name="콤_02-배수공_02-배수공_토공_중곡펌프장토공1" xfId="11177"/>
    <cellStyle name="콤_02-배수공_02-배수공_토공_천호대로남측준공수량(토공)" xfId="11178"/>
    <cellStyle name="콤_02-배수공_02-배수공_토공_토공" xfId="11179"/>
    <cellStyle name="콤_02-배수공_02-배수공_토공_포장공" xfId="11180"/>
    <cellStyle name="콤_02-배수공_02-배수공_토공_포장공(삼양선)" xfId="11181"/>
    <cellStyle name="콤_02-배수공_02-배수공_토공_포장공(최종)" xfId="11182"/>
    <cellStyle name="콤_02-배수공_02-배수공_토공_포장단위" xfId="11183"/>
    <cellStyle name="콤_02-배수공_02-배수공_토공_한국화장품토공" xfId="11184"/>
    <cellStyle name="콤_02-배수공_02-배수공_포장공" xfId="11185"/>
    <cellStyle name="콤_02-배수공_02-배수공_포장공(최종)" xfId="11186"/>
    <cellStyle name="콤_02-배수공_02-배수공_포장공(최종)_포장공" xfId="11187"/>
    <cellStyle name="콤_02-배수공_02-배수공_포장공(최종)_포장공(삼양선)" xfId="11188"/>
    <cellStyle name="콤_02-배수공_02-배수공_포장공(최종)_포장단위" xfId="11189"/>
    <cellStyle name="콤_02-배수공_02-배수공_하천" xfId="11190"/>
    <cellStyle name="콤_02-배수공_02-배수공_하천_부대공" xfId="11191"/>
    <cellStyle name="콤_02-배수공_02-배수공_하천_포장공" xfId="11192"/>
    <cellStyle name="콤_02-배수공_04맨홀공" xfId="11193"/>
    <cellStyle name="콤_02-배수공_2.중곡빗물펌프장토공(BOX구간)" xfId="11194"/>
    <cellStyle name="콤_02-배수공_가평조서" xfId="11195"/>
    <cellStyle name="콤_02-배수공_가평조서_2.중곡빗물펌프장토공(BOX구간)" xfId="11196"/>
    <cellStyle name="콤_02-배수공_가평조서_부대공" xfId="11197"/>
    <cellStyle name="콤_02-배수공_가평조서_우수공1" xfId="11198"/>
    <cellStyle name="콤_02-배수공_가평조서_우수공1_토공" xfId="11199"/>
    <cellStyle name="콤_02-배수공_가평조서_토공" xfId="11200"/>
    <cellStyle name="콤_02-배수공_가평조서_토공_토공" xfId="11201"/>
    <cellStyle name="콤_02-배수공_가평조서_포장공" xfId="11202"/>
    <cellStyle name="콤_02-배수공_가평조서_포장공(최종)" xfId="11203"/>
    <cellStyle name="콤_02-배수공_가평조서_포장공(최종)_포장공" xfId="11204"/>
    <cellStyle name="콤_02-배수공_가평조서_포장공(최종)_포장공(삼양선)" xfId="11205"/>
    <cellStyle name="콤_02-배수공_가평조서_포장공(최종)_포장단위" xfId="11206"/>
    <cellStyle name="콤_02-배수공_남측토공" xfId="11207"/>
    <cellStyle name="콤_02-배수공_남측토공_2.중곡빗물펌프장토공" xfId="11208"/>
    <cellStyle name="콤_02-배수공_남측토공_천호대로남측준공수량(토공)" xfId="11209"/>
    <cellStyle name="콤_02-배수공_대학원우수" xfId="11210"/>
    <cellStyle name="콤_02-배수공_맨홀공" xfId="11211"/>
    <cellStyle name="콤_02-배수공_반중력" xfId="11212"/>
    <cellStyle name="콤_02-배수공_반중력_04맨홀공" xfId="11213"/>
    <cellStyle name="콤_02-배수공_반중력_2.중곡빗물펌프장토공(BOX구간)" xfId="11214"/>
    <cellStyle name="콤_02-배수공_반중력_남측토공" xfId="11215"/>
    <cellStyle name="콤_02-배수공_반중력_남측토공_2.중곡빗물펌프장토공" xfId="11216"/>
    <cellStyle name="콤_02-배수공_반중력_남측토공_천호대로남측준공수량(토공)" xfId="11217"/>
    <cellStyle name="콤_02-배수공_반중력_대학원우수" xfId="11218"/>
    <cellStyle name="콤_02-배수공_반중력_맨홀공" xfId="11219"/>
    <cellStyle name="콤_02-배수공_반중력_부대공" xfId="11220"/>
    <cellStyle name="콤_02-배수공_반중력_상수오수공" xfId="11221"/>
    <cellStyle name="콤_02-배수공_반중력_송방사거리도로변경내역서" xfId="11222"/>
    <cellStyle name="콤_02-배수공_반중력_우수공" xfId="11223"/>
    <cellStyle name="콤_02-배수공_반중력_우수공1" xfId="11224"/>
    <cellStyle name="콤_02-배수공_반중력_우수공1_토공" xfId="11225"/>
    <cellStyle name="콤_02-배수공_반중력_토공" xfId="11226"/>
    <cellStyle name="콤_02-배수공_반중력_토공_2.중곡빗물펌프장토공" xfId="11227"/>
    <cellStyle name="콤_02-배수공_반중력_토공_세종대우회토공" xfId="11228"/>
    <cellStyle name="콤_02-배수공_반중력_토공_오거리토공" xfId="11229"/>
    <cellStyle name="콤_02-배수공_반중력_토공_중곡빗물펌프장토공" xfId="11230"/>
    <cellStyle name="콤_02-배수공_반중력_토공_중곡빗물펌프장토공1" xfId="11231"/>
    <cellStyle name="콤_02-배수공_반중력_토공_중곡펌프장토공1" xfId="11232"/>
    <cellStyle name="콤_02-배수공_반중력_토공_천호대로남측준공수량(토공)" xfId="11233"/>
    <cellStyle name="콤_02-배수공_반중력_토공_토공" xfId="11234"/>
    <cellStyle name="콤_02-배수공_반중력_토공_포장공" xfId="11235"/>
    <cellStyle name="콤_02-배수공_반중력_토공_포장공(삼양선)" xfId="11236"/>
    <cellStyle name="콤_02-배수공_반중력_토공_포장공(최종)" xfId="11237"/>
    <cellStyle name="콤_02-배수공_반중력_토공_포장단위" xfId="11238"/>
    <cellStyle name="콤_02-배수공_반중력_토공_한국화장품토공" xfId="11239"/>
    <cellStyle name="콤_02-배수공_반중력_포장공" xfId="11240"/>
    <cellStyle name="콤_02-배수공_반중력_포장공(최종)" xfId="11241"/>
    <cellStyle name="콤_02-배수공_반중력_포장공(최종)_포장공" xfId="11242"/>
    <cellStyle name="콤_02-배수공_반중력_포장공(최종)_포장공(삼양선)" xfId="11243"/>
    <cellStyle name="콤_02-배수공_반중력_포장공(최종)_포장단위" xfId="11244"/>
    <cellStyle name="콤_02-배수공_반중력_하천" xfId="11245"/>
    <cellStyle name="콤_02-배수공_반중력_하천_부대공" xfId="11246"/>
    <cellStyle name="콤_02-배수공_반중력_하천_포장공" xfId="11247"/>
    <cellStyle name="콤_02-배수공_부대공" xfId="11248"/>
    <cellStyle name="콤_02-배수공_상수오수공" xfId="11249"/>
    <cellStyle name="콤_02-배수공_송방사거리도로변경내역서" xfId="11250"/>
    <cellStyle name="콤_02-배수공_옹벽" xfId="11251"/>
    <cellStyle name="콤_02-배수공_옹벽_2.중곡빗물펌프장토공(BOX구간)" xfId="11252"/>
    <cellStyle name="콤_02-배수공_옹벽_맨홀공" xfId="11253"/>
    <cellStyle name="콤_02-배수공_옹벽_부대공" xfId="11254"/>
    <cellStyle name="콤_02-배수공_옹벽_상수오수공" xfId="11255"/>
    <cellStyle name="콤_02-배수공_옹벽_송방사거리도로변경내역서" xfId="11256"/>
    <cellStyle name="콤_02-배수공_옹벽_우수공" xfId="11257"/>
    <cellStyle name="콤_02-배수공_옹벽_포장공" xfId="11258"/>
    <cellStyle name="콤_02-배수공_옹벽_포장공(최종)" xfId="11259"/>
    <cellStyle name="콤_02-배수공_옹벽_포장공(최종)_포장공" xfId="11260"/>
    <cellStyle name="콤_02-배수공_옹벽_포장공(최종)_포장공(삼양선)" xfId="11261"/>
    <cellStyle name="콤_02-배수공_옹벽_포장공(최종)_포장단위" xfId="11262"/>
    <cellStyle name="콤_02-배수공_옹벽_하천" xfId="11263"/>
    <cellStyle name="콤_02-배수공_옹벽_하천_부대공" xfId="11264"/>
    <cellStyle name="콤_02-배수공_옹벽_하천_포장공" xfId="11265"/>
    <cellStyle name="콤_02-배수공_우수공" xfId="11266"/>
    <cellStyle name="콤_02-배수공_우수공1" xfId="11267"/>
    <cellStyle name="콤_02-배수공_우수공1_토공" xfId="11268"/>
    <cellStyle name="콤_02-배수공_토공" xfId="11269"/>
    <cellStyle name="콤_02-배수공_토공_2.중곡빗물펌프장토공" xfId="11270"/>
    <cellStyle name="콤_02-배수공_토공_세종대우회토공" xfId="11271"/>
    <cellStyle name="콤_02-배수공_토공_오거리토공" xfId="11272"/>
    <cellStyle name="콤_02-배수공_토공_중곡빗물펌프장토공" xfId="11273"/>
    <cellStyle name="콤_02-배수공_토공_중곡빗물펌프장토공1" xfId="11274"/>
    <cellStyle name="콤_02-배수공_토공_중곡펌프장토공1" xfId="11275"/>
    <cellStyle name="콤_02-배수공_토공_천호대로남측준공수량(토공)" xfId="11276"/>
    <cellStyle name="콤_02-배수공_토공_토공" xfId="11277"/>
    <cellStyle name="콤_02-배수공_토공_포장공" xfId="11278"/>
    <cellStyle name="콤_02-배수공_토공_포장공(삼양선)" xfId="11279"/>
    <cellStyle name="콤_02-배수공_토공_포장공(최종)" xfId="11280"/>
    <cellStyle name="콤_02-배수공_토공_포장단위" xfId="11281"/>
    <cellStyle name="콤_02-배수공_토공_한국화장품토공" xfId="11282"/>
    <cellStyle name="콤_02-배수공_포장공" xfId="11283"/>
    <cellStyle name="콤_02-배수공_포장공(최종)" xfId="11284"/>
    <cellStyle name="콤_02-배수공_포장공(최종)_포장공" xfId="11285"/>
    <cellStyle name="콤_02-배수공_포장공(최종)_포장공(삼양선)" xfId="11286"/>
    <cellStyle name="콤_02-배수공_포장공(최종)_포장단위" xfId="11287"/>
    <cellStyle name="콤_02-배수공_포장조서" xfId="11288"/>
    <cellStyle name="콤_02-배수공_포장조서_2.중곡빗물펌프장토공(BOX구간)" xfId="11289"/>
    <cellStyle name="콤_02-배수공_포장조서_부대공" xfId="11290"/>
    <cellStyle name="콤_02-배수공_포장조서_우수공1" xfId="11291"/>
    <cellStyle name="콤_02-배수공_포장조서_우수공1_토공" xfId="11292"/>
    <cellStyle name="콤_02-배수공_포장조서_토공" xfId="11293"/>
    <cellStyle name="콤_02-배수공_포장조서_토공_토공" xfId="11294"/>
    <cellStyle name="콤_02-배수공_포장조서_포장공" xfId="11295"/>
    <cellStyle name="콤_02-배수공_포장조서_포장공(최종)" xfId="11296"/>
    <cellStyle name="콤_02-배수공_포장조서_포장공(최종)_포장공" xfId="11297"/>
    <cellStyle name="콤_02-배수공_포장조서_포장공(최종)_포장공(삼양선)" xfId="11298"/>
    <cellStyle name="콤_02-배수공_포장조서_포장공(최종)_포장단위" xfId="11299"/>
    <cellStyle name="콤_02-배수공_하천" xfId="11300"/>
    <cellStyle name="콤_02-배수공_하천_부대공" xfId="11301"/>
    <cellStyle name="콤_02-배수공_하천_포장공" xfId="11302"/>
    <cellStyle name="콤_04맨홀공" xfId="11303"/>
    <cellStyle name="콤_04-포장공_02-배수공" xfId="11304"/>
    <cellStyle name="콤_04-포장공_02-배수공_04맨홀공" xfId="11305"/>
    <cellStyle name="콤_04-포장공_02-배수공_2.중곡빗물펌프장토공(BOX구간)" xfId="11306"/>
    <cellStyle name="콤_04-포장공_02-배수공_남측토공" xfId="11307"/>
    <cellStyle name="콤_04-포장공_02-배수공_남측토공_2.중곡빗물펌프장토공" xfId="11308"/>
    <cellStyle name="콤_04-포장공_02-배수공_남측토공_천호대로남측준공수량(토공)" xfId="11309"/>
    <cellStyle name="콤_04-포장공_02-배수공_대학원우수" xfId="11310"/>
    <cellStyle name="콤_04-포장공_02-배수공_맨홀공" xfId="11311"/>
    <cellStyle name="콤_04-포장공_02-배수공_부대공" xfId="11312"/>
    <cellStyle name="콤_04-포장공_02-배수공_상수오수공" xfId="11313"/>
    <cellStyle name="콤_04-포장공_02-배수공_송방사거리도로변경내역서" xfId="11314"/>
    <cellStyle name="콤_04-포장공_02-배수공_우수공" xfId="11315"/>
    <cellStyle name="콤_04-포장공_02-배수공_우수공1" xfId="11316"/>
    <cellStyle name="콤_04-포장공_02-배수공_우수공1_토공" xfId="11317"/>
    <cellStyle name="콤_04-포장공_02-배수공_토공" xfId="11318"/>
    <cellStyle name="콤_04-포장공_02-배수공_토공_2.중곡빗물펌프장토공" xfId="11319"/>
    <cellStyle name="콤_04-포장공_02-배수공_토공_세종대우회토공" xfId="11320"/>
    <cellStyle name="콤_04-포장공_02-배수공_토공_오거리토공" xfId="11321"/>
    <cellStyle name="콤_04-포장공_02-배수공_토공_중곡빗물펌프장토공" xfId="11322"/>
    <cellStyle name="콤_04-포장공_02-배수공_토공_중곡빗물펌프장토공1" xfId="11323"/>
    <cellStyle name="콤_04-포장공_02-배수공_토공_중곡펌프장토공1" xfId="11324"/>
    <cellStyle name="콤_04-포장공_02-배수공_토공_천호대로남측준공수량(토공)" xfId="11325"/>
    <cellStyle name="콤_04-포장공_02-배수공_토공_토공" xfId="11326"/>
    <cellStyle name="콤_04-포장공_02-배수공_토공_포장공" xfId="11327"/>
    <cellStyle name="콤_04-포장공_02-배수공_토공_포장공(삼양선)" xfId="11328"/>
    <cellStyle name="콤_04-포장공_02-배수공_토공_포장공(최종)" xfId="11329"/>
    <cellStyle name="콤_04-포장공_02-배수공_토공_포장단위" xfId="11330"/>
    <cellStyle name="콤_04-포장공_02-배수공_토공_한국화장품토공" xfId="11331"/>
    <cellStyle name="콤_04-포장공_02-배수공_포장공" xfId="11332"/>
    <cellStyle name="콤_04-포장공_02-배수공_포장공(최종)" xfId="11333"/>
    <cellStyle name="콤_04-포장공_02-배수공_포장공(최종)_포장공" xfId="11334"/>
    <cellStyle name="콤_04-포장공_02-배수공_포장공(최종)_포장공(삼양선)" xfId="11335"/>
    <cellStyle name="콤_04-포장공_02-배수공_포장공(최종)_포장단위" xfId="11336"/>
    <cellStyle name="콤_04-포장공_02-배수공_하천" xfId="11337"/>
    <cellStyle name="콤_04-포장공_02-배수공_하천_부대공" xfId="11338"/>
    <cellStyle name="콤_04-포장공_02-배수공_하천_포장공" xfId="11339"/>
    <cellStyle name="콤_06-부대공_02-배수공" xfId="11340"/>
    <cellStyle name="콤_06-부대공_02-배수공_04맨홀공" xfId="11341"/>
    <cellStyle name="콤_06-부대공_02-배수공_2.중곡빗물펌프장토공(BOX구간)" xfId="11342"/>
    <cellStyle name="콤_06-부대공_02-배수공_남측토공" xfId="11343"/>
    <cellStyle name="콤_06-부대공_02-배수공_남측토공_2.중곡빗물펌프장토공" xfId="11344"/>
    <cellStyle name="콤_06-부대공_02-배수공_남측토공_천호대로남측준공수량(토공)" xfId="11345"/>
    <cellStyle name="콤_06-부대공_02-배수공_대학원우수" xfId="11346"/>
    <cellStyle name="콤_06-부대공_02-배수공_맨홀공" xfId="11347"/>
    <cellStyle name="콤_06-부대공_02-배수공_부대공" xfId="11348"/>
    <cellStyle name="콤_06-부대공_02-배수공_상수오수공" xfId="11349"/>
    <cellStyle name="콤_06-부대공_02-배수공_송방사거리도로변경내역서" xfId="11350"/>
    <cellStyle name="콤_06-부대공_02-배수공_우수공" xfId="11351"/>
    <cellStyle name="콤_06-부대공_02-배수공_우수공1" xfId="11352"/>
    <cellStyle name="콤_06-부대공_02-배수공_우수공1_토공" xfId="11353"/>
    <cellStyle name="콤_06-부대공_02-배수공_토공" xfId="11354"/>
    <cellStyle name="콤_06-부대공_02-배수공_토공_2.중곡빗물펌프장토공" xfId="11355"/>
    <cellStyle name="콤_06-부대공_02-배수공_토공_세종대우회토공" xfId="11356"/>
    <cellStyle name="콤_06-부대공_02-배수공_토공_오거리토공" xfId="11357"/>
    <cellStyle name="콤_06-부대공_02-배수공_토공_중곡빗물펌프장토공" xfId="11358"/>
    <cellStyle name="콤_06-부대공_02-배수공_토공_중곡빗물펌프장토공1" xfId="11359"/>
    <cellStyle name="콤_06-부대공_02-배수공_토공_중곡펌프장토공1" xfId="11360"/>
    <cellStyle name="콤_06-부대공_02-배수공_토공_천호대로남측준공수량(토공)" xfId="11361"/>
    <cellStyle name="콤_06-부대공_02-배수공_토공_토공" xfId="11362"/>
    <cellStyle name="콤_06-부대공_02-배수공_토공_포장공" xfId="11363"/>
    <cellStyle name="콤_06-부대공_02-배수공_토공_포장공(삼양선)" xfId="11364"/>
    <cellStyle name="콤_06-부대공_02-배수공_토공_포장공(최종)" xfId="11365"/>
    <cellStyle name="콤_06-부대공_02-배수공_토공_포장단위" xfId="11366"/>
    <cellStyle name="콤_06-부대공_02-배수공_토공_한국화장품토공" xfId="11367"/>
    <cellStyle name="콤_06-부대공_02-배수공_포장공" xfId="11368"/>
    <cellStyle name="콤_06-부대공_02-배수공_포장공(최종)" xfId="11369"/>
    <cellStyle name="콤_06-부대공_02-배수공_포장공(최종)_포장공" xfId="11370"/>
    <cellStyle name="콤_06-부대공_02-배수공_포장공(최종)_포장공(삼양선)" xfId="11371"/>
    <cellStyle name="콤_06-부대공_02-배수공_포장공(최종)_포장단위" xfId="11372"/>
    <cellStyle name="콤_06-부대공_02-배수공_하천" xfId="11373"/>
    <cellStyle name="콤_06-부대공_02-배수공_하천_부대공" xfId="11374"/>
    <cellStyle name="콤_06-부대공_02-배수공_하천_포장공" xfId="11375"/>
    <cellStyle name="콤_2.중곡빗물펌프장토공(BOX구간)" xfId="11376"/>
    <cellStyle name="콤_20050219강서구일위대가" xfId="11377"/>
    <cellStyle name="콤_20050219강서구일위대가_수량산출-사직공원 조깅트랙" xfId="11378"/>
    <cellStyle name="콤_대학원우수" xfId="11379"/>
    <cellStyle name="콤_도로" xfId="11380"/>
    <cellStyle name="콤_도로_수량산출-사직공원 조깅트랙" xfId="11381"/>
    <cellStyle name="콤_맨홀공" xfId="11382"/>
    <cellStyle name="콤_부대공" xfId="11383"/>
    <cellStyle name="콤_부대초안" xfId="11384"/>
    <cellStyle name="콤_부대초안_20050219강서구일위대가" xfId="11385"/>
    <cellStyle name="콤_부대초안_20050219강서구일위대가_수량산출-사직공원 조깅트랙" xfId="11386"/>
    <cellStyle name="콤_부대초안_견적의뢰" xfId="11387"/>
    <cellStyle name="콤_부대초안_견적의뢰_20050219강서구일위대가" xfId="11388"/>
    <cellStyle name="콤_부대초안_견적의뢰_20050219강서구일위대가_수량산출-사직공원 조깅트랙" xfId="11389"/>
    <cellStyle name="콤_부대초안_견적의뢰_수량산출-사직공원 조깅트랙" xfId="11390"/>
    <cellStyle name="콤_부대초안_견적의뢰_수량산출서" xfId="11391"/>
    <cellStyle name="콤_부대초안_견적의뢰_수량산출서_관악구청(수정완료)" xfId="11392"/>
    <cellStyle name="콤_부대초안_견적의뢰_수량산출서_관악구청(수정완료)_수량산출-사직공원 조깅트랙" xfId="11393"/>
    <cellStyle name="콤_부대초안_견적의뢰_수량산출서_수량산출-사직공원 조깅트랙" xfId="11394"/>
    <cellStyle name="콤_부대초안_견적의뢰_수량산출서_중구(담당자요청대로)" xfId="11395"/>
    <cellStyle name="콤_부대초안_견적의뢰_수량산출서_중구(담당자요청대로)_수량산출-사직공원 조깅트랙" xfId="11396"/>
    <cellStyle name="콤_부대초안_견적의뢰_수량산출서_중구청일위대가(0318)" xfId="11397"/>
    <cellStyle name="콤_부대초안_견적의뢰_수량산출서_중구청일위대가(0318)_수량산출-사직공원 조깅트랙" xfId="11398"/>
    <cellStyle name="콤_부대초안_견적의뢰_중구청일위대가" xfId="11399"/>
    <cellStyle name="콤_부대초안_견적의뢰_중구청일위대가_관악구청(수정완료)" xfId="11400"/>
    <cellStyle name="콤_부대초안_견적의뢰_중구청일위대가_관악구청(수정완료)_수량산출-사직공원 조깅트랙" xfId="11401"/>
    <cellStyle name="콤_부대초안_견적의뢰_중구청일위대가_수량산출-사직공원 조깅트랙" xfId="11402"/>
    <cellStyle name="콤_부대초안_견적의뢰_중구청일위대가_중구(담당자요청대로)" xfId="11403"/>
    <cellStyle name="콤_부대초안_견적의뢰_중구청일위대가_중구(담당자요청대로)_수량산출-사직공원 조깅트랙" xfId="11404"/>
    <cellStyle name="콤_부대초안_견적의뢰_중구청일위대가_중구청일위대가(0318)" xfId="11405"/>
    <cellStyle name="콤_부대초안_견적의뢰_중구청일위대가_중구청일위대가(0318)_수량산출-사직공원 조깅트랙" xfId="11406"/>
    <cellStyle name="콤_부대초안_김포투찰" xfId="11407"/>
    <cellStyle name="콤_부대초안_김포투찰_견적의뢰" xfId="11408"/>
    <cellStyle name="콤_부대초안_김포투찰_견적의뢰_20050219강서구일위대가" xfId="11409"/>
    <cellStyle name="콤_부대초안_김포투찰_견적의뢰_20050219강서구일위대가_수량산출-사직공원 조깅트랙" xfId="11410"/>
    <cellStyle name="콤_부대초안_김포투찰_견적의뢰_수량산출-사직공원 조깅트랙" xfId="11411"/>
    <cellStyle name="콤_부대초안_김포투찰_견적의뢰_수량산출서" xfId="11412"/>
    <cellStyle name="콤_부대초안_김포투찰_견적의뢰_수량산출서_관악구청(수정완료)" xfId="11413"/>
    <cellStyle name="콤_부대초안_김포투찰_견적의뢰_수량산출서_관악구청(수정완료)_수량산출-사직공원 조깅트랙" xfId="11414"/>
    <cellStyle name="콤_부대초안_김포투찰_견적의뢰_수량산출서_수량산출-사직공원 조깅트랙" xfId="11415"/>
    <cellStyle name="콤_부대초안_김포투찰_견적의뢰_수량산출서_중구(담당자요청대로)" xfId="11416"/>
    <cellStyle name="콤_부대초안_김포투찰_견적의뢰_수량산출서_중구(담당자요청대로)_수량산출-사직공원 조깅트랙" xfId="11417"/>
    <cellStyle name="콤_부대초안_김포투찰_견적의뢰_수량산출서_중구청일위대가(0318)" xfId="11418"/>
    <cellStyle name="콤_부대초안_김포투찰_견적의뢰_수량산출서_중구청일위대가(0318)_수량산출-사직공원 조깅트랙" xfId="11419"/>
    <cellStyle name="콤_부대초안_김포투찰_견적의뢰_중구청일위대가" xfId="11420"/>
    <cellStyle name="콤_부대초안_김포투찰_견적의뢰_중구청일위대가_관악구청(수정완료)" xfId="11421"/>
    <cellStyle name="콤_부대초안_김포투찰_견적의뢰_중구청일위대가_관악구청(수정완료)_수량산출-사직공원 조깅트랙" xfId="11422"/>
    <cellStyle name="콤_부대초안_김포투찰_견적의뢰_중구청일위대가_수량산출-사직공원 조깅트랙" xfId="11423"/>
    <cellStyle name="콤_부대초안_김포투찰_견적의뢰_중구청일위대가_중구(담당자요청대로)" xfId="11424"/>
    <cellStyle name="콤_부대초안_김포투찰_견적의뢰_중구청일위대가_중구(담당자요청대로)_수량산출-사직공원 조깅트랙" xfId="11425"/>
    <cellStyle name="콤_부대초안_김포투찰_견적의뢰_중구청일위대가_중구청일위대가(0318)" xfId="11426"/>
    <cellStyle name="콤_부대초안_김포투찰_견적의뢰_중구청일위대가_중구청일위대가(0318)_수량산출-사직공원 조깅트랙" xfId="11427"/>
    <cellStyle name="콤_부대초안_김포투찰_수량산출-사직공원 조깅트랙" xfId="11428"/>
    <cellStyle name="콤_부대초안_수량산출-사직공원 조깅트랙" xfId="11429"/>
    <cellStyle name="콤_부대초안_수량산출서" xfId="11430"/>
    <cellStyle name="콤_부대초안_수량산출서_관악구청(수정완료)" xfId="11431"/>
    <cellStyle name="콤_부대초안_수량산출서_관악구청(수정완료)_수량산출-사직공원 조깅트랙" xfId="11432"/>
    <cellStyle name="콤_부대초안_수량산출서_수량산출-사직공원 조깅트랙" xfId="11433"/>
    <cellStyle name="콤_부대초안_수량산출서_중구(담당자요청대로)" xfId="11434"/>
    <cellStyle name="콤_부대초안_수량산출서_중구(담당자요청대로)_수량산출-사직공원 조깅트랙" xfId="11435"/>
    <cellStyle name="콤_부대초안_수량산출서_중구청일위대가(0318)" xfId="11436"/>
    <cellStyle name="콤_부대초안_수량산출서_중구청일위대가(0318)_수량산출-사직공원 조깅트랙" xfId="11437"/>
    <cellStyle name="콤_부대초안_중구청일위대가" xfId="11438"/>
    <cellStyle name="콤_부대초안_중구청일위대가_관악구청(수정완료)" xfId="11439"/>
    <cellStyle name="콤_부대초안_중구청일위대가_관악구청(수정완료)_수량산출-사직공원 조깅트랙" xfId="11440"/>
    <cellStyle name="콤_부대초안_중구청일위대가_수량산출-사직공원 조깅트랙" xfId="11441"/>
    <cellStyle name="콤_부대초안_중구청일위대가_중구(담당자요청대로)" xfId="11442"/>
    <cellStyle name="콤_부대초안_중구청일위대가_중구(담당자요청대로)_수량산출-사직공원 조깅트랙" xfId="11443"/>
    <cellStyle name="콤_부대초안_중구청일위대가_중구청일위대가(0318)" xfId="11444"/>
    <cellStyle name="콤_부대초안_중구청일위대가_중구청일위대가(0318)_수량산출-사직공원 조깅트랙" xfId="11445"/>
    <cellStyle name="콤_상수오수공" xfId="11446"/>
    <cellStyle name="콤_설계서(갑지)0223" xfId="11447"/>
    <cellStyle name="콤_송방사거리도로변경내역서" xfId="11448"/>
    <cellStyle name="콤_수량산출-사직공원 조깅트랙" xfId="11449"/>
    <cellStyle name="콤_수량산출서" xfId="11450"/>
    <cellStyle name="콤_수량산출서(수정)" xfId="11451"/>
    <cellStyle name="콤_수량산출서(수정)_01-토공_02-배수공" xfId="11452"/>
    <cellStyle name="콤_수량산출서(수정)_01-토공_02-배수공_04맨홀공" xfId="11453"/>
    <cellStyle name="콤_수량산출서(수정)_01-토공_02-배수공_2.중곡빗물펌프장토공(BOX구간)" xfId="11454"/>
    <cellStyle name="콤_수량산출서(수정)_01-토공_02-배수공_남측토공" xfId="11455"/>
    <cellStyle name="콤_수량산출서(수정)_01-토공_02-배수공_남측토공_2.중곡빗물펌프장토공" xfId="11456"/>
    <cellStyle name="콤_수량산출서(수정)_01-토공_02-배수공_남측토공_천호대로남측준공수량(토공)" xfId="11457"/>
    <cellStyle name="콤_수량산출서(수정)_01-토공_02-배수공_대학원우수" xfId="11458"/>
    <cellStyle name="콤_수량산출서(수정)_01-토공_02-배수공_맨홀공" xfId="11459"/>
    <cellStyle name="콤_수량산출서(수정)_01-토공_02-배수공_부대공" xfId="11460"/>
    <cellStyle name="콤_수량산출서(수정)_01-토공_02-배수공_상수오수공" xfId="11461"/>
    <cellStyle name="콤_수량산출서(수정)_01-토공_02-배수공_송방사거리도로변경내역서" xfId="11462"/>
    <cellStyle name="콤_수량산출서(수정)_01-토공_02-배수공_우수공" xfId="11463"/>
    <cellStyle name="콤_수량산출서(수정)_01-토공_02-배수공_우수공1" xfId="11464"/>
    <cellStyle name="콤_수량산출서(수정)_01-토공_02-배수공_우수공1_토공" xfId="11465"/>
    <cellStyle name="콤_수량산출서(수정)_01-토공_02-배수공_토공" xfId="11466"/>
    <cellStyle name="콤_수량산출서(수정)_01-토공_02-배수공_토공_2.중곡빗물펌프장토공" xfId="11467"/>
    <cellStyle name="콤_수량산출서(수정)_01-토공_02-배수공_토공_세종대우회토공" xfId="11468"/>
    <cellStyle name="콤_수량산출서(수정)_01-토공_02-배수공_토공_오거리토공" xfId="11469"/>
    <cellStyle name="콤_수량산출서(수정)_01-토공_02-배수공_토공_중곡빗물펌프장토공" xfId="11470"/>
    <cellStyle name="콤_수량산출서(수정)_01-토공_02-배수공_토공_중곡빗물펌프장토공1" xfId="11471"/>
    <cellStyle name="콤_수량산출서(수정)_01-토공_02-배수공_토공_중곡펌프장토공1" xfId="11472"/>
    <cellStyle name="콤_수량산출서(수정)_01-토공_02-배수공_토공_천호대로남측준공수량(토공)" xfId="11473"/>
    <cellStyle name="콤_수량산출서(수정)_01-토공_02-배수공_토공_토공" xfId="11474"/>
    <cellStyle name="콤_수량산출서(수정)_01-토공_02-배수공_토공_포장공" xfId="11475"/>
    <cellStyle name="콤_수량산출서(수정)_01-토공_02-배수공_토공_포장공(삼양선)" xfId="11476"/>
    <cellStyle name="콤_수량산출서(수정)_01-토공_02-배수공_토공_포장공(최종)" xfId="11477"/>
    <cellStyle name="콤_수량산출서(수정)_01-토공_02-배수공_토공_포장단위" xfId="11478"/>
    <cellStyle name="콤_수량산출서(수정)_01-토공_02-배수공_토공_한국화장품토공" xfId="11479"/>
    <cellStyle name="콤_수량산출서(수정)_01-토공_02-배수공_포장공" xfId="11480"/>
    <cellStyle name="콤_수량산출서(수정)_01-토공_02-배수공_포장공(최종)" xfId="11481"/>
    <cellStyle name="콤_수량산출서(수정)_01-토공_02-배수공_포장공(최종)_포장공" xfId="11482"/>
    <cellStyle name="콤_수량산출서(수정)_01-토공_02-배수공_포장공(최종)_포장공(삼양선)" xfId="11483"/>
    <cellStyle name="콤_수량산출서(수정)_01-토공_02-배수공_포장공(최종)_포장단위" xfId="11484"/>
    <cellStyle name="콤_수량산출서(수정)_01-토공_02-배수공_하천" xfId="11485"/>
    <cellStyle name="콤_수량산출서(수정)_01-토공_02-배수공_하천_부대공" xfId="11486"/>
    <cellStyle name="콤_수량산출서(수정)_01-토공_02-배수공_하천_포장공" xfId="11487"/>
    <cellStyle name="콤_수량산출서(수정)_02-배수공" xfId="11488"/>
    <cellStyle name="콤_수량산출서(수정)_02-배수공_02-반중력식옹벽" xfId="11489"/>
    <cellStyle name="콤_수량산출서(수정)_02-배수공_02-반중력식옹벽_04맨홀공" xfId="11490"/>
    <cellStyle name="콤_수량산출서(수정)_02-배수공_02-반중력식옹벽_2.중곡빗물펌프장토공(BOX구간)" xfId="11491"/>
    <cellStyle name="콤_수량산출서(수정)_02-배수공_02-반중력식옹벽_남측토공" xfId="11492"/>
    <cellStyle name="콤_수량산출서(수정)_02-배수공_02-반중력식옹벽_남측토공_2.중곡빗물펌프장토공" xfId="11493"/>
    <cellStyle name="콤_수량산출서(수정)_02-배수공_02-반중력식옹벽_남측토공_천호대로남측준공수량(토공)" xfId="11494"/>
    <cellStyle name="콤_수량산출서(수정)_02-배수공_02-반중력식옹벽_대학원우수" xfId="11495"/>
    <cellStyle name="콤_수량산출서(수정)_02-배수공_02-반중력식옹벽_맨홀공" xfId="11496"/>
    <cellStyle name="콤_수량산출서(수정)_02-배수공_02-반중력식옹벽_부대공" xfId="11497"/>
    <cellStyle name="콤_수량산출서(수정)_02-배수공_02-반중력식옹벽_상수오수공" xfId="11498"/>
    <cellStyle name="콤_수량산출서(수정)_02-배수공_02-반중력식옹벽_송방사거리도로변경내역서" xfId="11499"/>
    <cellStyle name="콤_수량산출서(수정)_02-배수공_02-반중력식옹벽_우수공" xfId="11500"/>
    <cellStyle name="콤_수량산출서(수정)_02-배수공_02-반중력식옹벽_우수공1" xfId="11501"/>
    <cellStyle name="콤_수량산출서(수정)_02-배수공_02-반중력식옹벽_우수공1_토공" xfId="11502"/>
    <cellStyle name="콤_수량산출서(수정)_02-배수공_02-반중력식옹벽_토공" xfId="11503"/>
    <cellStyle name="콤_수량산출서(수정)_02-배수공_02-반중력식옹벽_토공_2.중곡빗물펌프장토공" xfId="11504"/>
    <cellStyle name="콤_수량산출서(수정)_02-배수공_02-반중력식옹벽_토공_세종대우회토공" xfId="11505"/>
    <cellStyle name="콤_수량산출서(수정)_02-배수공_02-반중력식옹벽_토공_오거리토공" xfId="11506"/>
    <cellStyle name="콤_수량산출서(수정)_02-배수공_02-반중력식옹벽_토공_중곡빗물펌프장토공" xfId="11507"/>
    <cellStyle name="콤_수량산출서(수정)_02-배수공_02-반중력식옹벽_토공_중곡빗물펌프장토공1" xfId="11508"/>
    <cellStyle name="콤_수량산출서(수정)_02-배수공_02-반중력식옹벽_토공_중곡펌프장토공1" xfId="11509"/>
    <cellStyle name="콤_수량산출서(수정)_02-배수공_02-반중력식옹벽_토공_천호대로남측준공수량(토공)" xfId="11510"/>
    <cellStyle name="콤_수량산출서(수정)_02-배수공_02-반중력식옹벽_토공_토공" xfId="11511"/>
    <cellStyle name="콤_수량산출서(수정)_02-배수공_02-반중력식옹벽_토공_포장공" xfId="11512"/>
    <cellStyle name="콤_수량산출서(수정)_02-배수공_02-반중력식옹벽_토공_포장공(삼양선)" xfId="11513"/>
    <cellStyle name="콤_수량산출서(수정)_02-배수공_02-반중력식옹벽_토공_포장공(최종)" xfId="11514"/>
    <cellStyle name="콤_수량산출서(수정)_02-배수공_02-반중력식옹벽_토공_포장단위" xfId="11515"/>
    <cellStyle name="콤_수량산출서(수정)_02-배수공_02-반중력식옹벽_토공_한국화장품토공" xfId="11516"/>
    <cellStyle name="콤_수량산출서(수정)_02-배수공_02-반중력식옹벽_포장공" xfId="11517"/>
    <cellStyle name="콤_수량산출서(수정)_02-배수공_02-반중력식옹벽_포장공(최종)" xfId="11518"/>
    <cellStyle name="콤_수량산출서(수정)_02-배수공_02-반중력식옹벽_포장공(최종)_포장공" xfId="11519"/>
    <cellStyle name="콤_수량산출서(수정)_02-배수공_02-반중력식옹벽_포장공(최종)_포장공(삼양선)" xfId="11520"/>
    <cellStyle name="콤_수량산출서(수정)_02-배수공_02-반중력식옹벽_포장공(최종)_포장단위" xfId="11521"/>
    <cellStyle name="콤_수량산출서(수정)_02-배수공_02-반중력식옹벽_하천" xfId="11522"/>
    <cellStyle name="콤_수량산출서(수정)_02-배수공_02-반중력식옹벽_하천_부대공" xfId="11523"/>
    <cellStyle name="콤_수량산출서(수정)_02-배수공_02-반중력식옹벽_하천_포장공" xfId="11524"/>
    <cellStyle name="콤_수량산출서(수정)_02-배수공_02-배수공" xfId="11525"/>
    <cellStyle name="콤_수량산출서(수정)_02-배수공_02-배수공_04맨홀공" xfId="11526"/>
    <cellStyle name="콤_수량산출서(수정)_02-배수공_02-배수공_2.중곡빗물펌프장토공(BOX구간)" xfId="11527"/>
    <cellStyle name="콤_수량산출서(수정)_02-배수공_02-배수공_남측토공" xfId="11528"/>
    <cellStyle name="콤_수량산출서(수정)_02-배수공_02-배수공_남측토공_2.중곡빗물펌프장토공" xfId="11529"/>
    <cellStyle name="콤_수량산출서(수정)_02-배수공_02-배수공_남측토공_천호대로남측준공수량(토공)" xfId="11530"/>
    <cellStyle name="콤_수량산출서(수정)_02-배수공_02-배수공_대학원우수" xfId="11531"/>
    <cellStyle name="콤_수량산출서(수정)_02-배수공_02-배수공_맨홀공" xfId="11532"/>
    <cellStyle name="콤_수량산출서(수정)_02-배수공_02-배수공_부대공" xfId="11533"/>
    <cellStyle name="콤_수량산출서(수정)_02-배수공_02-배수공_상수오수공" xfId="11534"/>
    <cellStyle name="콤_수량산출서(수정)_02-배수공_02-배수공_송방사거리도로변경내역서" xfId="11535"/>
    <cellStyle name="콤_수량산출서(수정)_02-배수공_02-배수공_우수공" xfId="11536"/>
    <cellStyle name="콤_수량산출서(수정)_02-배수공_02-배수공_우수공1" xfId="11537"/>
    <cellStyle name="콤_수량산출서(수정)_02-배수공_02-배수공_우수공1_토공" xfId="11538"/>
    <cellStyle name="콤_수량산출서(수정)_02-배수공_02-배수공_토공" xfId="11539"/>
    <cellStyle name="콤_수량산출서(수정)_02-배수공_02-배수공_토공_2.중곡빗물펌프장토공" xfId="11540"/>
    <cellStyle name="콤_수량산출서(수정)_02-배수공_02-배수공_토공_세종대우회토공" xfId="11541"/>
    <cellStyle name="콤_수량산출서(수정)_02-배수공_02-배수공_토공_오거리토공" xfId="11542"/>
    <cellStyle name="콤_수량산출서(수정)_02-배수공_02-배수공_토공_중곡빗물펌프장토공" xfId="11543"/>
    <cellStyle name="콤_수량산출서(수정)_02-배수공_02-배수공_토공_중곡빗물펌프장토공1" xfId="11544"/>
    <cellStyle name="콤_수량산출서(수정)_02-배수공_02-배수공_토공_중곡펌프장토공1" xfId="11545"/>
    <cellStyle name="콤_수량산출서(수정)_02-배수공_02-배수공_토공_천호대로남측준공수량(토공)" xfId="11546"/>
    <cellStyle name="콤_수량산출서(수정)_02-배수공_02-배수공_토공_토공" xfId="11547"/>
    <cellStyle name="콤_수량산출서(수정)_02-배수공_02-배수공_토공_포장공" xfId="11548"/>
    <cellStyle name="콤_수량산출서(수정)_02-배수공_02-배수공_토공_포장공(삼양선)" xfId="11549"/>
    <cellStyle name="콤_수량산출서(수정)_02-배수공_02-배수공_토공_포장공(최종)" xfId="11550"/>
    <cellStyle name="콤_수량산출서(수정)_02-배수공_02-배수공_토공_포장단위" xfId="11551"/>
    <cellStyle name="콤_수량산출서(수정)_02-배수공_02-배수공_토공_한국화장품토공" xfId="11552"/>
    <cellStyle name="콤_수량산출서(수정)_02-배수공_02-배수공_포장공" xfId="11553"/>
    <cellStyle name="콤_수량산출서(수정)_02-배수공_02-배수공_포장공(최종)" xfId="11554"/>
    <cellStyle name="콤_수량산출서(수정)_02-배수공_02-배수공_포장공(최종)_포장공" xfId="11555"/>
    <cellStyle name="콤_수량산출서(수정)_02-배수공_02-배수공_포장공(최종)_포장공(삼양선)" xfId="11556"/>
    <cellStyle name="콤_수량산출서(수정)_02-배수공_02-배수공_포장공(최종)_포장단위" xfId="11557"/>
    <cellStyle name="콤_수량산출서(수정)_02-배수공_02-배수공_하천" xfId="11558"/>
    <cellStyle name="콤_수량산출서(수정)_02-배수공_02-배수공_하천_부대공" xfId="11559"/>
    <cellStyle name="콤_수량산출서(수정)_02-배수공_02-배수공_하천_포장공" xfId="11560"/>
    <cellStyle name="콤_수량산출서(수정)_02-배수공_04맨홀공" xfId="11561"/>
    <cellStyle name="콤_수량산출서(수정)_02-배수공_2.중곡빗물펌프장토공(BOX구간)" xfId="11562"/>
    <cellStyle name="콤_수량산출서(수정)_02-배수공_가평조서" xfId="11563"/>
    <cellStyle name="콤_수량산출서(수정)_02-배수공_가평조서_2.중곡빗물펌프장토공(BOX구간)" xfId="11564"/>
    <cellStyle name="콤_수량산출서(수정)_02-배수공_가평조서_부대공" xfId="11565"/>
    <cellStyle name="콤_수량산출서(수정)_02-배수공_가평조서_우수공1" xfId="11566"/>
    <cellStyle name="콤_수량산출서(수정)_02-배수공_가평조서_우수공1_토공" xfId="11567"/>
    <cellStyle name="콤_수량산출서(수정)_02-배수공_가평조서_토공" xfId="11568"/>
    <cellStyle name="콤_수량산출서(수정)_02-배수공_가평조서_토공_토공" xfId="11569"/>
    <cellStyle name="콤_수량산출서(수정)_02-배수공_가평조서_포장공" xfId="11570"/>
    <cellStyle name="콤_수량산출서(수정)_02-배수공_가평조서_포장공(최종)" xfId="11571"/>
    <cellStyle name="콤_수량산출서(수정)_02-배수공_가평조서_포장공(최종)_포장공" xfId="11572"/>
    <cellStyle name="콤_수량산출서(수정)_02-배수공_가평조서_포장공(최종)_포장공(삼양선)" xfId="11573"/>
    <cellStyle name="콤_수량산출서(수정)_02-배수공_가평조서_포장공(최종)_포장단위" xfId="11574"/>
    <cellStyle name="콤_수량산출서(수정)_02-배수공_남측토공" xfId="11575"/>
    <cellStyle name="콤_수량산출서(수정)_02-배수공_남측토공_2.중곡빗물펌프장토공" xfId="11576"/>
    <cellStyle name="콤_수량산출서(수정)_02-배수공_남측토공_천호대로남측준공수량(토공)" xfId="11577"/>
    <cellStyle name="콤_수량산출서(수정)_02-배수공_대학원우수" xfId="11578"/>
    <cellStyle name="콤_수량산출서(수정)_02-배수공_맨홀공" xfId="11579"/>
    <cellStyle name="콤_수량산출서(수정)_02-배수공_반중력" xfId="11580"/>
    <cellStyle name="콤_수량산출서(수정)_02-배수공_반중력_04맨홀공" xfId="11581"/>
    <cellStyle name="콤_수량산출서(수정)_02-배수공_반중력_2.중곡빗물펌프장토공(BOX구간)" xfId="11582"/>
    <cellStyle name="콤_수량산출서(수정)_02-배수공_반중력_남측토공" xfId="11583"/>
    <cellStyle name="콤_수량산출서(수정)_02-배수공_반중력_남측토공_2.중곡빗물펌프장토공" xfId="11584"/>
    <cellStyle name="콤_수량산출서(수정)_02-배수공_반중력_남측토공_천호대로남측준공수량(토공)" xfId="11585"/>
    <cellStyle name="콤_수량산출서(수정)_02-배수공_반중력_대학원우수" xfId="11586"/>
    <cellStyle name="콤_수량산출서(수정)_02-배수공_반중력_맨홀공" xfId="11587"/>
    <cellStyle name="콤_수량산출서(수정)_02-배수공_반중력_부대공" xfId="11588"/>
    <cellStyle name="콤_수량산출서(수정)_02-배수공_반중력_상수오수공" xfId="11589"/>
    <cellStyle name="콤_수량산출서(수정)_02-배수공_반중력_송방사거리도로변경내역서" xfId="11590"/>
    <cellStyle name="콤_수량산출서(수정)_02-배수공_반중력_우수공" xfId="11591"/>
    <cellStyle name="콤_수량산출서(수정)_02-배수공_반중력_우수공1" xfId="11592"/>
    <cellStyle name="콤_수량산출서(수정)_02-배수공_반중력_우수공1_토공" xfId="11593"/>
    <cellStyle name="콤_수량산출서(수정)_02-배수공_반중력_토공" xfId="11594"/>
    <cellStyle name="콤_수량산출서(수정)_02-배수공_반중력_토공_2.중곡빗물펌프장토공" xfId="11595"/>
    <cellStyle name="콤_수량산출서(수정)_02-배수공_반중력_토공_세종대우회토공" xfId="11596"/>
    <cellStyle name="콤_수량산출서(수정)_02-배수공_반중력_토공_오거리토공" xfId="11597"/>
    <cellStyle name="콤_수량산출서(수정)_02-배수공_반중력_토공_중곡빗물펌프장토공" xfId="11598"/>
    <cellStyle name="콤_수량산출서(수정)_02-배수공_반중력_토공_중곡빗물펌프장토공1" xfId="11599"/>
    <cellStyle name="콤_수량산출서(수정)_02-배수공_반중력_토공_중곡펌프장토공1" xfId="11600"/>
    <cellStyle name="콤_수량산출서(수정)_02-배수공_반중력_토공_천호대로남측준공수량(토공)" xfId="11601"/>
    <cellStyle name="콤_수량산출서(수정)_02-배수공_반중력_토공_토공" xfId="11602"/>
    <cellStyle name="콤_수량산출서(수정)_02-배수공_반중력_토공_포장공" xfId="11603"/>
    <cellStyle name="콤_수량산출서(수정)_02-배수공_반중력_토공_포장공(삼양선)" xfId="11604"/>
    <cellStyle name="콤_수량산출서(수정)_02-배수공_반중력_토공_포장공(최종)" xfId="11605"/>
    <cellStyle name="콤_수량산출서(수정)_02-배수공_반중력_토공_포장단위" xfId="11606"/>
    <cellStyle name="콤_수량산출서(수정)_02-배수공_반중력_토공_한국화장품토공" xfId="11607"/>
    <cellStyle name="콤_수량산출서(수정)_02-배수공_반중력_포장공" xfId="11608"/>
    <cellStyle name="콤_수량산출서(수정)_02-배수공_반중력_포장공(최종)" xfId="11609"/>
    <cellStyle name="콤_수량산출서(수정)_02-배수공_반중력_포장공(최종)_포장공" xfId="11610"/>
    <cellStyle name="콤_수량산출서(수정)_02-배수공_반중력_포장공(최종)_포장공(삼양선)" xfId="11611"/>
    <cellStyle name="콤_수량산출서(수정)_02-배수공_반중력_포장공(최종)_포장단위" xfId="11612"/>
    <cellStyle name="콤_수량산출서(수정)_02-배수공_반중력_하천" xfId="11613"/>
    <cellStyle name="콤_수량산출서(수정)_02-배수공_반중력_하천_부대공" xfId="11614"/>
    <cellStyle name="콤_수량산출서(수정)_02-배수공_반중력_하천_포장공" xfId="11615"/>
    <cellStyle name="콤_수량산출서(수정)_02-배수공_부대공" xfId="11616"/>
    <cellStyle name="콤_수량산출서(수정)_02-배수공_상수오수공" xfId="11617"/>
    <cellStyle name="콤_수량산출서(수정)_02-배수공_송방사거리도로변경내역서" xfId="11618"/>
    <cellStyle name="콤_수량산출서(수정)_02-배수공_옹벽" xfId="11619"/>
    <cellStyle name="콤_수량산출서(수정)_02-배수공_옹벽_2.중곡빗물펌프장토공(BOX구간)" xfId="11620"/>
    <cellStyle name="콤_수량산출서(수정)_02-배수공_옹벽_맨홀공" xfId="11621"/>
    <cellStyle name="콤_수량산출서(수정)_02-배수공_옹벽_부대공" xfId="11622"/>
    <cellStyle name="콤_수량산출서(수정)_02-배수공_옹벽_상수오수공" xfId="11623"/>
    <cellStyle name="콤_수량산출서(수정)_02-배수공_옹벽_송방사거리도로변경내역서" xfId="11624"/>
    <cellStyle name="콤_수량산출서(수정)_02-배수공_옹벽_우수공" xfId="11625"/>
    <cellStyle name="콤_수량산출서(수정)_02-배수공_옹벽_포장공" xfId="11626"/>
    <cellStyle name="콤_수량산출서(수정)_02-배수공_옹벽_포장공(최종)" xfId="11627"/>
    <cellStyle name="콤_수량산출서(수정)_02-배수공_옹벽_포장공(최종)_포장공" xfId="11628"/>
    <cellStyle name="콤_수량산출서(수정)_02-배수공_옹벽_포장공(최종)_포장공(삼양선)" xfId="11629"/>
    <cellStyle name="콤_수량산출서(수정)_02-배수공_옹벽_포장공(최종)_포장단위" xfId="11630"/>
    <cellStyle name="콤_수량산출서(수정)_02-배수공_옹벽_하천" xfId="11631"/>
    <cellStyle name="콤_수량산출서(수정)_02-배수공_옹벽_하천_부대공" xfId="11632"/>
    <cellStyle name="콤_수량산출서(수정)_02-배수공_옹벽_하천_포장공" xfId="11633"/>
    <cellStyle name="콤_수량산출서(수정)_02-배수공_우수공" xfId="11634"/>
    <cellStyle name="콤_수량산출서(수정)_02-배수공_우수공1" xfId="11635"/>
    <cellStyle name="콤_수량산출서(수정)_02-배수공_우수공1_토공" xfId="11636"/>
    <cellStyle name="콤_수량산출서(수정)_02-배수공_토공" xfId="11637"/>
    <cellStyle name="콤_수량산출서(수정)_02-배수공_토공_2.중곡빗물펌프장토공" xfId="11638"/>
    <cellStyle name="콤_수량산출서(수정)_02-배수공_토공_세종대우회토공" xfId="11639"/>
    <cellStyle name="콤_수량산출서(수정)_02-배수공_토공_오거리토공" xfId="11640"/>
    <cellStyle name="콤_수량산출서(수정)_02-배수공_토공_중곡빗물펌프장토공" xfId="11641"/>
    <cellStyle name="콤_수량산출서(수정)_02-배수공_토공_중곡빗물펌프장토공1" xfId="11642"/>
    <cellStyle name="콤_수량산출서(수정)_02-배수공_토공_중곡펌프장토공1" xfId="11643"/>
    <cellStyle name="콤_수량산출서(수정)_02-배수공_토공_천호대로남측준공수량(토공)" xfId="11644"/>
    <cellStyle name="콤_수량산출서(수정)_02-배수공_토공_토공" xfId="11645"/>
    <cellStyle name="콤_수량산출서(수정)_02-배수공_토공_포장공" xfId="11646"/>
    <cellStyle name="콤_수량산출서(수정)_02-배수공_토공_포장공(삼양선)" xfId="11647"/>
    <cellStyle name="콤_수량산출서(수정)_02-배수공_토공_포장공(최종)" xfId="11648"/>
    <cellStyle name="콤_수량산출서(수정)_02-배수공_토공_포장단위" xfId="11649"/>
    <cellStyle name="콤_수량산출서(수정)_02-배수공_토공_한국화장품토공" xfId="11650"/>
    <cellStyle name="콤_수량산출서(수정)_02-배수공_포장공" xfId="11651"/>
    <cellStyle name="콤_수량산출서(수정)_02-배수공_포장공(최종)" xfId="11652"/>
    <cellStyle name="콤_수량산출서(수정)_02-배수공_포장공(최종)_포장공" xfId="11653"/>
    <cellStyle name="콤_수량산출서(수정)_02-배수공_포장공(최종)_포장공(삼양선)" xfId="11654"/>
    <cellStyle name="콤_수량산출서(수정)_02-배수공_포장공(최종)_포장단위" xfId="11655"/>
    <cellStyle name="콤_수량산출서(수정)_02-배수공_포장조서" xfId="11656"/>
    <cellStyle name="콤_수량산출서(수정)_02-배수공_포장조서_2.중곡빗물펌프장토공(BOX구간)" xfId="11657"/>
    <cellStyle name="콤_수량산출서(수정)_02-배수공_포장조서_부대공" xfId="11658"/>
    <cellStyle name="콤_수량산출서(수정)_02-배수공_포장조서_우수공1" xfId="11659"/>
    <cellStyle name="콤_수량산출서(수정)_02-배수공_포장조서_우수공1_토공" xfId="11660"/>
    <cellStyle name="콤_수량산출서(수정)_02-배수공_포장조서_토공" xfId="11661"/>
    <cellStyle name="콤_수량산출서(수정)_02-배수공_포장조서_토공_토공" xfId="11662"/>
    <cellStyle name="콤_수량산출서(수정)_02-배수공_포장조서_포장공" xfId="11663"/>
    <cellStyle name="콤_수량산출서(수정)_02-배수공_포장조서_포장공(최종)" xfId="11664"/>
    <cellStyle name="콤_수량산출서(수정)_02-배수공_포장조서_포장공(최종)_포장공" xfId="11665"/>
    <cellStyle name="콤_수량산출서(수정)_02-배수공_포장조서_포장공(최종)_포장공(삼양선)" xfId="11666"/>
    <cellStyle name="콤_수량산출서(수정)_02-배수공_포장조서_포장공(최종)_포장단위" xfId="11667"/>
    <cellStyle name="콤_수량산출서(수정)_02-배수공_하천" xfId="11668"/>
    <cellStyle name="콤_수량산출서(수정)_02-배수공_하천_부대공" xfId="11669"/>
    <cellStyle name="콤_수량산출서(수정)_02-배수공_하천_포장공" xfId="11670"/>
    <cellStyle name="콤_수량산출서(수정)_04맨홀공" xfId="11671"/>
    <cellStyle name="콤_수량산출서(수정)_04-포장공_02-배수공" xfId="11672"/>
    <cellStyle name="콤_수량산출서(수정)_04-포장공_02-배수공_04맨홀공" xfId="11673"/>
    <cellStyle name="콤_수량산출서(수정)_04-포장공_02-배수공_2.중곡빗물펌프장토공(BOX구간)" xfId="11674"/>
    <cellStyle name="콤_수량산출서(수정)_04-포장공_02-배수공_남측토공" xfId="11675"/>
    <cellStyle name="콤_수량산출서(수정)_04-포장공_02-배수공_남측토공_2.중곡빗물펌프장토공" xfId="11676"/>
    <cellStyle name="콤_수량산출서(수정)_04-포장공_02-배수공_남측토공_천호대로남측준공수량(토공)" xfId="11677"/>
    <cellStyle name="콤_수량산출서(수정)_04-포장공_02-배수공_대학원우수" xfId="11678"/>
    <cellStyle name="콤_수량산출서(수정)_04-포장공_02-배수공_맨홀공" xfId="11679"/>
    <cellStyle name="콤_수량산출서(수정)_04-포장공_02-배수공_부대공" xfId="11680"/>
    <cellStyle name="콤_수량산출서(수정)_04-포장공_02-배수공_상수오수공" xfId="11681"/>
    <cellStyle name="콤_수량산출서(수정)_04-포장공_02-배수공_송방사거리도로변경내역서" xfId="11682"/>
    <cellStyle name="콤_수량산출서(수정)_04-포장공_02-배수공_우수공" xfId="11683"/>
    <cellStyle name="콤_수량산출서(수정)_04-포장공_02-배수공_우수공1" xfId="11684"/>
    <cellStyle name="콤_수량산출서(수정)_04-포장공_02-배수공_우수공1_토공" xfId="11685"/>
    <cellStyle name="콤_수량산출서(수정)_04-포장공_02-배수공_토공" xfId="11686"/>
    <cellStyle name="콤_수량산출서(수정)_04-포장공_02-배수공_토공_2.중곡빗물펌프장토공" xfId="11687"/>
    <cellStyle name="콤_수량산출서(수정)_04-포장공_02-배수공_토공_세종대우회토공" xfId="11688"/>
    <cellStyle name="콤_수량산출서(수정)_04-포장공_02-배수공_토공_오거리토공" xfId="11689"/>
    <cellStyle name="콤_수량산출서(수정)_04-포장공_02-배수공_토공_중곡빗물펌프장토공" xfId="11690"/>
    <cellStyle name="콤_수량산출서(수정)_04-포장공_02-배수공_토공_중곡빗물펌프장토공1" xfId="11691"/>
    <cellStyle name="콤_수량산출서(수정)_04-포장공_02-배수공_토공_중곡펌프장토공1" xfId="11692"/>
    <cellStyle name="콤_수량산출서(수정)_04-포장공_02-배수공_토공_천호대로남측준공수량(토공)" xfId="11693"/>
    <cellStyle name="콤_수량산출서(수정)_04-포장공_02-배수공_토공_토공" xfId="11694"/>
    <cellStyle name="콤_수량산출서(수정)_04-포장공_02-배수공_토공_포장공" xfId="11695"/>
    <cellStyle name="콤_수량산출서(수정)_04-포장공_02-배수공_토공_포장공(삼양선)" xfId="11696"/>
    <cellStyle name="콤_수량산출서(수정)_04-포장공_02-배수공_토공_포장공(최종)" xfId="11697"/>
    <cellStyle name="콤_수량산출서(수정)_04-포장공_02-배수공_토공_포장단위" xfId="11698"/>
    <cellStyle name="콤_수량산출서(수정)_04-포장공_02-배수공_토공_한국화장품토공" xfId="11699"/>
    <cellStyle name="콤_수량산출서(수정)_04-포장공_02-배수공_포장공" xfId="11700"/>
    <cellStyle name="콤_수량산출서(수정)_04-포장공_02-배수공_포장공(최종)" xfId="11701"/>
    <cellStyle name="콤_수량산출서(수정)_04-포장공_02-배수공_포장공(최종)_포장공" xfId="11702"/>
    <cellStyle name="콤_수량산출서(수정)_04-포장공_02-배수공_포장공(최종)_포장공(삼양선)" xfId="11703"/>
    <cellStyle name="콤_수량산출서(수정)_04-포장공_02-배수공_포장공(최종)_포장단위" xfId="11704"/>
    <cellStyle name="콤_수량산출서(수정)_04-포장공_02-배수공_하천" xfId="11705"/>
    <cellStyle name="콤_수량산출서(수정)_04-포장공_02-배수공_하천_부대공" xfId="11706"/>
    <cellStyle name="콤_수량산출서(수정)_04-포장공_02-배수공_하천_포장공" xfId="11707"/>
    <cellStyle name="콤_수량산출서(수정)_06-부대공_02-배수공" xfId="11708"/>
    <cellStyle name="콤_수량산출서(수정)_06-부대공_02-배수공_04맨홀공" xfId="11709"/>
    <cellStyle name="콤_수량산출서(수정)_06-부대공_02-배수공_2.중곡빗물펌프장토공(BOX구간)" xfId="11710"/>
    <cellStyle name="콤_수량산출서(수정)_06-부대공_02-배수공_남측토공" xfId="11711"/>
    <cellStyle name="콤_수량산출서(수정)_06-부대공_02-배수공_남측토공_2.중곡빗물펌프장토공" xfId="11712"/>
    <cellStyle name="콤_수량산출서(수정)_06-부대공_02-배수공_남측토공_천호대로남측준공수량(토공)" xfId="11713"/>
    <cellStyle name="콤_수량산출서(수정)_06-부대공_02-배수공_대학원우수" xfId="11714"/>
    <cellStyle name="콤_수량산출서(수정)_06-부대공_02-배수공_맨홀공" xfId="11715"/>
    <cellStyle name="콤_수량산출서(수정)_06-부대공_02-배수공_부대공" xfId="11716"/>
    <cellStyle name="콤_수량산출서(수정)_06-부대공_02-배수공_상수오수공" xfId="11717"/>
    <cellStyle name="콤_수량산출서(수정)_06-부대공_02-배수공_송방사거리도로변경내역서" xfId="11718"/>
    <cellStyle name="콤_수량산출서(수정)_06-부대공_02-배수공_우수공" xfId="11719"/>
    <cellStyle name="콤_수량산출서(수정)_06-부대공_02-배수공_우수공1" xfId="11720"/>
    <cellStyle name="콤_수량산출서(수정)_06-부대공_02-배수공_우수공1_토공" xfId="11721"/>
    <cellStyle name="콤_수량산출서(수정)_06-부대공_02-배수공_토공" xfId="11722"/>
    <cellStyle name="콤_수량산출서(수정)_06-부대공_02-배수공_토공_2.중곡빗물펌프장토공" xfId="11723"/>
    <cellStyle name="콤_수량산출서(수정)_06-부대공_02-배수공_토공_세종대우회토공" xfId="11724"/>
    <cellStyle name="콤_수량산출서(수정)_06-부대공_02-배수공_토공_오거리토공" xfId="11725"/>
    <cellStyle name="콤_수량산출서(수정)_06-부대공_02-배수공_토공_중곡빗물펌프장토공" xfId="11726"/>
    <cellStyle name="콤_수량산출서(수정)_06-부대공_02-배수공_토공_중곡빗물펌프장토공1" xfId="11727"/>
    <cellStyle name="콤_수량산출서(수정)_06-부대공_02-배수공_토공_중곡펌프장토공1" xfId="11728"/>
    <cellStyle name="콤_수량산출서(수정)_06-부대공_02-배수공_토공_천호대로남측준공수량(토공)" xfId="11729"/>
    <cellStyle name="콤_수량산출서(수정)_06-부대공_02-배수공_토공_토공" xfId="11730"/>
    <cellStyle name="콤_수량산출서(수정)_06-부대공_02-배수공_토공_포장공" xfId="11731"/>
    <cellStyle name="콤_수량산출서(수정)_06-부대공_02-배수공_토공_포장공(삼양선)" xfId="11732"/>
    <cellStyle name="콤_수량산출서(수정)_06-부대공_02-배수공_토공_포장공(최종)" xfId="11733"/>
    <cellStyle name="콤_수량산출서(수정)_06-부대공_02-배수공_토공_포장단위" xfId="11734"/>
    <cellStyle name="콤_수량산출서(수정)_06-부대공_02-배수공_토공_한국화장품토공" xfId="11735"/>
    <cellStyle name="콤_수량산출서(수정)_06-부대공_02-배수공_포장공" xfId="11736"/>
    <cellStyle name="콤_수량산출서(수정)_06-부대공_02-배수공_포장공(최종)" xfId="11737"/>
    <cellStyle name="콤_수량산출서(수정)_06-부대공_02-배수공_포장공(최종)_포장공" xfId="11738"/>
    <cellStyle name="콤_수량산출서(수정)_06-부대공_02-배수공_포장공(최종)_포장공(삼양선)" xfId="11739"/>
    <cellStyle name="콤_수량산출서(수정)_06-부대공_02-배수공_포장공(최종)_포장단위" xfId="11740"/>
    <cellStyle name="콤_수량산출서(수정)_06-부대공_02-배수공_하천" xfId="11741"/>
    <cellStyle name="콤_수량산출서(수정)_06-부대공_02-배수공_하천_부대공" xfId="11742"/>
    <cellStyle name="콤_수량산출서(수정)_06-부대공_02-배수공_하천_포장공" xfId="11743"/>
    <cellStyle name="콤_수량산출서(수정)_2.중곡빗물펌프장토공(BOX구간)" xfId="11744"/>
    <cellStyle name="콤_수량산출서(수정)_대학원우수" xfId="11745"/>
    <cellStyle name="콤_수량산출서(수정)_맨홀공" xfId="11746"/>
    <cellStyle name="콤_수량산출서(수정)_부대공" xfId="11747"/>
    <cellStyle name="콤_수량산출서(수정)_상수오수공" xfId="11748"/>
    <cellStyle name="콤_수량산출서(수정)_송방사거리도로변경내역서" xfId="11749"/>
    <cellStyle name="콤_수량산출서(수정)_오수공" xfId="11750"/>
    <cellStyle name="콤_수량산출서(수정)_오수공_04맨홀공" xfId="11751"/>
    <cellStyle name="콤_수량산출서(수정)_오수공_2.중곡빗물펌프장토공(BOX구간)" xfId="11752"/>
    <cellStyle name="콤_수량산출서(수정)_오수공_부대공" xfId="11753"/>
    <cellStyle name="콤_수량산출서(수정)_오수공_오수공" xfId="11754"/>
    <cellStyle name="콤_수량산출서(수정)_오수공_오수공_04맨홀공" xfId="11755"/>
    <cellStyle name="콤_수량산출서(수정)_오수공_오수공_2.중곡빗물펌프장토공(BOX구간)" xfId="11756"/>
    <cellStyle name="콤_수량산출서(수정)_오수공_오수공_부대공" xfId="11757"/>
    <cellStyle name="콤_수량산출서(수정)_오수공_오수공_우수공1" xfId="11758"/>
    <cellStyle name="콤_수량산출서(수정)_오수공_오수공_우수공1_토공" xfId="11759"/>
    <cellStyle name="콤_수량산출서(수정)_오수공_오수공_토공" xfId="11760"/>
    <cellStyle name="콤_수량산출서(수정)_오수공_오수공_토공_토공" xfId="11761"/>
    <cellStyle name="콤_수량산출서(수정)_오수공_오수공_포장공" xfId="11762"/>
    <cellStyle name="콤_수량산출서(수정)_오수공_오수공_포장공(최종)" xfId="11763"/>
    <cellStyle name="콤_수량산출서(수정)_오수공_오수공_포장공(최종)_포장공" xfId="11764"/>
    <cellStyle name="콤_수량산출서(수정)_오수공_오수공_포장공(최종)_포장공(삼양선)" xfId="11765"/>
    <cellStyle name="콤_수량산출서(수정)_오수공_오수공_포장공(최종)_포장단위" xfId="11766"/>
    <cellStyle name="콤_수량산출서(수정)_오수공_오수공1" xfId="11767"/>
    <cellStyle name="콤_수량산출서(수정)_오수공_오수공1_04맨홀공" xfId="11768"/>
    <cellStyle name="콤_수량산출서(수정)_오수공_오수공1_2.중곡빗물펌프장토공(BOX구간)" xfId="11769"/>
    <cellStyle name="콤_수량산출서(수정)_오수공_오수공1_부대공" xfId="11770"/>
    <cellStyle name="콤_수량산출서(수정)_오수공_오수공1_우수공1" xfId="11771"/>
    <cellStyle name="콤_수량산출서(수정)_오수공_오수공1_우수공1_토공" xfId="11772"/>
    <cellStyle name="콤_수량산출서(수정)_오수공_오수공1_토공" xfId="11773"/>
    <cellStyle name="콤_수량산출서(수정)_오수공_오수공1_토공_토공" xfId="11774"/>
    <cellStyle name="콤_수량산출서(수정)_오수공_오수공1_포장공" xfId="11775"/>
    <cellStyle name="콤_수량산출서(수정)_오수공_오수공1_포장공(최종)" xfId="11776"/>
    <cellStyle name="콤_수량산출서(수정)_오수공_오수공1_포장공(최종)_포장공" xfId="11777"/>
    <cellStyle name="콤_수량산출서(수정)_오수공_오수공1_포장공(최종)_포장공(삼양선)" xfId="11778"/>
    <cellStyle name="콤_수량산출서(수정)_오수공_오수공1_포장공(최종)_포장단위" xfId="11779"/>
    <cellStyle name="콤_수량산출서(수정)_오수공_우수공" xfId="11780"/>
    <cellStyle name="콤_수량산출서(수정)_오수공_우수공1" xfId="11781"/>
    <cellStyle name="콤_수량산출서(수정)_오수공_우수공1_토공" xfId="11782"/>
    <cellStyle name="콤_수량산출서(수정)_오수공_토공" xfId="11783"/>
    <cellStyle name="콤_수량산출서(수정)_오수공_토공_토공" xfId="11784"/>
    <cellStyle name="콤_수량산출서(수정)_오수공_포장공" xfId="11785"/>
    <cellStyle name="콤_수량산출서(수정)_오수공_포장공(최종)" xfId="11786"/>
    <cellStyle name="콤_수량산출서(수정)_오수공_포장공(최종)_포장공" xfId="11787"/>
    <cellStyle name="콤_수량산출서(수정)_오수공_포장공(최종)_포장공(삼양선)" xfId="11788"/>
    <cellStyle name="콤_수량산출서(수정)_오수공_포장공(최종)_포장단위" xfId="11789"/>
    <cellStyle name="콤_수량산출서(수정)_우수공" xfId="11790"/>
    <cellStyle name="콤_수량산출서(수정)_우수공1" xfId="11791"/>
    <cellStyle name="콤_수량산출서(수정)_우수공1_토공" xfId="11792"/>
    <cellStyle name="콤_수량산출서(수정)_토공" xfId="11793"/>
    <cellStyle name="콤_수량산출서(수정)_토공_토공" xfId="11794"/>
    <cellStyle name="콤_수량산출서(수정)_포장공" xfId="11795"/>
    <cellStyle name="콤_수량산출서(수정)_포장공(최종)" xfId="11796"/>
    <cellStyle name="콤_수량산출서(수정)_포장공(최종)_포장공" xfId="11797"/>
    <cellStyle name="콤_수량산출서(수정)_포장공(최종)_포장공(삼양선)" xfId="11798"/>
    <cellStyle name="콤_수량산출서(수정)_포장공(최종)_포장단위" xfId="11799"/>
    <cellStyle name="콤_수량산출서(수정)_하천" xfId="11800"/>
    <cellStyle name="콤_수량산출서(수정)_하천_부대공" xfId="11801"/>
    <cellStyle name="콤_수량산출서(수정)_하천_포장공" xfId="11802"/>
    <cellStyle name="콤_수량산출서_관악구청(수정완료)" xfId="11803"/>
    <cellStyle name="콤_수량산출서_관악구청(수정완료)_수량산출-사직공원 조깅트랙" xfId="11804"/>
    <cellStyle name="콤_수량산출서_수량산출-사직공원 조깅트랙" xfId="11805"/>
    <cellStyle name="콤_수량산출서_중구(담당자요청대로)" xfId="11806"/>
    <cellStyle name="콤_수량산출서_중구(담당자요청대로)_수량산출-사직공원 조깅트랙" xfId="11807"/>
    <cellStyle name="콤_수량산출서_중구청일위대가(0318)" xfId="11808"/>
    <cellStyle name="콤_수량산출서_중구청일위대가(0318)_수량산출-사직공원 조깅트랙" xfId="11809"/>
    <cellStyle name="콤_오수공" xfId="11810"/>
    <cellStyle name="콤_오수공_04맨홀공" xfId="11811"/>
    <cellStyle name="콤_오수공_2.중곡빗물펌프장토공(BOX구간)" xfId="11812"/>
    <cellStyle name="콤_오수공_부대공" xfId="11813"/>
    <cellStyle name="콤_오수공_오수공" xfId="11814"/>
    <cellStyle name="콤_오수공_오수공_04맨홀공" xfId="11815"/>
    <cellStyle name="콤_오수공_오수공_2.중곡빗물펌프장토공(BOX구간)" xfId="11816"/>
    <cellStyle name="콤_오수공_오수공_부대공" xfId="11817"/>
    <cellStyle name="콤_오수공_오수공_우수공1" xfId="11818"/>
    <cellStyle name="콤_오수공_오수공_우수공1_토공" xfId="11819"/>
    <cellStyle name="콤_오수공_오수공_토공" xfId="11820"/>
    <cellStyle name="콤_오수공_오수공_토공_토공" xfId="11821"/>
    <cellStyle name="콤_오수공_오수공_포장공" xfId="11822"/>
    <cellStyle name="콤_오수공_오수공_포장공(최종)" xfId="11823"/>
    <cellStyle name="콤_오수공_오수공_포장공(최종)_포장공" xfId="11824"/>
    <cellStyle name="콤_오수공_오수공_포장공(최종)_포장공(삼양선)" xfId="11825"/>
    <cellStyle name="콤_오수공_오수공_포장공(최종)_포장단위" xfId="11826"/>
    <cellStyle name="콤_오수공_오수공1" xfId="11827"/>
    <cellStyle name="콤_오수공_오수공1_04맨홀공" xfId="11828"/>
    <cellStyle name="콤_오수공_오수공1_2.중곡빗물펌프장토공(BOX구간)" xfId="11829"/>
    <cellStyle name="콤_오수공_오수공1_부대공" xfId="11830"/>
    <cellStyle name="콤_오수공_오수공1_우수공1" xfId="11831"/>
    <cellStyle name="콤_오수공_오수공1_우수공1_토공" xfId="11832"/>
    <cellStyle name="콤_오수공_오수공1_토공" xfId="11833"/>
    <cellStyle name="콤_오수공_오수공1_토공_토공" xfId="11834"/>
    <cellStyle name="콤_오수공_오수공1_포장공" xfId="11835"/>
    <cellStyle name="콤_오수공_오수공1_포장공(최종)" xfId="11836"/>
    <cellStyle name="콤_오수공_오수공1_포장공(최종)_포장공" xfId="11837"/>
    <cellStyle name="콤_오수공_오수공1_포장공(최종)_포장공(삼양선)" xfId="11838"/>
    <cellStyle name="콤_오수공_오수공1_포장공(최종)_포장단위" xfId="11839"/>
    <cellStyle name="콤_오수공_우수공" xfId="11840"/>
    <cellStyle name="콤_오수공_우수공1" xfId="11841"/>
    <cellStyle name="콤_오수공_우수공1_토공" xfId="11842"/>
    <cellStyle name="콤_오수공_토공" xfId="11843"/>
    <cellStyle name="콤_오수공_토공_토공" xfId="11844"/>
    <cellStyle name="콤_오수공_포장공" xfId="11845"/>
    <cellStyle name="콤_오수공_포장공(최종)" xfId="11846"/>
    <cellStyle name="콤_오수공_포장공(최종)_포장공" xfId="11847"/>
    <cellStyle name="콤_오수공_포장공(최종)_포장공(삼양선)" xfId="11848"/>
    <cellStyle name="콤_오수공_포장공(최종)_포장단위" xfId="11849"/>
    <cellStyle name="콤_우수공" xfId="11850"/>
    <cellStyle name="콤_우수공1" xfId="11851"/>
    <cellStyle name="콤_우수공1_토공" xfId="11852"/>
    <cellStyle name="콤_중구청일위대가" xfId="11853"/>
    <cellStyle name="콤_중구청일위대가_관악구청(수정완료)" xfId="11854"/>
    <cellStyle name="콤_중구청일위대가_관악구청(수정완료)_수량산출-사직공원 조깅트랙" xfId="11855"/>
    <cellStyle name="콤_중구청일위대가_수량산출-사직공원 조깅트랙" xfId="11856"/>
    <cellStyle name="콤_중구청일위대가_중구(담당자요청대로)" xfId="11857"/>
    <cellStyle name="콤_중구청일위대가_중구(담당자요청대로)_수량산출-사직공원 조깅트랙" xfId="11858"/>
    <cellStyle name="콤_중구청일위대가_중구청일위대가(0318)" xfId="11859"/>
    <cellStyle name="콤_중구청일위대가_중구청일위대가(0318)_수량산출-사직공원 조깅트랙" xfId="11860"/>
    <cellStyle name="콤_진입램프최종" xfId="11861"/>
    <cellStyle name="콤_진입램프최종엑셀" xfId="11862"/>
    <cellStyle name="콤_토공" xfId="11863"/>
    <cellStyle name="콤_토공_토공" xfId="11864"/>
    <cellStyle name="콤_토목내역서" xfId="11865"/>
    <cellStyle name="콤_토목내역서_20050219강서구일위대가" xfId="11866"/>
    <cellStyle name="콤_토목내역서_20050219강서구일위대가_수량산출-사직공원 조깅트랙" xfId="11867"/>
    <cellStyle name="콤_토목내역서_도로" xfId="11868"/>
    <cellStyle name="콤_토목내역서_도로_수량산출-사직공원 조깅트랙" xfId="11869"/>
    <cellStyle name="콤_토목내역서_부대초안" xfId="11870"/>
    <cellStyle name="콤_토목내역서_부대초안_20050219강서구일위대가" xfId="11871"/>
    <cellStyle name="콤_토목내역서_부대초안_20050219강서구일위대가_수량산출-사직공원 조깅트랙" xfId="11872"/>
    <cellStyle name="콤_토목내역서_부대초안_견적의뢰" xfId="11873"/>
    <cellStyle name="콤_토목내역서_부대초안_견적의뢰_20050219강서구일위대가" xfId="11874"/>
    <cellStyle name="콤_토목내역서_부대초안_견적의뢰_20050219강서구일위대가_수량산출-사직공원 조깅트랙" xfId="11875"/>
    <cellStyle name="콤_토목내역서_부대초안_견적의뢰_수량산출-사직공원 조깅트랙" xfId="11876"/>
    <cellStyle name="콤_토목내역서_부대초안_견적의뢰_수량산출서" xfId="11877"/>
    <cellStyle name="콤_토목내역서_부대초안_견적의뢰_수량산출서_관악구청(수정완료)" xfId="11878"/>
    <cellStyle name="콤_토목내역서_부대초안_견적의뢰_수량산출서_관악구청(수정완료)_수량산출-사직공원 조깅트랙" xfId="11879"/>
    <cellStyle name="콤_토목내역서_부대초안_견적의뢰_수량산출서_수량산출-사직공원 조깅트랙" xfId="11880"/>
    <cellStyle name="콤_토목내역서_부대초안_견적의뢰_수량산출서_중구(담당자요청대로)" xfId="11881"/>
    <cellStyle name="콤_토목내역서_부대초안_견적의뢰_수량산출서_중구(담당자요청대로)_수량산출-사직공원 조깅트랙" xfId="11882"/>
    <cellStyle name="콤_토목내역서_부대초안_견적의뢰_수량산출서_중구청일위대가(0318)" xfId="11883"/>
    <cellStyle name="콤_토목내역서_부대초안_견적의뢰_수량산출서_중구청일위대가(0318)_수량산출-사직공원 조깅트랙" xfId="11884"/>
    <cellStyle name="콤_토목내역서_부대초안_견적의뢰_중구청일위대가" xfId="11885"/>
    <cellStyle name="콤_토목내역서_부대초안_견적의뢰_중구청일위대가_관악구청(수정완료)" xfId="11886"/>
    <cellStyle name="콤_토목내역서_부대초안_견적의뢰_중구청일위대가_관악구청(수정완료)_수량산출-사직공원 조깅트랙" xfId="11887"/>
    <cellStyle name="콤_토목내역서_부대초안_견적의뢰_중구청일위대가_수량산출-사직공원 조깅트랙" xfId="11888"/>
    <cellStyle name="콤_토목내역서_부대초안_견적의뢰_중구청일위대가_중구(담당자요청대로)" xfId="11889"/>
    <cellStyle name="콤_토목내역서_부대초안_견적의뢰_중구청일위대가_중구(담당자요청대로)_수량산출-사직공원 조깅트랙" xfId="11890"/>
    <cellStyle name="콤_토목내역서_부대초안_견적의뢰_중구청일위대가_중구청일위대가(0318)" xfId="11891"/>
    <cellStyle name="콤_토목내역서_부대초안_견적의뢰_중구청일위대가_중구청일위대가(0318)_수량산출-사직공원 조깅트랙" xfId="11892"/>
    <cellStyle name="콤_토목내역서_부대초안_김포투찰" xfId="11893"/>
    <cellStyle name="콤_토목내역서_부대초안_김포투찰_견적의뢰" xfId="11894"/>
    <cellStyle name="콤_토목내역서_부대초안_김포투찰_견적의뢰_20050219강서구일위대가" xfId="11895"/>
    <cellStyle name="콤_토목내역서_부대초안_김포투찰_견적의뢰_20050219강서구일위대가_수량산출-사직공원 조깅트랙" xfId="11896"/>
    <cellStyle name="콤_토목내역서_부대초안_김포투찰_견적의뢰_수량산출-사직공원 조깅트랙" xfId="11897"/>
    <cellStyle name="콤_토목내역서_부대초안_김포투찰_견적의뢰_수량산출서" xfId="11898"/>
    <cellStyle name="콤_토목내역서_부대초안_김포투찰_견적의뢰_수량산출서_관악구청(수정완료)" xfId="11899"/>
    <cellStyle name="콤_토목내역서_부대초안_김포투찰_견적의뢰_수량산출서_관악구청(수정완료)_수량산출-사직공원 조깅트랙" xfId="11900"/>
    <cellStyle name="콤_토목내역서_부대초안_김포투찰_견적의뢰_수량산출서_수량산출-사직공원 조깅트랙" xfId="11901"/>
    <cellStyle name="콤_토목내역서_부대초안_김포투찰_견적의뢰_수량산출서_중구(담당자요청대로)" xfId="11902"/>
    <cellStyle name="콤_토목내역서_부대초안_김포투찰_견적의뢰_수량산출서_중구(담당자요청대로)_수량산출-사직공원 조깅트랙" xfId="11903"/>
    <cellStyle name="콤_토목내역서_부대초안_김포투찰_견적의뢰_수량산출서_중구청일위대가(0318)" xfId="11904"/>
    <cellStyle name="콤_토목내역서_부대초안_김포투찰_견적의뢰_수량산출서_중구청일위대가(0318)_수량산출-사직공원 조깅트랙" xfId="11905"/>
    <cellStyle name="콤_토목내역서_부대초안_김포투찰_견적의뢰_중구청일위대가" xfId="11906"/>
    <cellStyle name="콤_토목내역서_부대초안_김포투찰_견적의뢰_중구청일위대가_관악구청(수정완료)" xfId="11907"/>
    <cellStyle name="콤_토목내역서_부대초안_김포투찰_견적의뢰_중구청일위대가_관악구청(수정완료)_수량산출-사직공원 조깅트랙" xfId="11908"/>
    <cellStyle name="콤_토목내역서_부대초안_김포투찰_견적의뢰_중구청일위대가_수량산출-사직공원 조깅트랙" xfId="11909"/>
    <cellStyle name="콤_토목내역서_부대초안_김포투찰_견적의뢰_중구청일위대가_중구(담당자요청대로)" xfId="11910"/>
    <cellStyle name="콤_토목내역서_부대초안_김포투찰_견적의뢰_중구청일위대가_중구(담당자요청대로)_수량산출-사직공원 조깅트랙" xfId="11911"/>
    <cellStyle name="콤_토목내역서_부대초안_김포투찰_견적의뢰_중구청일위대가_중구청일위대가(0318)" xfId="11912"/>
    <cellStyle name="콤_토목내역서_부대초안_김포투찰_견적의뢰_중구청일위대가_중구청일위대가(0318)_수량산출-사직공원 조깅트랙" xfId="11913"/>
    <cellStyle name="콤_토목내역서_부대초안_김포투찰_수량산출-사직공원 조깅트랙" xfId="11914"/>
    <cellStyle name="콤_토목내역서_부대초안_수량산출-사직공원 조깅트랙" xfId="11915"/>
    <cellStyle name="콤_토목내역서_부대초안_수량산출서" xfId="11916"/>
    <cellStyle name="콤_토목내역서_부대초안_수량산출서_관악구청(수정완료)" xfId="11917"/>
    <cellStyle name="콤_토목내역서_부대초안_수량산출서_관악구청(수정완료)_수량산출-사직공원 조깅트랙" xfId="11918"/>
    <cellStyle name="콤_토목내역서_부대초안_수량산출서_수량산출-사직공원 조깅트랙" xfId="11919"/>
    <cellStyle name="콤_토목내역서_부대초안_수량산출서_중구(담당자요청대로)" xfId="11920"/>
    <cellStyle name="콤_토목내역서_부대초안_수량산출서_중구(담당자요청대로)_수량산출-사직공원 조깅트랙" xfId="11921"/>
    <cellStyle name="콤_토목내역서_부대초안_수량산출서_중구청일위대가(0318)" xfId="11922"/>
    <cellStyle name="콤_토목내역서_부대초안_수량산출서_중구청일위대가(0318)_수량산출-사직공원 조깅트랙" xfId="11923"/>
    <cellStyle name="콤_토목내역서_부대초안_중구청일위대가" xfId="11924"/>
    <cellStyle name="콤_토목내역서_부대초안_중구청일위대가_관악구청(수정완료)" xfId="11925"/>
    <cellStyle name="콤_토목내역서_부대초안_중구청일위대가_관악구청(수정완료)_수량산출-사직공원 조깅트랙" xfId="11926"/>
    <cellStyle name="콤_토목내역서_부대초안_중구청일위대가_수량산출-사직공원 조깅트랙" xfId="11927"/>
    <cellStyle name="콤_토목내역서_부대초안_중구청일위대가_중구(담당자요청대로)" xfId="11928"/>
    <cellStyle name="콤_토목내역서_부대초안_중구청일위대가_중구(담당자요청대로)_수량산출-사직공원 조깅트랙" xfId="11929"/>
    <cellStyle name="콤_토목내역서_부대초안_중구청일위대가_중구청일위대가(0318)" xfId="11930"/>
    <cellStyle name="콤_토목내역서_부대초안_중구청일위대가_중구청일위대가(0318)_수량산출-사직공원 조깅트랙" xfId="11931"/>
    <cellStyle name="콤_토목내역서_수량산출-사직공원 조깅트랙" xfId="11932"/>
    <cellStyle name="콤_토목내역서_수량산출서" xfId="11933"/>
    <cellStyle name="콤_토목내역서_수량산출서_관악구청(수정완료)" xfId="11934"/>
    <cellStyle name="콤_토목내역서_수량산출서_관악구청(수정완료)_수량산출-사직공원 조깅트랙" xfId="11935"/>
    <cellStyle name="콤_토목내역서_수량산출서_수량산출-사직공원 조깅트랙" xfId="11936"/>
    <cellStyle name="콤_토목내역서_수량산출서_중구(담당자요청대로)" xfId="11937"/>
    <cellStyle name="콤_토목내역서_수량산출서_중구(담당자요청대로)_수량산출-사직공원 조깅트랙" xfId="11938"/>
    <cellStyle name="콤_토목내역서_수량산출서_중구청일위대가(0318)" xfId="11939"/>
    <cellStyle name="콤_토목내역서_수량산출서_중구청일위대가(0318)_수량산출-사직공원 조깅트랙" xfId="11940"/>
    <cellStyle name="콤_토목내역서_중구청일위대가" xfId="11941"/>
    <cellStyle name="콤_토목내역서_중구청일위대가_관악구청(수정완료)" xfId="11942"/>
    <cellStyle name="콤_토목내역서_중구청일위대가_관악구청(수정완료)_수량산출-사직공원 조깅트랙" xfId="11943"/>
    <cellStyle name="콤_토목내역서_중구청일위대가_수량산출-사직공원 조깅트랙" xfId="11944"/>
    <cellStyle name="콤_토목내역서_중구청일위대가_중구(담당자요청대로)" xfId="11945"/>
    <cellStyle name="콤_토목내역서_중구청일위대가_중구(담당자요청대로)_수량산출-사직공원 조깅트랙" xfId="11946"/>
    <cellStyle name="콤_토목내역서_중구청일위대가_중구청일위대가(0318)" xfId="11947"/>
    <cellStyle name="콤_토목내역서_중구청일위대가_중구청일위대가(0318)_수량산출-사직공원 조깅트랙" xfId="11948"/>
    <cellStyle name="콤_포장공" xfId="11949"/>
    <cellStyle name="콤_포장공(최종)" xfId="11950"/>
    <cellStyle name="콤_포장공(최종)_포장공" xfId="11951"/>
    <cellStyle name="콤_포장공(최종)_포장공(삼양선)" xfId="11952"/>
    <cellStyle name="콤_포장공(최종)_포장단위" xfId="11953"/>
    <cellStyle name="콤_하천" xfId="11954"/>
    <cellStyle name="콤_하천_부대공" xfId="11955"/>
    <cellStyle name="콤_하천_포장공" xfId="11956"/>
    <cellStyle name="콤냡?&lt;_x000f_$??: `1_1 " xfId="11957"/>
    <cellStyle name="콤마 [" xfId="11958"/>
    <cellStyle name="콤마 [#]" xfId="11959"/>
    <cellStyle name="콤마 []" xfId="11960"/>
    <cellStyle name="콤마 [_설계서(갑지)0223" xfId="11961"/>
    <cellStyle name="콤마 [0]" xfId="11962"/>
    <cellStyle name="콤마 [0]기기자재비" xfId="11963"/>
    <cellStyle name="콤마 [000]" xfId="11964"/>
    <cellStyle name="콤마 [1]" xfId="11965"/>
    <cellStyle name="콤마 [2]" xfId="11966"/>
    <cellStyle name="콤마 [2] 2" xfId="11967"/>
    <cellStyle name="콤마 [2] 3" xfId="11968"/>
    <cellStyle name="콤마 [20]" xfId="11969"/>
    <cellStyle name="콤마 [금액]" xfId="11970"/>
    <cellStyle name="콤마 [소수]" xfId="11971"/>
    <cellStyle name="콤마 [수량]" xfId="11972"/>
    <cellStyle name="콤마 1" xfId="11973"/>
    <cellStyle name="콤마(1)" xfId="11974"/>
    <cellStyle name="콤마[ ]" xfId="11975"/>
    <cellStyle name="콤마[*]" xfId="11976"/>
    <cellStyle name="콤마[,]" xfId="11977"/>
    <cellStyle name="콤마[.]" xfId="11978"/>
    <cellStyle name="콤마[0]" xfId="11979"/>
    <cellStyle name="콤마_   1997   " xfId="11980"/>
    <cellStyle name="콤마宛 " xfId="11981"/>
    <cellStyle name="콤마桓?琉?업종별 " xfId="11982"/>
    <cellStyle name="타이틀" xfId="11983"/>
    <cellStyle name="턂화 [0]_투자재원" xfId="11984"/>
    <cellStyle name="토공" xfId="11985"/>
    <cellStyle name="통" xfId="11986"/>
    <cellStyle name="통_01-토공_02-배수공" xfId="11987"/>
    <cellStyle name="통_01-토공_02-배수공_04맨홀공" xfId="11988"/>
    <cellStyle name="통_01-토공_02-배수공_2.중곡빗물펌프장토공(BOX구간)" xfId="11989"/>
    <cellStyle name="통_01-토공_02-배수공_남측토공" xfId="11990"/>
    <cellStyle name="통_01-토공_02-배수공_남측토공_2.중곡빗물펌프장토공" xfId="11991"/>
    <cellStyle name="통_01-토공_02-배수공_남측토공_천호대로남측준공수량(토공)" xfId="11992"/>
    <cellStyle name="통_01-토공_02-배수공_대학원우수" xfId="11993"/>
    <cellStyle name="통_01-토공_02-배수공_맨홀공" xfId="11994"/>
    <cellStyle name="통_01-토공_02-배수공_부대공" xfId="11995"/>
    <cellStyle name="통_01-토공_02-배수공_상수오수공" xfId="11996"/>
    <cellStyle name="통_01-토공_02-배수공_송방사거리도로변경내역서" xfId="11997"/>
    <cellStyle name="통_01-토공_02-배수공_우수공" xfId="11998"/>
    <cellStyle name="통_01-토공_02-배수공_우수공1" xfId="11999"/>
    <cellStyle name="통_01-토공_02-배수공_우수공1_토공" xfId="12000"/>
    <cellStyle name="통_01-토공_02-배수공_토공" xfId="12001"/>
    <cellStyle name="통_01-토공_02-배수공_토공_2.중곡빗물펌프장토공" xfId="12002"/>
    <cellStyle name="통_01-토공_02-배수공_토공_세종대우회토공" xfId="12003"/>
    <cellStyle name="통_01-토공_02-배수공_토공_오거리토공" xfId="12004"/>
    <cellStyle name="통_01-토공_02-배수공_토공_중곡빗물펌프장토공" xfId="12005"/>
    <cellStyle name="통_01-토공_02-배수공_토공_중곡빗물펌프장토공1" xfId="12006"/>
    <cellStyle name="통_01-토공_02-배수공_토공_중곡펌프장토공1" xfId="12007"/>
    <cellStyle name="통_01-토공_02-배수공_토공_천호대로남측준공수량(토공)" xfId="12008"/>
    <cellStyle name="통_01-토공_02-배수공_토공_토공" xfId="12009"/>
    <cellStyle name="통_01-토공_02-배수공_토공_포장공" xfId="12010"/>
    <cellStyle name="통_01-토공_02-배수공_토공_포장공(삼양선)" xfId="12011"/>
    <cellStyle name="통_01-토공_02-배수공_토공_포장공(최종)" xfId="12012"/>
    <cellStyle name="통_01-토공_02-배수공_토공_포장단위" xfId="12013"/>
    <cellStyle name="통_01-토공_02-배수공_토공_한국화장품토공" xfId="12014"/>
    <cellStyle name="통_01-토공_02-배수공_포장공" xfId="12015"/>
    <cellStyle name="통_01-토공_02-배수공_포장공(최종)" xfId="12016"/>
    <cellStyle name="통_01-토공_02-배수공_포장공(최종)_포장공" xfId="12017"/>
    <cellStyle name="통_01-토공_02-배수공_포장공(최종)_포장공(삼양선)" xfId="12018"/>
    <cellStyle name="통_01-토공_02-배수공_포장공(최종)_포장단위" xfId="12019"/>
    <cellStyle name="통_01-토공_02-배수공_하천" xfId="12020"/>
    <cellStyle name="통_01-토공_02-배수공_하천_부대공" xfId="12021"/>
    <cellStyle name="통_01-토공_02-배수공_하천_포장공" xfId="12022"/>
    <cellStyle name="통_02-배수공" xfId="12023"/>
    <cellStyle name="통_02-배수공_02-반중력식옹벽" xfId="12024"/>
    <cellStyle name="통_02-배수공_02-반중력식옹벽_04맨홀공" xfId="12025"/>
    <cellStyle name="통_02-배수공_02-반중력식옹벽_2.중곡빗물펌프장토공(BOX구간)" xfId="12026"/>
    <cellStyle name="통_02-배수공_02-반중력식옹벽_남측토공" xfId="12027"/>
    <cellStyle name="통_02-배수공_02-반중력식옹벽_남측토공_2.중곡빗물펌프장토공" xfId="12028"/>
    <cellStyle name="통_02-배수공_02-반중력식옹벽_남측토공_천호대로남측준공수량(토공)" xfId="12029"/>
    <cellStyle name="통_02-배수공_02-반중력식옹벽_대학원우수" xfId="12030"/>
    <cellStyle name="통_02-배수공_02-반중력식옹벽_맨홀공" xfId="12031"/>
    <cellStyle name="통_02-배수공_02-반중력식옹벽_부대공" xfId="12032"/>
    <cellStyle name="통_02-배수공_02-반중력식옹벽_상수오수공" xfId="12033"/>
    <cellStyle name="통_02-배수공_02-반중력식옹벽_송방사거리도로변경내역서" xfId="12034"/>
    <cellStyle name="통_02-배수공_02-반중력식옹벽_우수공" xfId="12035"/>
    <cellStyle name="통_02-배수공_02-반중력식옹벽_우수공1" xfId="12036"/>
    <cellStyle name="통_02-배수공_02-반중력식옹벽_우수공1_토공" xfId="12037"/>
    <cellStyle name="통_02-배수공_02-반중력식옹벽_토공" xfId="12038"/>
    <cellStyle name="통_02-배수공_02-반중력식옹벽_토공_2.중곡빗물펌프장토공" xfId="12039"/>
    <cellStyle name="통_02-배수공_02-반중력식옹벽_토공_세종대우회토공" xfId="12040"/>
    <cellStyle name="통_02-배수공_02-반중력식옹벽_토공_오거리토공" xfId="12041"/>
    <cellStyle name="통_02-배수공_02-반중력식옹벽_토공_중곡빗물펌프장토공" xfId="12042"/>
    <cellStyle name="통_02-배수공_02-반중력식옹벽_토공_중곡빗물펌프장토공1" xfId="12043"/>
    <cellStyle name="통_02-배수공_02-반중력식옹벽_토공_중곡펌프장토공1" xfId="12044"/>
    <cellStyle name="통_02-배수공_02-반중력식옹벽_토공_천호대로남측준공수량(토공)" xfId="12045"/>
    <cellStyle name="통_02-배수공_02-반중력식옹벽_토공_토공" xfId="12046"/>
    <cellStyle name="통_02-배수공_02-반중력식옹벽_토공_포장공" xfId="12047"/>
    <cellStyle name="통_02-배수공_02-반중력식옹벽_토공_포장공(삼양선)" xfId="12048"/>
    <cellStyle name="통_02-배수공_02-반중력식옹벽_토공_포장공(최종)" xfId="12049"/>
    <cellStyle name="통_02-배수공_02-반중력식옹벽_토공_포장단위" xfId="12050"/>
    <cellStyle name="통_02-배수공_02-반중력식옹벽_토공_한국화장품토공" xfId="12051"/>
    <cellStyle name="통_02-배수공_02-반중력식옹벽_포장공" xfId="12052"/>
    <cellStyle name="통_02-배수공_02-반중력식옹벽_포장공(최종)" xfId="12053"/>
    <cellStyle name="통_02-배수공_02-반중력식옹벽_포장공(최종)_포장공" xfId="12054"/>
    <cellStyle name="통_02-배수공_02-반중력식옹벽_포장공(최종)_포장공(삼양선)" xfId="12055"/>
    <cellStyle name="통_02-배수공_02-반중력식옹벽_포장공(최종)_포장단위" xfId="12056"/>
    <cellStyle name="통_02-배수공_02-반중력식옹벽_하천" xfId="12057"/>
    <cellStyle name="통_02-배수공_02-반중력식옹벽_하천_부대공" xfId="12058"/>
    <cellStyle name="통_02-배수공_02-반중력식옹벽_하천_포장공" xfId="12059"/>
    <cellStyle name="통_02-배수공_02-배수공" xfId="12060"/>
    <cellStyle name="통_02-배수공_02-배수공_04맨홀공" xfId="12061"/>
    <cellStyle name="통_02-배수공_02-배수공_2.중곡빗물펌프장토공(BOX구간)" xfId="12062"/>
    <cellStyle name="통_02-배수공_02-배수공_남측토공" xfId="12063"/>
    <cellStyle name="통_02-배수공_02-배수공_남측토공_2.중곡빗물펌프장토공" xfId="12064"/>
    <cellStyle name="통_02-배수공_02-배수공_남측토공_천호대로남측준공수량(토공)" xfId="12065"/>
    <cellStyle name="통_02-배수공_02-배수공_대학원우수" xfId="12066"/>
    <cellStyle name="통_02-배수공_02-배수공_맨홀공" xfId="12067"/>
    <cellStyle name="통_02-배수공_02-배수공_부대공" xfId="12068"/>
    <cellStyle name="통_02-배수공_02-배수공_상수오수공" xfId="12069"/>
    <cellStyle name="통_02-배수공_02-배수공_송방사거리도로변경내역서" xfId="12070"/>
    <cellStyle name="통_02-배수공_02-배수공_우수공" xfId="12071"/>
    <cellStyle name="통_02-배수공_02-배수공_우수공1" xfId="12072"/>
    <cellStyle name="통_02-배수공_02-배수공_우수공1_토공" xfId="12073"/>
    <cellStyle name="통_02-배수공_02-배수공_토공" xfId="12074"/>
    <cellStyle name="통_02-배수공_02-배수공_토공_2.중곡빗물펌프장토공" xfId="12075"/>
    <cellStyle name="통_02-배수공_02-배수공_토공_세종대우회토공" xfId="12076"/>
    <cellStyle name="통_02-배수공_02-배수공_토공_오거리토공" xfId="12077"/>
    <cellStyle name="통_02-배수공_02-배수공_토공_중곡빗물펌프장토공" xfId="12078"/>
    <cellStyle name="통_02-배수공_02-배수공_토공_중곡빗물펌프장토공1" xfId="12079"/>
    <cellStyle name="통_02-배수공_02-배수공_토공_중곡펌프장토공1" xfId="12080"/>
    <cellStyle name="통_02-배수공_02-배수공_토공_천호대로남측준공수량(토공)" xfId="12081"/>
    <cellStyle name="통_02-배수공_02-배수공_토공_토공" xfId="12082"/>
    <cellStyle name="통_02-배수공_02-배수공_토공_포장공" xfId="12083"/>
    <cellStyle name="통_02-배수공_02-배수공_토공_포장공(삼양선)" xfId="12084"/>
    <cellStyle name="통_02-배수공_02-배수공_토공_포장공(최종)" xfId="12085"/>
    <cellStyle name="통_02-배수공_02-배수공_토공_포장단위" xfId="12086"/>
    <cellStyle name="통_02-배수공_02-배수공_토공_한국화장품토공" xfId="12087"/>
    <cellStyle name="통_02-배수공_02-배수공_포장공" xfId="12088"/>
    <cellStyle name="통_02-배수공_02-배수공_포장공(최종)" xfId="12089"/>
    <cellStyle name="통_02-배수공_02-배수공_포장공(최종)_포장공" xfId="12090"/>
    <cellStyle name="통_02-배수공_02-배수공_포장공(최종)_포장공(삼양선)" xfId="12091"/>
    <cellStyle name="통_02-배수공_02-배수공_포장공(최종)_포장단위" xfId="12092"/>
    <cellStyle name="통_02-배수공_02-배수공_하천" xfId="12093"/>
    <cellStyle name="통_02-배수공_02-배수공_하천_부대공" xfId="12094"/>
    <cellStyle name="통_02-배수공_02-배수공_하천_포장공" xfId="12095"/>
    <cellStyle name="통_02-배수공_04맨홀공" xfId="12096"/>
    <cellStyle name="통_02-배수공_2.중곡빗물펌프장토공(BOX구간)" xfId="12097"/>
    <cellStyle name="통_02-배수공_가평조서" xfId="12098"/>
    <cellStyle name="통_02-배수공_가평조서_2.중곡빗물펌프장토공(BOX구간)" xfId="12099"/>
    <cellStyle name="통_02-배수공_가평조서_부대공" xfId="12100"/>
    <cellStyle name="통_02-배수공_가평조서_우수공1" xfId="12101"/>
    <cellStyle name="통_02-배수공_가평조서_우수공1_토공" xfId="12102"/>
    <cellStyle name="통_02-배수공_가평조서_토공" xfId="12103"/>
    <cellStyle name="통_02-배수공_가평조서_토공_토공" xfId="12104"/>
    <cellStyle name="통_02-배수공_가평조서_포장공" xfId="12105"/>
    <cellStyle name="통_02-배수공_가평조서_포장공(최종)" xfId="12106"/>
    <cellStyle name="통_02-배수공_가평조서_포장공(최종)_포장공" xfId="12107"/>
    <cellStyle name="통_02-배수공_가평조서_포장공(최종)_포장공(삼양선)" xfId="12108"/>
    <cellStyle name="통_02-배수공_가평조서_포장공(최종)_포장단위" xfId="12109"/>
    <cellStyle name="통_02-배수공_남측토공" xfId="12110"/>
    <cellStyle name="통_02-배수공_남측토공_2.중곡빗물펌프장토공" xfId="12111"/>
    <cellStyle name="통_02-배수공_남측토공_천호대로남측준공수량(토공)" xfId="12112"/>
    <cellStyle name="통_02-배수공_대학원우수" xfId="12113"/>
    <cellStyle name="통_02-배수공_맨홀공" xfId="12114"/>
    <cellStyle name="통_02-배수공_반중력" xfId="12115"/>
    <cellStyle name="통_02-배수공_반중력_04맨홀공" xfId="12116"/>
    <cellStyle name="통_02-배수공_반중력_2.중곡빗물펌프장토공(BOX구간)" xfId="12117"/>
    <cellStyle name="통_02-배수공_반중력_남측토공" xfId="12118"/>
    <cellStyle name="통_02-배수공_반중력_남측토공_2.중곡빗물펌프장토공" xfId="12119"/>
    <cellStyle name="통_02-배수공_반중력_남측토공_천호대로남측준공수량(토공)" xfId="12120"/>
    <cellStyle name="통_02-배수공_반중력_대학원우수" xfId="12121"/>
    <cellStyle name="통_02-배수공_반중력_맨홀공" xfId="12122"/>
    <cellStyle name="통_02-배수공_반중력_부대공" xfId="12123"/>
    <cellStyle name="통_02-배수공_반중력_상수오수공" xfId="12124"/>
    <cellStyle name="통_02-배수공_반중력_송방사거리도로변경내역서" xfId="12125"/>
    <cellStyle name="통_02-배수공_반중력_우수공" xfId="12126"/>
    <cellStyle name="통_02-배수공_반중력_우수공1" xfId="12127"/>
    <cellStyle name="통_02-배수공_반중력_우수공1_토공" xfId="12128"/>
    <cellStyle name="통_02-배수공_반중력_토공" xfId="12129"/>
    <cellStyle name="통_02-배수공_반중력_토공_2.중곡빗물펌프장토공" xfId="12130"/>
    <cellStyle name="통_02-배수공_반중력_토공_세종대우회토공" xfId="12131"/>
    <cellStyle name="통_02-배수공_반중력_토공_오거리토공" xfId="12132"/>
    <cellStyle name="통_02-배수공_반중력_토공_중곡빗물펌프장토공" xfId="12133"/>
    <cellStyle name="통_02-배수공_반중력_토공_중곡빗물펌프장토공1" xfId="12134"/>
    <cellStyle name="통_02-배수공_반중력_토공_중곡펌프장토공1" xfId="12135"/>
    <cellStyle name="통_02-배수공_반중력_토공_천호대로남측준공수량(토공)" xfId="12136"/>
    <cellStyle name="통_02-배수공_반중력_토공_토공" xfId="12137"/>
    <cellStyle name="통_02-배수공_반중력_토공_포장공" xfId="12138"/>
    <cellStyle name="통_02-배수공_반중력_토공_포장공(삼양선)" xfId="12139"/>
    <cellStyle name="통_02-배수공_반중력_토공_포장공(최종)" xfId="12140"/>
    <cellStyle name="통_02-배수공_반중력_토공_포장단위" xfId="12141"/>
    <cellStyle name="통_02-배수공_반중력_토공_한국화장품토공" xfId="12142"/>
    <cellStyle name="통_02-배수공_반중력_포장공" xfId="12143"/>
    <cellStyle name="통_02-배수공_반중력_포장공(최종)" xfId="12144"/>
    <cellStyle name="통_02-배수공_반중력_포장공(최종)_포장공" xfId="12145"/>
    <cellStyle name="통_02-배수공_반중력_포장공(최종)_포장공(삼양선)" xfId="12146"/>
    <cellStyle name="통_02-배수공_반중력_포장공(최종)_포장단위" xfId="12147"/>
    <cellStyle name="통_02-배수공_반중력_하천" xfId="12148"/>
    <cellStyle name="통_02-배수공_반중력_하천_부대공" xfId="12149"/>
    <cellStyle name="통_02-배수공_반중력_하천_포장공" xfId="12150"/>
    <cellStyle name="통_02-배수공_부대공" xfId="12151"/>
    <cellStyle name="통_02-배수공_상수오수공" xfId="12152"/>
    <cellStyle name="통_02-배수공_송방사거리도로변경내역서" xfId="12153"/>
    <cellStyle name="통_02-배수공_옹벽" xfId="12154"/>
    <cellStyle name="통_02-배수공_옹벽_2.중곡빗물펌프장토공(BOX구간)" xfId="12155"/>
    <cellStyle name="통_02-배수공_옹벽_맨홀공" xfId="12156"/>
    <cellStyle name="통_02-배수공_옹벽_부대공" xfId="12157"/>
    <cellStyle name="통_02-배수공_옹벽_상수오수공" xfId="12158"/>
    <cellStyle name="통_02-배수공_옹벽_송방사거리도로변경내역서" xfId="12159"/>
    <cellStyle name="통_02-배수공_옹벽_우수공" xfId="12160"/>
    <cellStyle name="통_02-배수공_옹벽_포장공" xfId="12161"/>
    <cellStyle name="통_02-배수공_옹벽_포장공(최종)" xfId="12162"/>
    <cellStyle name="통_02-배수공_옹벽_포장공(최종)_포장공" xfId="12163"/>
    <cellStyle name="통_02-배수공_옹벽_포장공(최종)_포장공(삼양선)" xfId="12164"/>
    <cellStyle name="통_02-배수공_옹벽_포장공(최종)_포장단위" xfId="12165"/>
    <cellStyle name="통_02-배수공_옹벽_하천" xfId="12166"/>
    <cellStyle name="통_02-배수공_옹벽_하천_부대공" xfId="12167"/>
    <cellStyle name="통_02-배수공_옹벽_하천_포장공" xfId="12168"/>
    <cellStyle name="통_02-배수공_우수공" xfId="12169"/>
    <cellStyle name="통_02-배수공_우수공1" xfId="12170"/>
    <cellStyle name="통_02-배수공_우수공1_토공" xfId="12171"/>
    <cellStyle name="통_02-배수공_토공" xfId="12172"/>
    <cellStyle name="통_02-배수공_토공_2.중곡빗물펌프장토공" xfId="12173"/>
    <cellStyle name="통_02-배수공_토공_세종대우회토공" xfId="12174"/>
    <cellStyle name="통_02-배수공_토공_오거리토공" xfId="12175"/>
    <cellStyle name="통_02-배수공_토공_중곡빗물펌프장토공" xfId="12176"/>
    <cellStyle name="통_02-배수공_토공_중곡빗물펌프장토공1" xfId="12177"/>
    <cellStyle name="통_02-배수공_토공_중곡펌프장토공1" xfId="12178"/>
    <cellStyle name="통_02-배수공_토공_천호대로남측준공수량(토공)" xfId="12179"/>
    <cellStyle name="통_02-배수공_토공_토공" xfId="12180"/>
    <cellStyle name="통_02-배수공_토공_포장공" xfId="12181"/>
    <cellStyle name="통_02-배수공_토공_포장공(삼양선)" xfId="12182"/>
    <cellStyle name="통_02-배수공_토공_포장공(최종)" xfId="12183"/>
    <cellStyle name="통_02-배수공_토공_포장단위" xfId="12184"/>
    <cellStyle name="통_02-배수공_토공_한국화장품토공" xfId="12185"/>
    <cellStyle name="통_02-배수공_포장공" xfId="12186"/>
    <cellStyle name="통_02-배수공_포장공(최종)" xfId="12187"/>
    <cellStyle name="통_02-배수공_포장공(최종)_포장공" xfId="12188"/>
    <cellStyle name="통_02-배수공_포장공(최종)_포장공(삼양선)" xfId="12189"/>
    <cellStyle name="통_02-배수공_포장공(최종)_포장단위" xfId="12190"/>
    <cellStyle name="통_02-배수공_포장조서" xfId="12191"/>
    <cellStyle name="통_02-배수공_포장조서_2.중곡빗물펌프장토공(BOX구간)" xfId="12192"/>
    <cellStyle name="통_02-배수공_포장조서_부대공" xfId="12193"/>
    <cellStyle name="통_02-배수공_포장조서_우수공1" xfId="12194"/>
    <cellStyle name="통_02-배수공_포장조서_우수공1_토공" xfId="12195"/>
    <cellStyle name="통_02-배수공_포장조서_토공" xfId="12196"/>
    <cellStyle name="통_02-배수공_포장조서_토공_토공" xfId="12197"/>
    <cellStyle name="통_02-배수공_포장조서_포장공" xfId="12198"/>
    <cellStyle name="통_02-배수공_포장조서_포장공(최종)" xfId="12199"/>
    <cellStyle name="통_02-배수공_포장조서_포장공(최종)_포장공" xfId="12200"/>
    <cellStyle name="통_02-배수공_포장조서_포장공(최종)_포장공(삼양선)" xfId="12201"/>
    <cellStyle name="통_02-배수공_포장조서_포장공(최종)_포장단위" xfId="12202"/>
    <cellStyle name="통_02-배수공_하천" xfId="12203"/>
    <cellStyle name="통_02-배수공_하천_부대공" xfId="12204"/>
    <cellStyle name="통_02-배수공_하천_포장공" xfId="12205"/>
    <cellStyle name="통_04맨홀공" xfId="12206"/>
    <cellStyle name="통_04-포장공_02-배수공" xfId="12207"/>
    <cellStyle name="통_04-포장공_02-배수공_04맨홀공" xfId="12208"/>
    <cellStyle name="통_04-포장공_02-배수공_2.중곡빗물펌프장토공(BOX구간)" xfId="12209"/>
    <cellStyle name="통_04-포장공_02-배수공_남측토공" xfId="12210"/>
    <cellStyle name="통_04-포장공_02-배수공_남측토공_2.중곡빗물펌프장토공" xfId="12211"/>
    <cellStyle name="통_04-포장공_02-배수공_남측토공_천호대로남측준공수량(토공)" xfId="12212"/>
    <cellStyle name="통_04-포장공_02-배수공_대학원우수" xfId="12213"/>
    <cellStyle name="통_04-포장공_02-배수공_맨홀공" xfId="12214"/>
    <cellStyle name="통_04-포장공_02-배수공_부대공" xfId="12215"/>
    <cellStyle name="통_04-포장공_02-배수공_상수오수공" xfId="12216"/>
    <cellStyle name="통_04-포장공_02-배수공_송방사거리도로변경내역서" xfId="12217"/>
    <cellStyle name="통_04-포장공_02-배수공_우수공" xfId="12218"/>
    <cellStyle name="통_04-포장공_02-배수공_우수공1" xfId="12219"/>
    <cellStyle name="통_04-포장공_02-배수공_우수공1_토공" xfId="12220"/>
    <cellStyle name="통_04-포장공_02-배수공_토공" xfId="12221"/>
    <cellStyle name="통_04-포장공_02-배수공_토공_2.중곡빗물펌프장토공" xfId="12222"/>
    <cellStyle name="통_04-포장공_02-배수공_토공_세종대우회토공" xfId="12223"/>
    <cellStyle name="통_04-포장공_02-배수공_토공_오거리토공" xfId="12224"/>
    <cellStyle name="통_04-포장공_02-배수공_토공_중곡빗물펌프장토공" xfId="12225"/>
    <cellStyle name="통_04-포장공_02-배수공_토공_중곡빗물펌프장토공1" xfId="12226"/>
    <cellStyle name="통_04-포장공_02-배수공_토공_중곡펌프장토공1" xfId="12227"/>
    <cellStyle name="통_04-포장공_02-배수공_토공_천호대로남측준공수량(토공)" xfId="12228"/>
    <cellStyle name="통_04-포장공_02-배수공_토공_토공" xfId="12229"/>
    <cellStyle name="통_04-포장공_02-배수공_토공_포장공" xfId="12230"/>
    <cellStyle name="통_04-포장공_02-배수공_토공_포장공(삼양선)" xfId="12231"/>
    <cellStyle name="통_04-포장공_02-배수공_토공_포장공(최종)" xfId="12232"/>
    <cellStyle name="통_04-포장공_02-배수공_토공_포장단위" xfId="12233"/>
    <cellStyle name="통_04-포장공_02-배수공_토공_한국화장품토공" xfId="12234"/>
    <cellStyle name="통_04-포장공_02-배수공_포장공" xfId="12235"/>
    <cellStyle name="통_04-포장공_02-배수공_포장공(최종)" xfId="12236"/>
    <cellStyle name="통_04-포장공_02-배수공_포장공(최종)_포장공" xfId="12237"/>
    <cellStyle name="통_04-포장공_02-배수공_포장공(최종)_포장공(삼양선)" xfId="12238"/>
    <cellStyle name="통_04-포장공_02-배수공_포장공(최종)_포장단위" xfId="12239"/>
    <cellStyle name="통_04-포장공_02-배수공_하천" xfId="12240"/>
    <cellStyle name="통_04-포장공_02-배수공_하천_부대공" xfId="12241"/>
    <cellStyle name="통_04-포장공_02-배수공_하천_포장공" xfId="12242"/>
    <cellStyle name="통_06-부대공_02-배수공" xfId="12243"/>
    <cellStyle name="통_06-부대공_02-배수공_04맨홀공" xfId="12244"/>
    <cellStyle name="통_06-부대공_02-배수공_2.중곡빗물펌프장토공(BOX구간)" xfId="12245"/>
    <cellStyle name="통_06-부대공_02-배수공_남측토공" xfId="12246"/>
    <cellStyle name="통_06-부대공_02-배수공_남측토공_2.중곡빗물펌프장토공" xfId="12247"/>
    <cellStyle name="통_06-부대공_02-배수공_남측토공_천호대로남측준공수량(토공)" xfId="12248"/>
    <cellStyle name="통_06-부대공_02-배수공_대학원우수" xfId="12249"/>
    <cellStyle name="통_06-부대공_02-배수공_맨홀공" xfId="12250"/>
    <cellStyle name="통_06-부대공_02-배수공_부대공" xfId="12251"/>
    <cellStyle name="통_06-부대공_02-배수공_상수오수공" xfId="12252"/>
    <cellStyle name="통_06-부대공_02-배수공_송방사거리도로변경내역서" xfId="12253"/>
    <cellStyle name="통_06-부대공_02-배수공_우수공" xfId="12254"/>
    <cellStyle name="통_06-부대공_02-배수공_우수공1" xfId="12255"/>
    <cellStyle name="통_06-부대공_02-배수공_우수공1_토공" xfId="12256"/>
    <cellStyle name="통_06-부대공_02-배수공_토공" xfId="12257"/>
    <cellStyle name="통_06-부대공_02-배수공_토공_2.중곡빗물펌프장토공" xfId="12258"/>
    <cellStyle name="통_06-부대공_02-배수공_토공_세종대우회토공" xfId="12259"/>
    <cellStyle name="통_06-부대공_02-배수공_토공_오거리토공" xfId="12260"/>
    <cellStyle name="통_06-부대공_02-배수공_토공_중곡빗물펌프장토공" xfId="12261"/>
    <cellStyle name="통_06-부대공_02-배수공_토공_중곡빗물펌프장토공1" xfId="12262"/>
    <cellStyle name="통_06-부대공_02-배수공_토공_중곡펌프장토공1" xfId="12263"/>
    <cellStyle name="통_06-부대공_02-배수공_토공_천호대로남측준공수량(토공)" xfId="12264"/>
    <cellStyle name="통_06-부대공_02-배수공_토공_토공" xfId="12265"/>
    <cellStyle name="통_06-부대공_02-배수공_토공_포장공" xfId="12266"/>
    <cellStyle name="통_06-부대공_02-배수공_토공_포장공(삼양선)" xfId="12267"/>
    <cellStyle name="통_06-부대공_02-배수공_토공_포장공(최종)" xfId="12268"/>
    <cellStyle name="통_06-부대공_02-배수공_토공_포장단위" xfId="12269"/>
    <cellStyle name="통_06-부대공_02-배수공_토공_한국화장품토공" xfId="12270"/>
    <cellStyle name="통_06-부대공_02-배수공_포장공" xfId="12271"/>
    <cellStyle name="통_06-부대공_02-배수공_포장공(최종)" xfId="12272"/>
    <cellStyle name="통_06-부대공_02-배수공_포장공(최종)_포장공" xfId="12273"/>
    <cellStyle name="통_06-부대공_02-배수공_포장공(최종)_포장공(삼양선)" xfId="12274"/>
    <cellStyle name="통_06-부대공_02-배수공_포장공(최종)_포장단위" xfId="12275"/>
    <cellStyle name="통_06-부대공_02-배수공_하천" xfId="12276"/>
    <cellStyle name="통_06-부대공_02-배수공_하천_부대공" xfId="12277"/>
    <cellStyle name="통_06-부대공_02-배수공_하천_포장공" xfId="12278"/>
    <cellStyle name="통_2.중곡빗물펌프장토공(BOX구간)" xfId="12279"/>
    <cellStyle name="통_20050219강서구일위대가" xfId="12280"/>
    <cellStyle name="통_20050219강서구일위대가_수량산출-사직공원 조깅트랙" xfId="12281"/>
    <cellStyle name="통_대학원우수" xfId="12282"/>
    <cellStyle name="통_도로" xfId="12283"/>
    <cellStyle name="통_도로_수량산출-사직공원 조깅트랙" xfId="12284"/>
    <cellStyle name="통_맨홀공" xfId="12285"/>
    <cellStyle name="통_부대공" xfId="12286"/>
    <cellStyle name="통_부대초안" xfId="12287"/>
    <cellStyle name="통_부대초안_20050219강서구일위대가" xfId="12288"/>
    <cellStyle name="통_부대초안_20050219강서구일위대가_수량산출-사직공원 조깅트랙" xfId="12289"/>
    <cellStyle name="통_부대초안_견적의뢰" xfId="12290"/>
    <cellStyle name="통_부대초안_견적의뢰_20050219강서구일위대가" xfId="12291"/>
    <cellStyle name="통_부대초안_견적의뢰_20050219강서구일위대가_수량산출-사직공원 조깅트랙" xfId="12292"/>
    <cellStyle name="통_부대초안_견적의뢰_수량산출-사직공원 조깅트랙" xfId="12293"/>
    <cellStyle name="통_부대초안_견적의뢰_수량산출서" xfId="12294"/>
    <cellStyle name="통_부대초안_견적의뢰_수량산출서_관악구청(수정완료)" xfId="12295"/>
    <cellStyle name="통_부대초안_견적의뢰_수량산출서_관악구청(수정완료)_수량산출-사직공원 조깅트랙" xfId="12296"/>
    <cellStyle name="통_부대초안_견적의뢰_수량산출서_수량산출-사직공원 조깅트랙" xfId="12297"/>
    <cellStyle name="통_부대초안_견적의뢰_수량산출서_중구(담당자요청대로)" xfId="12298"/>
    <cellStyle name="통_부대초안_견적의뢰_수량산출서_중구(담당자요청대로)_수량산출-사직공원 조깅트랙" xfId="12299"/>
    <cellStyle name="통_부대초안_견적의뢰_수량산출서_중구청일위대가(0318)" xfId="12300"/>
    <cellStyle name="통_부대초안_견적의뢰_수량산출서_중구청일위대가(0318)_수량산출-사직공원 조깅트랙" xfId="12301"/>
    <cellStyle name="통_부대초안_견적의뢰_중구청일위대가" xfId="12302"/>
    <cellStyle name="통_부대초안_견적의뢰_중구청일위대가_관악구청(수정완료)" xfId="12303"/>
    <cellStyle name="통_부대초안_견적의뢰_중구청일위대가_관악구청(수정완료)_수량산출-사직공원 조깅트랙" xfId="12304"/>
    <cellStyle name="통_부대초안_견적의뢰_중구청일위대가_수량산출-사직공원 조깅트랙" xfId="12305"/>
    <cellStyle name="통_부대초안_견적의뢰_중구청일위대가_중구(담당자요청대로)" xfId="12306"/>
    <cellStyle name="통_부대초안_견적의뢰_중구청일위대가_중구(담당자요청대로)_수량산출-사직공원 조깅트랙" xfId="12307"/>
    <cellStyle name="통_부대초안_견적의뢰_중구청일위대가_중구청일위대가(0318)" xfId="12308"/>
    <cellStyle name="통_부대초안_견적의뢰_중구청일위대가_중구청일위대가(0318)_수량산출-사직공원 조깅트랙" xfId="12309"/>
    <cellStyle name="통_부대초안_김포투찰" xfId="12310"/>
    <cellStyle name="통_부대초안_김포투찰_견적의뢰" xfId="12311"/>
    <cellStyle name="통_부대초안_김포투찰_견적의뢰_20050219강서구일위대가" xfId="12312"/>
    <cellStyle name="통_부대초안_김포투찰_견적의뢰_20050219강서구일위대가_수량산출-사직공원 조깅트랙" xfId="12313"/>
    <cellStyle name="통_부대초안_김포투찰_견적의뢰_수량산출-사직공원 조깅트랙" xfId="12314"/>
    <cellStyle name="통_부대초안_김포투찰_견적의뢰_수량산출서" xfId="12315"/>
    <cellStyle name="통_부대초안_김포투찰_견적의뢰_수량산출서_관악구청(수정완료)" xfId="12316"/>
    <cellStyle name="통_부대초안_김포투찰_견적의뢰_수량산출서_관악구청(수정완료)_수량산출-사직공원 조깅트랙" xfId="12317"/>
    <cellStyle name="통_부대초안_김포투찰_견적의뢰_수량산출서_수량산출-사직공원 조깅트랙" xfId="12318"/>
    <cellStyle name="통_부대초안_김포투찰_견적의뢰_수량산출서_중구(담당자요청대로)" xfId="12319"/>
    <cellStyle name="통_부대초안_김포투찰_견적의뢰_수량산출서_중구(담당자요청대로)_수량산출-사직공원 조깅트랙" xfId="12320"/>
    <cellStyle name="통_부대초안_김포투찰_견적의뢰_수량산출서_중구청일위대가(0318)" xfId="12321"/>
    <cellStyle name="통_부대초안_김포투찰_견적의뢰_수량산출서_중구청일위대가(0318)_수량산출-사직공원 조깅트랙" xfId="12322"/>
    <cellStyle name="통_부대초안_김포투찰_견적의뢰_중구청일위대가" xfId="12323"/>
    <cellStyle name="통_부대초안_김포투찰_견적의뢰_중구청일위대가_관악구청(수정완료)" xfId="12324"/>
    <cellStyle name="통_부대초안_김포투찰_견적의뢰_중구청일위대가_관악구청(수정완료)_수량산출-사직공원 조깅트랙" xfId="12325"/>
    <cellStyle name="통_부대초안_김포투찰_견적의뢰_중구청일위대가_수량산출-사직공원 조깅트랙" xfId="12326"/>
    <cellStyle name="통_부대초안_김포투찰_견적의뢰_중구청일위대가_중구(담당자요청대로)" xfId="12327"/>
    <cellStyle name="통_부대초안_김포투찰_견적의뢰_중구청일위대가_중구(담당자요청대로)_수량산출-사직공원 조깅트랙" xfId="12328"/>
    <cellStyle name="통_부대초안_김포투찰_견적의뢰_중구청일위대가_중구청일위대가(0318)" xfId="12329"/>
    <cellStyle name="통_부대초안_김포투찰_견적의뢰_중구청일위대가_중구청일위대가(0318)_수량산출-사직공원 조깅트랙" xfId="12330"/>
    <cellStyle name="통_부대초안_김포투찰_수량산출-사직공원 조깅트랙" xfId="12331"/>
    <cellStyle name="통_부대초안_수량산출-사직공원 조깅트랙" xfId="12332"/>
    <cellStyle name="통_부대초안_수량산출서" xfId="12333"/>
    <cellStyle name="통_부대초안_수량산출서_관악구청(수정완료)" xfId="12334"/>
    <cellStyle name="통_부대초안_수량산출서_관악구청(수정완료)_수량산출-사직공원 조깅트랙" xfId="12335"/>
    <cellStyle name="통_부대초안_수량산출서_수량산출-사직공원 조깅트랙" xfId="12336"/>
    <cellStyle name="통_부대초안_수량산출서_중구(담당자요청대로)" xfId="12337"/>
    <cellStyle name="통_부대초안_수량산출서_중구(담당자요청대로)_수량산출-사직공원 조깅트랙" xfId="12338"/>
    <cellStyle name="통_부대초안_수량산출서_중구청일위대가(0318)" xfId="12339"/>
    <cellStyle name="통_부대초안_수량산출서_중구청일위대가(0318)_수량산출-사직공원 조깅트랙" xfId="12340"/>
    <cellStyle name="통_부대초안_중구청일위대가" xfId="12341"/>
    <cellStyle name="통_부대초안_중구청일위대가_관악구청(수정완료)" xfId="12342"/>
    <cellStyle name="통_부대초안_중구청일위대가_관악구청(수정완료)_수량산출-사직공원 조깅트랙" xfId="12343"/>
    <cellStyle name="통_부대초안_중구청일위대가_수량산출-사직공원 조깅트랙" xfId="12344"/>
    <cellStyle name="통_부대초안_중구청일위대가_중구(담당자요청대로)" xfId="12345"/>
    <cellStyle name="통_부대초안_중구청일위대가_중구(담당자요청대로)_수량산출-사직공원 조깅트랙" xfId="12346"/>
    <cellStyle name="통_부대초안_중구청일위대가_중구청일위대가(0318)" xfId="12347"/>
    <cellStyle name="통_부대초안_중구청일위대가_중구청일위대가(0318)_수량산출-사직공원 조깅트랙" xfId="12348"/>
    <cellStyle name="통_상수오수공" xfId="12349"/>
    <cellStyle name="통_설계서(갑지)0223" xfId="12350"/>
    <cellStyle name="통_송방사거리도로변경내역서" xfId="12351"/>
    <cellStyle name="통_수량산출-사직공원 조깅트랙" xfId="12352"/>
    <cellStyle name="통_수량산출서" xfId="12353"/>
    <cellStyle name="통_수량산출서(수정)" xfId="12354"/>
    <cellStyle name="통_수량산출서(수정)_01-토공_02-배수공" xfId="12355"/>
    <cellStyle name="통_수량산출서(수정)_01-토공_02-배수공_04맨홀공" xfId="12356"/>
    <cellStyle name="통_수량산출서(수정)_01-토공_02-배수공_2.중곡빗물펌프장토공(BOX구간)" xfId="12357"/>
    <cellStyle name="통_수량산출서(수정)_01-토공_02-배수공_남측토공" xfId="12358"/>
    <cellStyle name="통_수량산출서(수정)_01-토공_02-배수공_남측토공_2.중곡빗물펌프장토공" xfId="12359"/>
    <cellStyle name="통_수량산출서(수정)_01-토공_02-배수공_남측토공_천호대로남측준공수량(토공)" xfId="12360"/>
    <cellStyle name="통_수량산출서(수정)_01-토공_02-배수공_대학원우수" xfId="12361"/>
    <cellStyle name="통_수량산출서(수정)_01-토공_02-배수공_맨홀공" xfId="12362"/>
    <cellStyle name="통_수량산출서(수정)_01-토공_02-배수공_부대공" xfId="12363"/>
    <cellStyle name="통_수량산출서(수정)_01-토공_02-배수공_상수오수공" xfId="12364"/>
    <cellStyle name="통_수량산출서(수정)_01-토공_02-배수공_송방사거리도로변경내역서" xfId="12365"/>
    <cellStyle name="통_수량산출서(수정)_01-토공_02-배수공_우수공" xfId="12366"/>
    <cellStyle name="통_수량산출서(수정)_01-토공_02-배수공_우수공1" xfId="12367"/>
    <cellStyle name="통_수량산출서(수정)_01-토공_02-배수공_우수공1_토공" xfId="12368"/>
    <cellStyle name="통_수량산출서(수정)_01-토공_02-배수공_토공" xfId="12369"/>
    <cellStyle name="통_수량산출서(수정)_01-토공_02-배수공_토공_2.중곡빗물펌프장토공" xfId="12370"/>
    <cellStyle name="통_수량산출서(수정)_01-토공_02-배수공_토공_세종대우회토공" xfId="12371"/>
    <cellStyle name="통_수량산출서(수정)_01-토공_02-배수공_토공_오거리토공" xfId="12372"/>
    <cellStyle name="통_수량산출서(수정)_01-토공_02-배수공_토공_중곡빗물펌프장토공" xfId="12373"/>
    <cellStyle name="통_수량산출서(수정)_01-토공_02-배수공_토공_중곡빗물펌프장토공1" xfId="12374"/>
    <cellStyle name="통_수량산출서(수정)_01-토공_02-배수공_토공_중곡펌프장토공1" xfId="12375"/>
    <cellStyle name="통_수량산출서(수정)_01-토공_02-배수공_토공_천호대로남측준공수량(토공)" xfId="12376"/>
    <cellStyle name="통_수량산출서(수정)_01-토공_02-배수공_토공_토공" xfId="12377"/>
    <cellStyle name="통_수량산출서(수정)_01-토공_02-배수공_토공_포장공" xfId="12378"/>
    <cellStyle name="통_수량산출서(수정)_01-토공_02-배수공_토공_포장공(삼양선)" xfId="12379"/>
    <cellStyle name="통_수량산출서(수정)_01-토공_02-배수공_토공_포장공(최종)" xfId="12380"/>
    <cellStyle name="통_수량산출서(수정)_01-토공_02-배수공_토공_포장단위" xfId="12381"/>
    <cellStyle name="통_수량산출서(수정)_01-토공_02-배수공_토공_한국화장품토공" xfId="12382"/>
    <cellStyle name="통_수량산출서(수정)_01-토공_02-배수공_포장공" xfId="12383"/>
    <cellStyle name="통_수량산출서(수정)_01-토공_02-배수공_포장공(최종)" xfId="12384"/>
    <cellStyle name="통_수량산출서(수정)_01-토공_02-배수공_포장공(최종)_포장공" xfId="12385"/>
    <cellStyle name="통_수량산출서(수정)_01-토공_02-배수공_포장공(최종)_포장공(삼양선)" xfId="12386"/>
    <cellStyle name="통_수량산출서(수정)_01-토공_02-배수공_포장공(최종)_포장단위" xfId="12387"/>
    <cellStyle name="통_수량산출서(수정)_01-토공_02-배수공_하천" xfId="12388"/>
    <cellStyle name="통_수량산출서(수정)_01-토공_02-배수공_하천_부대공" xfId="12389"/>
    <cellStyle name="통_수량산출서(수정)_01-토공_02-배수공_하천_포장공" xfId="12390"/>
    <cellStyle name="통_수량산출서(수정)_02-배수공" xfId="12391"/>
    <cellStyle name="통_수량산출서(수정)_02-배수공_02-반중력식옹벽" xfId="12392"/>
    <cellStyle name="통_수량산출서(수정)_02-배수공_02-반중력식옹벽_04맨홀공" xfId="12393"/>
    <cellStyle name="통_수량산출서(수정)_02-배수공_02-반중력식옹벽_2.중곡빗물펌프장토공(BOX구간)" xfId="12394"/>
    <cellStyle name="통_수량산출서(수정)_02-배수공_02-반중력식옹벽_남측토공" xfId="12395"/>
    <cellStyle name="통_수량산출서(수정)_02-배수공_02-반중력식옹벽_남측토공_2.중곡빗물펌프장토공" xfId="12396"/>
    <cellStyle name="통_수량산출서(수정)_02-배수공_02-반중력식옹벽_남측토공_천호대로남측준공수량(토공)" xfId="12397"/>
    <cellStyle name="통_수량산출서(수정)_02-배수공_02-반중력식옹벽_대학원우수" xfId="12398"/>
    <cellStyle name="통_수량산출서(수정)_02-배수공_02-반중력식옹벽_맨홀공" xfId="12399"/>
    <cellStyle name="통_수량산출서(수정)_02-배수공_02-반중력식옹벽_부대공" xfId="12400"/>
    <cellStyle name="통_수량산출서(수정)_02-배수공_02-반중력식옹벽_상수오수공" xfId="12401"/>
    <cellStyle name="통_수량산출서(수정)_02-배수공_02-반중력식옹벽_송방사거리도로변경내역서" xfId="12402"/>
    <cellStyle name="통_수량산출서(수정)_02-배수공_02-반중력식옹벽_우수공" xfId="12403"/>
    <cellStyle name="통_수량산출서(수정)_02-배수공_02-반중력식옹벽_우수공1" xfId="12404"/>
    <cellStyle name="통_수량산출서(수정)_02-배수공_02-반중력식옹벽_우수공1_토공" xfId="12405"/>
    <cellStyle name="통_수량산출서(수정)_02-배수공_02-반중력식옹벽_토공" xfId="12406"/>
    <cellStyle name="통_수량산출서(수정)_02-배수공_02-반중력식옹벽_토공_2.중곡빗물펌프장토공" xfId="12407"/>
    <cellStyle name="통_수량산출서(수정)_02-배수공_02-반중력식옹벽_토공_세종대우회토공" xfId="12408"/>
    <cellStyle name="통_수량산출서(수정)_02-배수공_02-반중력식옹벽_토공_오거리토공" xfId="12409"/>
    <cellStyle name="통_수량산출서(수정)_02-배수공_02-반중력식옹벽_토공_중곡빗물펌프장토공" xfId="12410"/>
    <cellStyle name="통_수량산출서(수정)_02-배수공_02-반중력식옹벽_토공_중곡빗물펌프장토공1" xfId="12411"/>
    <cellStyle name="통_수량산출서(수정)_02-배수공_02-반중력식옹벽_토공_중곡펌프장토공1" xfId="12412"/>
    <cellStyle name="통_수량산출서(수정)_02-배수공_02-반중력식옹벽_토공_천호대로남측준공수량(토공)" xfId="12413"/>
    <cellStyle name="통_수량산출서(수정)_02-배수공_02-반중력식옹벽_토공_토공" xfId="12414"/>
    <cellStyle name="통_수량산출서(수정)_02-배수공_02-반중력식옹벽_토공_포장공" xfId="12415"/>
    <cellStyle name="통_수량산출서(수정)_02-배수공_02-반중력식옹벽_토공_포장공(삼양선)" xfId="12416"/>
    <cellStyle name="통_수량산출서(수정)_02-배수공_02-반중력식옹벽_토공_포장공(최종)" xfId="12417"/>
    <cellStyle name="통_수량산출서(수정)_02-배수공_02-반중력식옹벽_토공_포장단위" xfId="12418"/>
    <cellStyle name="통_수량산출서(수정)_02-배수공_02-반중력식옹벽_토공_한국화장품토공" xfId="12419"/>
    <cellStyle name="통_수량산출서(수정)_02-배수공_02-반중력식옹벽_포장공" xfId="12420"/>
    <cellStyle name="통_수량산출서(수정)_02-배수공_02-반중력식옹벽_포장공(최종)" xfId="12421"/>
    <cellStyle name="통_수량산출서(수정)_02-배수공_02-반중력식옹벽_포장공(최종)_포장공" xfId="12422"/>
    <cellStyle name="통_수량산출서(수정)_02-배수공_02-반중력식옹벽_포장공(최종)_포장공(삼양선)" xfId="12423"/>
    <cellStyle name="통_수량산출서(수정)_02-배수공_02-반중력식옹벽_포장공(최종)_포장단위" xfId="12424"/>
    <cellStyle name="통_수량산출서(수정)_02-배수공_02-반중력식옹벽_하천" xfId="12425"/>
    <cellStyle name="통_수량산출서(수정)_02-배수공_02-반중력식옹벽_하천_부대공" xfId="12426"/>
    <cellStyle name="통_수량산출서(수정)_02-배수공_02-반중력식옹벽_하천_포장공" xfId="12427"/>
    <cellStyle name="통_수량산출서(수정)_02-배수공_02-배수공" xfId="12428"/>
    <cellStyle name="통_수량산출서(수정)_02-배수공_02-배수공_04맨홀공" xfId="12429"/>
    <cellStyle name="통_수량산출서(수정)_02-배수공_02-배수공_2.중곡빗물펌프장토공(BOX구간)" xfId="12430"/>
    <cellStyle name="통_수량산출서(수정)_02-배수공_02-배수공_남측토공" xfId="12431"/>
    <cellStyle name="통_수량산출서(수정)_02-배수공_02-배수공_남측토공_2.중곡빗물펌프장토공" xfId="12432"/>
    <cellStyle name="통_수량산출서(수정)_02-배수공_02-배수공_남측토공_천호대로남측준공수량(토공)" xfId="12433"/>
    <cellStyle name="통_수량산출서(수정)_02-배수공_02-배수공_대학원우수" xfId="12434"/>
    <cellStyle name="통_수량산출서(수정)_02-배수공_02-배수공_맨홀공" xfId="12435"/>
    <cellStyle name="통_수량산출서(수정)_02-배수공_02-배수공_부대공" xfId="12436"/>
    <cellStyle name="통_수량산출서(수정)_02-배수공_02-배수공_상수오수공" xfId="12437"/>
    <cellStyle name="통_수량산출서(수정)_02-배수공_02-배수공_송방사거리도로변경내역서" xfId="12438"/>
    <cellStyle name="통_수량산출서(수정)_02-배수공_02-배수공_우수공" xfId="12439"/>
    <cellStyle name="통_수량산출서(수정)_02-배수공_02-배수공_우수공1" xfId="12440"/>
    <cellStyle name="통_수량산출서(수정)_02-배수공_02-배수공_우수공1_토공" xfId="12441"/>
    <cellStyle name="통_수량산출서(수정)_02-배수공_02-배수공_토공" xfId="12442"/>
    <cellStyle name="통_수량산출서(수정)_02-배수공_02-배수공_토공_2.중곡빗물펌프장토공" xfId="12443"/>
    <cellStyle name="통_수량산출서(수정)_02-배수공_02-배수공_토공_세종대우회토공" xfId="12444"/>
    <cellStyle name="통_수량산출서(수정)_02-배수공_02-배수공_토공_오거리토공" xfId="12445"/>
    <cellStyle name="통_수량산출서(수정)_02-배수공_02-배수공_토공_중곡빗물펌프장토공" xfId="12446"/>
    <cellStyle name="통_수량산출서(수정)_02-배수공_02-배수공_토공_중곡빗물펌프장토공1" xfId="12447"/>
    <cellStyle name="통_수량산출서(수정)_02-배수공_02-배수공_토공_중곡펌프장토공1" xfId="12448"/>
    <cellStyle name="통_수량산출서(수정)_02-배수공_02-배수공_토공_천호대로남측준공수량(토공)" xfId="12449"/>
    <cellStyle name="통_수량산출서(수정)_02-배수공_02-배수공_토공_토공" xfId="12450"/>
    <cellStyle name="통_수량산출서(수정)_02-배수공_02-배수공_토공_포장공" xfId="12451"/>
    <cellStyle name="통_수량산출서(수정)_02-배수공_02-배수공_토공_포장공(삼양선)" xfId="12452"/>
    <cellStyle name="통_수량산출서(수정)_02-배수공_02-배수공_토공_포장공(최종)" xfId="12453"/>
    <cellStyle name="통_수량산출서(수정)_02-배수공_02-배수공_토공_포장단위" xfId="12454"/>
    <cellStyle name="통_수량산출서(수정)_02-배수공_02-배수공_토공_한국화장품토공" xfId="12455"/>
    <cellStyle name="통_수량산출서(수정)_02-배수공_02-배수공_포장공" xfId="12456"/>
    <cellStyle name="통_수량산출서(수정)_02-배수공_02-배수공_포장공(최종)" xfId="12457"/>
    <cellStyle name="통_수량산출서(수정)_02-배수공_02-배수공_포장공(최종)_포장공" xfId="12458"/>
    <cellStyle name="통_수량산출서(수정)_02-배수공_02-배수공_포장공(최종)_포장공(삼양선)" xfId="12459"/>
    <cellStyle name="통_수량산출서(수정)_02-배수공_02-배수공_포장공(최종)_포장단위" xfId="12460"/>
    <cellStyle name="통_수량산출서(수정)_02-배수공_02-배수공_하천" xfId="12461"/>
    <cellStyle name="통_수량산출서(수정)_02-배수공_02-배수공_하천_부대공" xfId="12462"/>
    <cellStyle name="통_수량산출서(수정)_02-배수공_02-배수공_하천_포장공" xfId="12463"/>
    <cellStyle name="통_수량산출서(수정)_02-배수공_04맨홀공" xfId="12464"/>
    <cellStyle name="통_수량산출서(수정)_02-배수공_2.중곡빗물펌프장토공(BOX구간)" xfId="12465"/>
    <cellStyle name="통_수량산출서(수정)_02-배수공_가평조서" xfId="12466"/>
    <cellStyle name="통_수량산출서(수정)_02-배수공_가평조서_2.중곡빗물펌프장토공(BOX구간)" xfId="12467"/>
    <cellStyle name="통_수량산출서(수정)_02-배수공_가평조서_부대공" xfId="12468"/>
    <cellStyle name="통_수량산출서(수정)_02-배수공_가평조서_우수공1" xfId="12469"/>
    <cellStyle name="통_수량산출서(수정)_02-배수공_가평조서_우수공1_토공" xfId="12470"/>
    <cellStyle name="통_수량산출서(수정)_02-배수공_가평조서_토공" xfId="12471"/>
    <cellStyle name="통_수량산출서(수정)_02-배수공_가평조서_토공_토공" xfId="12472"/>
    <cellStyle name="통_수량산출서(수정)_02-배수공_가평조서_포장공" xfId="12473"/>
    <cellStyle name="통_수량산출서(수정)_02-배수공_가평조서_포장공(최종)" xfId="12474"/>
    <cellStyle name="통_수량산출서(수정)_02-배수공_가평조서_포장공(최종)_포장공" xfId="12475"/>
    <cellStyle name="통_수량산출서(수정)_02-배수공_가평조서_포장공(최종)_포장공(삼양선)" xfId="12476"/>
    <cellStyle name="통_수량산출서(수정)_02-배수공_가평조서_포장공(최종)_포장단위" xfId="12477"/>
    <cellStyle name="통_수량산출서(수정)_02-배수공_남측토공" xfId="12478"/>
    <cellStyle name="통_수량산출서(수정)_02-배수공_남측토공_2.중곡빗물펌프장토공" xfId="12479"/>
    <cellStyle name="통_수량산출서(수정)_02-배수공_남측토공_천호대로남측준공수량(토공)" xfId="12480"/>
    <cellStyle name="통_수량산출서(수정)_02-배수공_대학원우수" xfId="12481"/>
    <cellStyle name="통_수량산출서(수정)_02-배수공_맨홀공" xfId="12482"/>
    <cellStyle name="통_수량산출서(수정)_02-배수공_반중력" xfId="12483"/>
    <cellStyle name="통_수량산출서(수정)_02-배수공_반중력_04맨홀공" xfId="12484"/>
    <cellStyle name="통_수량산출서(수정)_02-배수공_반중력_2.중곡빗물펌프장토공(BOX구간)" xfId="12485"/>
    <cellStyle name="통_수량산출서(수정)_02-배수공_반중력_남측토공" xfId="12486"/>
    <cellStyle name="통_수량산출서(수정)_02-배수공_반중력_남측토공_2.중곡빗물펌프장토공" xfId="12487"/>
    <cellStyle name="통_수량산출서(수정)_02-배수공_반중력_남측토공_천호대로남측준공수량(토공)" xfId="12488"/>
    <cellStyle name="통_수량산출서(수정)_02-배수공_반중력_대학원우수" xfId="12489"/>
    <cellStyle name="통_수량산출서(수정)_02-배수공_반중력_맨홀공" xfId="12490"/>
    <cellStyle name="통_수량산출서(수정)_02-배수공_반중력_부대공" xfId="12491"/>
    <cellStyle name="통_수량산출서(수정)_02-배수공_반중력_상수오수공" xfId="12492"/>
    <cellStyle name="통_수량산출서(수정)_02-배수공_반중력_송방사거리도로변경내역서" xfId="12493"/>
    <cellStyle name="통_수량산출서(수정)_02-배수공_반중력_우수공" xfId="12494"/>
    <cellStyle name="통_수량산출서(수정)_02-배수공_반중력_우수공1" xfId="12495"/>
    <cellStyle name="통_수량산출서(수정)_02-배수공_반중력_우수공1_토공" xfId="12496"/>
    <cellStyle name="통_수량산출서(수정)_02-배수공_반중력_토공" xfId="12497"/>
    <cellStyle name="통_수량산출서(수정)_02-배수공_반중력_토공_2.중곡빗물펌프장토공" xfId="12498"/>
    <cellStyle name="통_수량산출서(수정)_02-배수공_반중력_토공_세종대우회토공" xfId="12499"/>
    <cellStyle name="통_수량산출서(수정)_02-배수공_반중력_토공_오거리토공" xfId="12500"/>
    <cellStyle name="통_수량산출서(수정)_02-배수공_반중력_토공_중곡빗물펌프장토공" xfId="12501"/>
    <cellStyle name="통_수량산출서(수정)_02-배수공_반중력_토공_중곡빗물펌프장토공1" xfId="12502"/>
    <cellStyle name="통_수량산출서(수정)_02-배수공_반중력_토공_중곡펌프장토공1" xfId="12503"/>
    <cellStyle name="통_수량산출서(수정)_02-배수공_반중력_토공_천호대로남측준공수량(토공)" xfId="12504"/>
    <cellStyle name="통_수량산출서(수정)_02-배수공_반중력_토공_토공" xfId="12505"/>
    <cellStyle name="통_수량산출서(수정)_02-배수공_반중력_토공_포장공" xfId="12506"/>
    <cellStyle name="통_수량산출서(수정)_02-배수공_반중력_토공_포장공(삼양선)" xfId="12507"/>
    <cellStyle name="통_수량산출서(수정)_02-배수공_반중력_토공_포장공(최종)" xfId="12508"/>
    <cellStyle name="통_수량산출서(수정)_02-배수공_반중력_토공_포장단위" xfId="12509"/>
    <cellStyle name="통_수량산출서(수정)_02-배수공_반중력_토공_한국화장품토공" xfId="12510"/>
    <cellStyle name="통_수량산출서(수정)_02-배수공_반중력_포장공" xfId="12511"/>
    <cellStyle name="통_수량산출서(수정)_02-배수공_반중력_포장공(최종)" xfId="12512"/>
    <cellStyle name="통_수량산출서(수정)_02-배수공_반중력_포장공(최종)_포장공" xfId="12513"/>
    <cellStyle name="통_수량산출서(수정)_02-배수공_반중력_포장공(최종)_포장공(삼양선)" xfId="12514"/>
    <cellStyle name="통_수량산출서(수정)_02-배수공_반중력_포장공(최종)_포장단위" xfId="12515"/>
    <cellStyle name="통_수량산출서(수정)_02-배수공_반중력_하천" xfId="12516"/>
    <cellStyle name="통_수량산출서(수정)_02-배수공_반중력_하천_부대공" xfId="12517"/>
    <cellStyle name="통_수량산출서(수정)_02-배수공_반중력_하천_포장공" xfId="12518"/>
    <cellStyle name="통_수량산출서(수정)_02-배수공_부대공" xfId="12519"/>
    <cellStyle name="통_수량산출서(수정)_02-배수공_상수오수공" xfId="12520"/>
    <cellStyle name="통_수량산출서(수정)_02-배수공_송방사거리도로변경내역서" xfId="12521"/>
    <cellStyle name="통_수량산출서(수정)_02-배수공_옹벽" xfId="12522"/>
    <cellStyle name="통_수량산출서(수정)_02-배수공_옹벽_2.중곡빗물펌프장토공(BOX구간)" xfId="12523"/>
    <cellStyle name="통_수량산출서(수정)_02-배수공_옹벽_맨홀공" xfId="12524"/>
    <cellStyle name="통_수량산출서(수정)_02-배수공_옹벽_부대공" xfId="12525"/>
    <cellStyle name="통_수량산출서(수정)_02-배수공_옹벽_상수오수공" xfId="12526"/>
    <cellStyle name="통_수량산출서(수정)_02-배수공_옹벽_송방사거리도로변경내역서" xfId="12527"/>
    <cellStyle name="통_수량산출서(수정)_02-배수공_옹벽_우수공" xfId="12528"/>
    <cellStyle name="통_수량산출서(수정)_02-배수공_옹벽_포장공" xfId="12529"/>
    <cellStyle name="통_수량산출서(수정)_02-배수공_옹벽_포장공(최종)" xfId="12530"/>
    <cellStyle name="통_수량산출서(수정)_02-배수공_옹벽_포장공(최종)_포장공" xfId="12531"/>
    <cellStyle name="통_수량산출서(수정)_02-배수공_옹벽_포장공(최종)_포장공(삼양선)" xfId="12532"/>
    <cellStyle name="통_수량산출서(수정)_02-배수공_옹벽_포장공(최종)_포장단위" xfId="12533"/>
    <cellStyle name="통_수량산출서(수정)_02-배수공_옹벽_하천" xfId="12534"/>
    <cellStyle name="통_수량산출서(수정)_02-배수공_옹벽_하천_부대공" xfId="12535"/>
    <cellStyle name="통_수량산출서(수정)_02-배수공_옹벽_하천_포장공" xfId="12536"/>
    <cellStyle name="통_수량산출서(수정)_02-배수공_우수공" xfId="12537"/>
    <cellStyle name="통_수량산출서(수정)_02-배수공_우수공1" xfId="12538"/>
    <cellStyle name="통_수량산출서(수정)_02-배수공_우수공1_토공" xfId="12539"/>
    <cellStyle name="통_수량산출서(수정)_02-배수공_토공" xfId="12540"/>
    <cellStyle name="통_수량산출서(수정)_02-배수공_토공_2.중곡빗물펌프장토공" xfId="12541"/>
    <cellStyle name="통_수량산출서(수정)_02-배수공_토공_세종대우회토공" xfId="12542"/>
    <cellStyle name="통_수량산출서(수정)_02-배수공_토공_오거리토공" xfId="12543"/>
    <cellStyle name="통_수량산출서(수정)_02-배수공_토공_중곡빗물펌프장토공" xfId="12544"/>
    <cellStyle name="통_수량산출서(수정)_02-배수공_토공_중곡빗물펌프장토공1" xfId="12545"/>
    <cellStyle name="통_수량산출서(수정)_02-배수공_토공_중곡펌프장토공1" xfId="12546"/>
    <cellStyle name="통_수량산출서(수정)_02-배수공_토공_천호대로남측준공수량(토공)" xfId="12547"/>
    <cellStyle name="통_수량산출서(수정)_02-배수공_토공_토공" xfId="12548"/>
    <cellStyle name="통_수량산출서(수정)_02-배수공_토공_포장공" xfId="12549"/>
    <cellStyle name="통_수량산출서(수정)_02-배수공_토공_포장공(삼양선)" xfId="12550"/>
    <cellStyle name="통_수량산출서(수정)_02-배수공_토공_포장공(최종)" xfId="12551"/>
    <cellStyle name="통_수량산출서(수정)_02-배수공_토공_포장단위" xfId="12552"/>
    <cellStyle name="통_수량산출서(수정)_02-배수공_토공_한국화장품토공" xfId="12553"/>
    <cellStyle name="통_수량산출서(수정)_02-배수공_포장공" xfId="12554"/>
    <cellStyle name="통_수량산출서(수정)_02-배수공_포장공(최종)" xfId="12555"/>
    <cellStyle name="통_수량산출서(수정)_02-배수공_포장공(최종)_포장공" xfId="12556"/>
    <cellStyle name="통_수량산출서(수정)_02-배수공_포장공(최종)_포장공(삼양선)" xfId="12557"/>
    <cellStyle name="통_수량산출서(수정)_02-배수공_포장공(최종)_포장단위" xfId="12558"/>
    <cellStyle name="통_수량산출서(수정)_02-배수공_포장조서" xfId="12559"/>
    <cellStyle name="통_수량산출서(수정)_02-배수공_포장조서_2.중곡빗물펌프장토공(BOX구간)" xfId="12560"/>
    <cellStyle name="통_수량산출서(수정)_02-배수공_포장조서_부대공" xfId="12561"/>
    <cellStyle name="통_수량산출서(수정)_02-배수공_포장조서_우수공1" xfId="12562"/>
    <cellStyle name="통_수량산출서(수정)_02-배수공_포장조서_우수공1_토공" xfId="12563"/>
    <cellStyle name="통_수량산출서(수정)_02-배수공_포장조서_토공" xfId="12564"/>
    <cellStyle name="통_수량산출서(수정)_02-배수공_포장조서_토공_토공" xfId="12565"/>
    <cellStyle name="통_수량산출서(수정)_02-배수공_포장조서_포장공" xfId="12566"/>
    <cellStyle name="통_수량산출서(수정)_02-배수공_포장조서_포장공(최종)" xfId="12567"/>
    <cellStyle name="통_수량산출서(수정)_02-배수공_포장조서_포장공(최종)_포장공" xfId="12568"/>
    <cellStyle name="통_수량산출서(수정)_02-배수공_포장조서_포장공(최종)_포장공(삼양선)" xfId="12569"/>
    <cellStyle name="통_수량산출서(수정)_02-배수공_포장조서_포장공(최종)_포장단위" xfId="12570"/>
    <cellStyle name="통_수량산출서(수정)_02-배수공_하천" xfId="12571"/>
    <cellStyle name="통_수량산출서(수정)_02-배수공_하천_부대공" xfId="12572"/>
    <cellStyle name="통_수량산출서(수정)_02-배수공_하천_포장공" xfId="12573"/>
    <cellStyle name="통_수량산출서(수정)_04맨홀공" xfId="12574"/>
    <cellStyle name="통_수량산출서(수정)_04-포장공_02-배수공" xfId="12575"/>
    <cellStyle name="통_수량산출서(수정)_04-포장공_02-배수공_04맨홀공" xfId="12576"/>
    <cellStyle name="통_수량산출서(수정)_04-포장공_02-배수공_2.중곡빗물펌프장토공(BOX구간)" xfId="12577"/>
    <cellStyle name="통_수량산출서(수정)_04-포장공_02-배수공_남측토공" xfId="12578"/>
    <cellStyle name="통_수량산출서(수정)_04-포장공_02-배수공_남측토공_2.중곡빗물펌프장토공" xfId="12579"/>
    <cellStyle name="통_수량산출서(수정)_04-포장공_02-배수공_남측토공_천호대로남측준공수량(토공)" xfId="12580"/>
    <cellStyle name="통_수량산출서(수정)_04-포장공_02-배수공_대학원우수" xfId="12581"/>
    <cellStyle name="통_수량산출서(수정)_04-포장공_02-배수공_맨홀공" xfId="12582"/>
    <cellStyle name="통_수량산출서(수정)_04-포장공_02-배수공_부대공" xfId="12583"/>
    <cellStyle name="통_수량산출서(수정)_04-포장공_02-배수공_상수오수공" xfId="12584"/>
    <cellStyle name="통_수량산출서(수정)_04-포장공_02-배수공_송방사거리도로변경내역서" xfId="12585"/>
    <cellStyle name="통_수량산출서(수정)_04-포장공_02-배수공_우수공" xfId="12586"/>
    <cellStyle name="통_수량산출서(수정)_04-포장공_02-배수공_우수공1" xfId="12587"/>
    <cellStyle name="통_수량산출서(수정)_04-포장공_02-배수공_우수공1_토공" xfId="12588"/>
    <cellStyle name="통_수량산출서(수정)_04-포장공_02-배수공_토공" xfId="12589"/>
    <cellStyle name="통_수량산출서(수정)_04-포장공_02-배수공_토공_2.중곡빗물펌프장토공" xfId="12590"/>
    <cellStyle name="통_수량산출서(수정)_04-포장공_02-배수공_토공_세종대우회토공" xfId="12591"/>
    <cellStyle name="통_수량산출서(수정)_04-포장공_02-배수공_토공_오거리토공" xfId="12592"/>
    <cellStyle name="통_수량산출서(수정)_04-포장공_02-배수공_토공_중곡빗물펌프장토공" xfId="12593"/>
    <cellStyle name="통_수량산출서(수정)_04-포장공_02-배수공_토공_중곡빗물펌프장토공1" xfId="12594"/>
    <cellStyle name="통_수량산출서(수정)_04-포장공_02-배수공_토공_중곡펌프장토공1" xfId="12595"/>
    <cellStyle name="통_수량산출서(수정)_04-포장공_02-배수공_토공_천호대로남측준공수량(토공)" xfId="12596"/>
    <cellStyle name="통_수량산출서(수정)_04-포장공_02-배수공_토공_토공" xfId="12597"/>
    <cellStyle name="통_수량산출서(수정)_04-포장공_02-배수공_토공_포장공" xfId="12598"/>
    <cellStyle name="통_수량산출서(수정)_04-포장공_02-배수공_토공_포장공(삼양선)" xfId="12599"/>
    <cellStyle name="통_수량산출서(수정)_04-포장공_02-배수공_토공_포장공(최종)" xfId="12600"/>
    <cellStyle name="통_수량산출서(수정)_04-포장공_02-배수공_토공_포장단위" xfId="12601"/>
    <cellStyle name="통_수량산출서(수정)_04-포장공_02-배수공_토공_한국화장품토공" xfId="12602"/>
    <cellStyle name="통_수량산출서(수정)_04-포장공_02-배수공_포장공" xfId="12603"/>
    <cellStyle name="통_수량산출서(수정)_04-포장공_02-배수공_포장공(최종)" xfId="12604"/>
    <cellStyle name="통_수량산출서(수정)_04-포장공_02-배수공_포장공(최종)_포장공" xfId="12605"/>
    <cellStyle name="통_수량산출서(수정)_04-포장공_02-배수공_포장공(최종)_포장공(삼양선)" xfId="12606"/>
    <cellStyle name="통_수량산출서(수정)_04-포장공_02-배수공_포장공(최종)_포장단위" xfId="12607"/>
    <cellStyle name="통_수량산출서(수정)_04-포장공_02-배수공_하천" xfId="12608"/>
    <cellStyle name="통_수량산출서(수정)_04-포장공_02-배수공_하천_부대공" xfId="12609"/>
    <cellStyle name="통_수량산출서(수정)_04-포장공_02-배수공_하천_포장공" xfId="12610"/>
    <cellStyle name="통_수량산출서(수정)_06-부대공_02-배수공" xfId="12611"/>
    <cellStyle name="통_수량산출서(수정)_06-부대공_02-배수공_04맨홀공" xfId="12612"/>
    <cellStyle name="통_수량산출서(수정)_06-부대공_02-배수공_2.중곡빗물펌프장토공(BOX구간)" xfId="12613"/>
    <cellStyle name="통_수량산출서(수정)_06-부대공_02-배수공_남측토공" xfId="12614"/>
    <cellStyle name="통_수량산출서(수정)_06-부대공_02-배수공_남측토공_2.중곡빗물펌프장토공" xfId="12615"/>
    <cellStyle name="통_수량산출서(수정)_06-부대공_02-배수공_남측토공_천호대로남측준공수량(토공)" xfId="12616"/>
    <cellStyle name="통_수량산출서(수정)_06-부대공_02-배수공_대학원우수" xfId="12617"/>
    <cellStyle name="통_수량산출서(수정)_06-부대공_02-배수공_맨홀공" xfId="12618"/>
    <cellStyle name="통_수량산출서(수정)_06-부대공_02-배수공_부대공" xfId="12619"/>
    <cellStyle name="통_수량산출서(수정)_06-부대공_02-배수공_상수오수공" xfId="12620"/>
    <cellStyle name="통_수량산출서(수정)_06-부대공_02-배수공_송방사거리도로변경내역서" xfId="12621"/>
    <cellStyle name="통_수량산출서(수정)_06-부대공_02-배수공_우수공" xfId="12622"/>
    <cellStyle name="통_수량산출서(수정)_06-부대공_02-배수공_우수공1" xfId="12623"/>
    <cellStyle name="통_수량산출서(수정)_06-부대공_02-배수공_우수공1_토공" xfId="12624"/>
    <cellStyle name="통_수량산출서(수정)_06-부대공_02-배수공_토공" xfId="12625"/>
    <cellStyle name="통_수량산출서(수정)_06-부대공_02-배수공_토공_2.중곡빗물펌프장토공" xfId="12626"/>
    <cellStyle name="통_수량산출서(수정)_06-부대공_02-배수공_토공_세종대우회토공" xfId="12627"/>
    <cellStyle name="통_수량산출서(수정)_06-부대공_02-배수공_토공_오거리토공" xfId="12628"/>
    <cellStyle name="통_수량산출서(수정)_06-부대공_02-배수공_토공_중곡빗물펌프장토공" xfId="12629"/>
    <cellStyle name="통_수량산출서(수정)_06-부대공_02-배수공_토공_중곡빗물펌프장토공1" xfId="12630"/>
    <cellStyle name="통_수량산출서(수정)_06-부대공_02-배수공_토공_중곡펌프장토공1" xfId="12631"/>
    <cellStyle name="통_수량산출서(수정)_06-부대공_02-배수공_토공_천호대로남측준공수량(토공)" xfId="12632"/>
    <cellStyle name="통_수량산출서(수정)_06-부대공_02-배수공_토공_토공" xfId="12633"/>
    <cellStyle name="통_수량산출서(수정)_06-부대공_02-배수공_토공_포장공" xfId="12634"/>
    <cellStyle name="통_수량산출서(수정)_06-부대공_02-배수공_토공_포장공(삼양선)" xfId="12635"/>
    <cellStyle name="통_수량산출서(수정)_06-부대공_02-배수공_토공_포장공(최종)" xfId="12636"/>
    <cellStyle name="통_수량산출서(수정)_06-부대공_02-배수공_토공_포장단위" xfId="12637"/>
    <cellStyle name="통_수량산출서(수정)_06-부대공_02-배수공_토공_한국화장품토공" xfId="12638"/>
    <cellStyle name="통_수량산출서(수정)_06-부대공_02-배수공_포장공" xfId="12639"/>
    <cellStyle name="통_수량산출서(수정)_06-부대공_02-배수공_포장공(최종)" xfId="12640"/>
    <cellStyle name="통_수량산출서(수정)_06-부대공_02-배수공_포장공(최종)_포장공" xfId="12641"/>
    <cellStyle name="통_수량산출서(수정)_06-부대공_02-배수공_포장공(최종)_포장공(삼양선)" xfId="12642"/>
    <cellStyle name="통_수량산출서(수정)_06-부대공_02-배수공_포장공(최종)_포장단위" xfId="12643"/>
    <cellStyle name="통_수량산출서(수정)_06-부대공_02-배수공_하천" xfId="12644"/>
    <cellStyle name="통_수량산출서(수정)_06-부대공_02-배수공_하천_부대공" xfId="12645"/>
    <cellStyle name="통_수량산출서(수정)_06-부대공_02-배수공_하천_포장공" xfId="12646"/>
    <cellStyle name="통_수량산출서(수정)_2.중곡빗물펌프장토공(BOX구간)" xfId="12647"/>
    <cellStyle name="통_수량산출서(수정)_대학원우수" xfId="12648"/>
    <cellStyle name="통_수량산출서(수정)_맨홀공" xfId="12649"/>
    <cellStyle name="통_수량산출서(수정)_부대공" xfId="12650"/>
    <cellStyle name="통_수량산출서(수정)_상수오수공" xfId="12651"/>
    <cellStyle name="통_수량산출서(수정)_송방사거리도로변경내역서" xfId="12652"/>
    <cellStyle name="통_수량산출서(수정)_오수공" xfId="12653"/>
    <cellStyle name="통_수량산출서(수정)_오수공_04맨홀공" xfId="12654"/>
    <cellStyle name="통_수량산출서(수정)_오수공_2.중곡빗물펌프장토공(BOX구간)" xfId="12655"/>
    <cellStyle name="통_수량산출서(수정)_오수공_부대공" xfId="12656"/>
    <cellStyle name="통_수량산출서(수정)_오수공_오수공" xfId="12657"/>
    <cellStyle name="통_수량산출서(수정)_오수공_오수공_04맨홀공" xfId="12658"/>
    <cellStyle name="통_수량산출서(수정)_오수공_오수공_2.중곡빗물펌프장토공(BOX구간)" xfId="12659"/>
    <cellStyle name="통_수량산출서(수정)_오수공_오수공_부대공" xfId="12660"/>
    <cellStyle name="통_수량산출서(수정)_오수공_오수공_우수공1" xfId="12661"/>
    <cellStyle name="통_수량산출서(수정)_오수공_오수공_우수공1_토공" xfId="12662"/>
    <cellStyle name="통_수량산출서(수정)_오수공_오수공_토공" xfId="12663"/>
    <cellStyle name="통_수량산출서(수정)_오수공_오수공_토공_토공" xfId="12664"/>
    <cellStyle name="통_수량산출서(수정)_오수공_오수공_포장공" xfId="12665"/>
    <cellStyle name="통_수량산출서(수정)_오수공_오수공_포장공(최종)" xfId="12666"/>
    <cellStyle name="통_수량산출서(수정)_오수공_오수공_포장공(최종)_포장공" xfId="12667"/>
    <cellStyle name="통_수량산출서(수정)_오수공_오수공_포장공(최종)_포장공(삼양선)" xfId="12668"/>
    <cellStyle name="통_수량산출서(수정)_오수공_오수공_포장공(최종)_포장단위" xfId="12669"/>
    <cellStyle name="통_수량산출서(수정)_오수공_오수공1" xfId="12670"/>
    <cellStyle name="통_수량산출서(수정)_오수공_오수공1_04맨홀공" xfId="12671"/>
    <cellStyle name="통_수량산출서(수정)_오수공_오수공1_2.중곡빗물펌프장토공(BOX구간)" xfId="12672"/>
    <cellStyle name="통_수량산출서(수정)_오수공_오수공1_부대공" xfId="12673"/>
    <cellStyle name="통_수량산출서(수정)_오수공_오수공1_우수공1" xfId="12674"/>
    <cellStyle name="통_수량산출서(수정)_오수공_오수공1_우수공1_토공" xfId="12675"/>
    <cellStyle name="통_수량산출서(수정)_오수공_오수공1_토공" xfId="12676"/>
    <cellStyle name="통_수량산출서(수정)_오수공_오수공1_토공_토공" xfId="12677"/>
    <cellStyle name="통_수량산출서(수정)_오수공_오수공1_포장공" xfId="12678"/>
    <cellStyle name="통_수량산출서(수정)_오수공_오수공1_포장공(최종)" xfId="12679"/>
    <cellStyle name="통_수량산출서(수정)_오수공_오수공1_포장공(최종)_포장공" xfId="12680"/>
    <cellStyle name="통_수량산출서(수정)_오수공_오수공1_포장공(최종)_포장공(삼양선)" xfId="12681"/>
    <cellStyle name="통_수량산출서(수정)_오수공_오수공1_포장공(최종)_포장단위" xfId="12682"/>
    <cellStyle name="통_수량산출서(수정)_오수공_우수공" xfId="12683"/>
    <cellStyle name="통_수량산출서(수정)_오수공_우수공1" xfId="12684"/>
    <cellStyle name="통_수량산출서(수정)_오수공_우수공1_토공" xfId="12685"/>
    <cellStyle name="통_수량산출서(수정)_오수공_토공" xfId="12686"/>
    <cellStyle name="통_수량산출서(수정)_오수공_토공_토공" xfId="12687"/>
    <cellStyle name="통_수량산출서(수정)_오수공_포장공" xfId="12688"/>
    <cellStyle name="통_수량산출서(수정)_오수공_포장공(최종)" xfId="12689"/>
    <cellStyle name="통_수량산출서(수정)_오수공_포장공(최종)_포장공" xfId="12690"/>
    <cellStyle name="통_수량산출서(수정)_오수공_포장공(최종)_포장공(삼양선)" xfId="12691"/>
    <cellStyle name="통_수량산출서(수정)_오수공_포장공(최종)_포장단위" xfId="12692"/>
    <cellStyle name="통_수량산출서(수정)_우수공" xfId="12693"/>
    <cellStyle name="통_수량산출서(수정)_우수공1" xfId="12694"/>
    <cellStyle name="통_수량산출서(수정)_우수공1_토공" xfId="12695"/>
    <cellStyle name="통_수량산출서(수정)_토공" xfId="12696"/>
    <cellStyle name="통_수량산출서(수정)_토공_토공" xfId="12697"/>
    <cellStyle name="통_수량산출서(수정)_포장공" xfId="12698"/>
    <cellStyle name="통_수량산출서(수정)_포장공(최종)" xfId="12699"/>
    <cellStyle name="통_수량산출서(수정)_포장공(최종)_포장공" xfId="12700"/>
    <cellStyle name="통_수량산출서(수정)_포장공(최종)_포장공(삼양선)" xfId="12701"/>
    <cellStyle name="통_수량산출서(수정)_포장공(최종)_포장단위" xfId="12702"/>
    <cellStyle name="통_수량산출서(수정)_하천" xfId="12703"/>
    <cellStyle name="통_수량산출서(수정)_하천_부대공" xfId="12704"/>
    <cellStyle name="통_수량산출서(수정)_하천_포장공" xfId="12705"/>
    <cellStyle name="통_수량산출서_관악구청(수정완료)" xfId="12706"/>
    <cellStyle name="통_수량산출서_관악구청(수정완료)_수량산출-사직공원 조깅트랙" xfId="12707"/>
    <cellStyle name="통_수량산출서_수량산출-사직공원 조깅트랙" xfId="12708"/>
    <cellStyle name="통_수량산출서_중구(담당자요청대로)" xfId="12709"/>
    <cellStyle name="통_수량산출서_중구(담당자요청대로)_수량산출-사직공원 조깅트랙" xfId="12710"/>
    <cellStyle name="통_수량산출서_중구청일위대가(0318)" xfId="12711"/>
    <cellStyle name="통_수량산출서_중구청일위대가(0318)_수량산출-사직공원 조깅트랙" xfId="12712"/>
    <cellStyle name="통_오수공" xfId="12713"/>
    <cellStyle name="통_오수공_04맨홀공" xfId="12714"/>
    <cellStyle name="통_오수공_2.중곡빗물펌프장토공(BOX구간)" xfId="12715"/>
    <cellStyle name="통_오수공_부대공" xfId="12716"/>
    <cellStyle name="통_오수공_오수공" xfId="12717"/>
    <cellStyle name="통_오수공_오수공_04맨홀공" xfId="12718"/>
    <cellStyle name="통_오수공_오수공_2.중곡빗물펌프장토공(BOX구간)" xfId="12719"/>
    <cellStyle name="통_오수공_오수공_부대공" xfId="12720"/>
    <cellStyle name="통_오수공_오수공_우수공1" xfId="12721"/>
    <cellStyle name="통_오수공_오수공_우수공1_토공" xfId="12722"/>
    <cellStyle name="통_오수공_오수공_토공" xfId="12723"/>
    <cellStyle name="통_오수공_오수공_토공_토공" xfId="12724"/>
    <cellStyle name="통_오수공_오수공_포장공" xfId="12725"/>
    <cellStyle name="통_오수공_오수공_포장공(최종)" xfId="12726"/>
    <cellStyle name="통_오수공_오수공_포장공(최종)_포장공" xfId="12727"/>
    <cellStyle name="통_오수공_오수공_포장공(최종)_포장공(삼양선)" xfId="12728"/>
    <cellStyle name="통_오수공_오수공_포장공(최종)_포장단위" xfId="12729"/>
    <cellStyle name="통_오수공_오수공1" xfId="12730"/>
    <cellStyle name="통_오수공_오수공1_04맨홀공" xfId="12731"/>
    <cellStyle name="통_오수공_오수공1_2.중곡빗물펌프장토공(BOX구간)" xfId="12732"/>
    <cellStyle name="통_오수공_오수공1_부대공" xfId="12733"/>
    <cellStyle name="통_오수공_오수공1_우수공1" xfId="12734"/>
    <cellStyle name="통_오수공_오수공1_우수공1_토공" xfId="12735"/>
    <cellStyle name="통_오수공_오수공1_토공" xfId="12736"/>
    <cellStyle name="통_오수공_오수공1_토공_토공" xfId="12737"/>
    <cellStyle name="통_오수공_오수공1_포장공" xfId="12738"/>
    <cellStyle name="통_오수공_오수공1_포장공(최종)" xfId="12739"/>
    <cellStyle name="통_오수공_오수공1_포장공(최종)_포장공" xfId="12740"/>
    <cellStyle name="통_오수공_오수공1_포장공(최종)_포장공(삼양선)" xfId="12741"/>
    <cellStyle name="통_오수공_오수공1_포장공(최종)_포장단위" xfId="12742"/>
    <cellStyle name="통_오수공_우수공" xfId="12743"/>
    <cellStyle name="통_오수공_우수공1" xfId="12744"/>
    <cellStyle name="통_오수공_우수공1_토공" xfId="12745"/>
    <cellStyle name="통_오수공_토공" xfId="12746"/>
    <cellStyle name="통_오수공_토공_토공" xfId="12747"/>
    <cellStyle name="통_오수공_포장공" xfId="12748"/>
    <cellStyle name="통_오수공_포장공(최종)" xfId="12749"/>
    <cellStyle name="통_오수공_포장공(최종)_포장공" xfId="12750"/>
    <cellStyle name="통_오수공_포장공(최종)_포장공(삼양선)" xfId="12751"/>
    <cellStyle name="통_오수공_포장공(최종)_포장단위" xfId="12752"/>
    <cellStyle name="통_우수공" xfId="12753"/>
    <cellStyle name="통_우수공1" xfId="12754"/>
    <cellStyle name="통_우수공1_토공" xfId="12755"/>
    <cellStyle name="통_중구청일위대가" xfId="12756"/>
    <cellStyle name="통_중구청일위대가_관악구청(수정완료)" xfId="12757"/>
    <cellStyle name="통_중구청일위대가_관악구청(수정완료)_수량산출-사직공원 조깅트랙" xfId="12758"/>
    <cellStyle name="통_중구청일위대가_수량산출-사직공원 조깅트랙" xfId="12759"/>
    <cellStyle name="통_중구청일위대가_중구(담당자요청대로)" xfId="12760"/>
    <cellStyle name="통_중구청일위대가_중구(담당자요청대로)_수량산출-사직공원 조깅트랙" xfId="12761"/>
    <cellStyle name="통_중구청일위대가_중구청일위대가(0318)" xfId="12762"/>
    <cellStyle name="통_중구청일위대가_중구청일위대가(0318)_수량산출-사직공원 조깅트랙" xfId="12763"/>
    <cellStyle name="통_진입램프최종" xfId="12764"/>
    <cellStyle name="통_진입램프최종엑셀" xfId="12765"/>
    <cellStyle name="통_토공" xfId="12766"/>
    <cellStyle name="통_토공_토공" xfId="12767"/>
    <cellStyle name="통_토목내역서" xfId="12768"/>
    <cellStyle name="통_토목내역서_20050219강서구일위대가" xfId="12769"/>
    <cellStyle name="통_토목내역서_20050219강서구일위대가_수량산출-사직공원 조깅트랙" xfId="12770"/>
    <cellStyle name="통_토목내역서_도로" xfId="12771"/>
    <cellStyle name="통_토목내역서_도로_수량산출-사직공원 조깅트랙" xfId="12772"/>
    <cellStyle name="통_토목내역서_부대초안" xfId="12773"/>
    <cellStyle name="통_토목내역서_부대초안_20050219강서구일위대가" xfId="12774"/>
    <cellStyle name="통_토목내역서_부대초안_20050219강서구일위대가_수량산출-사직공원 조깅트랙" xfId="12775"/>
    <cellStyle name="통_토목내역서_부대초안_견적의뢰" xfId="12776"/>
    <cellStyle name="통_토목내역서_부대초안_견적의뢰_20050219강서구일위대가" xfId="12777"/>
    <cellStyle name="통_토목내역서_부대초안_견적의뢰_20050219강서구일위대가_수량산출-사직공원 조깅트랙" xfId="12778"/>
    <cellStyle name="통_토목내역서_부대초안_견적의뢰_수량산출-사직공원 조깅트랙" xfId="12779"/>
    <cellStyle name="통_토목내역서_부대초안_견적의뢰_수량산출서" xfId="12780"/>
    <cellStyle name="통_토목내역서_부대초안_견적의뢰_수량산출서_관악구청(수정완료)" xfId="12781"/>
    <cellStyle name="통_토목내역서_부대초안_견적의뢰_수량산출서_관악구청(수정완료)_수량산출-사직공원 조깅트랙" xfId="12782"/>
    <cellStyle name="통_토목내역서_부대초안_견적의뢰_수량산출서_수량산출-사직공원 조깅트랙" xfId="12783"/>
    <cellStyle name="통_토목내역서_부대초안_견적의뢰_수량산출서_중구(담당자요청대로)" xfId="12784"/>
    <cellStyle name="통_토목내역서_부대초안_견적의뢰_수량산출서_중구(담당자요청대로)_수량산출-사직공원 조깅트랙" xfId="12785"/>
    <cellStyle name="통_토목내역서_부대초안_견적의뢰_수량산출서_중구청일위대가(0318)" xfId="12786"/>
    <cellStyle name="통_토목내역서_부대초안_견적의뢰_수량산출서_중구청일위대가(0318)_수량산출-사직공원 조깅트랙" xfId="12787"/>
    <cellStyle name="통_토목내역서_부대초안_견적의뢰_중구청일위대가" xfId="12788"/>
    <cellStyle name="통_토목내역서_부대초안_견적의뢰_중구청일위대가_관악구청(수정완료)" xfId="12789"/>
    <cellStyle name="통_토목내역서_부대초안_견적의뢰_중구청일위대가_관악구청(수정완료)_수량산출-사직공원 조깅트랙" xfId="12790"/>
    <cellStyle name="통_토목내역서_부대초안_견적의뢰_중구청일위대가_수량산출-사직공원 조깅트랙" xfId="12791"/>
    <cellStyle name="통_토목내역서_부대초안_견적의뢰_중구청일위대가_중구(담당자요청대로)" xfId="12792"/>
    <cellStyle name="통_토목내역서_부대초안_견적의뢰_중구청일위대가_중구(담당자요청대로)_수량산출-사직공원 조깅트랙" xfId="12793"/>
    <cellStyle name="통_토목내역서_부대초안_견적의뢰_중구청일위대가_중구청일위대가(0318)" xfId="12794"/>
    <cellStyle name="통_토목내역서_부대초안_견적의뢰_중구청일위대가_중구청일위대가(0318)_수량산출-사직공원 조깅트랙" xfId="12795"/>
    <cellStyle name="통_토목내역서_부대초안_김포투찰" xfId="12796"/>
    <cellStyle name="통_토목내역서_부대초안_김포투찰_견적의뢰" xfId="12797"/>
    <cellStyle name="통_토목내역서_부대초안_김포투찰_견적의뢰_20050219강서구일위대가" xfId="12798"/>
    <cellStyle name="통_토목내역서_부대초안_김포투찰_견적의뢰_20050219강서구일위대가_수량산출-사직공원 조깅트랙" xfId="12799"/>
    <cellStyle name="통_토목내역서_부대초안_김포투찰_견적의뢰_수량산출-사직공원 조깅트랙" xfId="12800"/>
    <cellStyle name="통_토목내역서_부대초안_김포투찰_견적의뢰_수량산출서" xfId="12801"/>
    <cellStyle name="통_토목내역서_부대초안_김포투찰_견적의뢰_수량산출서_관악구청(수정완료)" xfId="12802"/>
    <cellStyle name="통_토목내역서_부대초안_김포투찰_견적의뢰_수량산출서_관악구청(수정완료)_수량산출-사직공원 조깅트랙" xfId="12803"/>
    <cellStyle name="통_토목내역서_부대초안_김포투찰_견적의뢰_수량산출서_수량산출-사직공원 조깅트랙" xfId="12804"/>
    <cellStyle name="통_토목내역서_부대초안_김포투찰_견적의뢰_수량산출서_중구(담당자요청대로)" xfId="12805"/>
    <cellStyle name="통_토목내역서_부대초안_김포투찰_견적의뢰_수량산출서_중구(담당자요청대로)_수량산출-사직공원 조깅트랙" xfId="12806"/>
    <cellStyle name="통_토목내역서_부대초안_김포투찰_견적의뢰_수량산출서_중구청일위대가(0318)" xfId="12807"/>
    <cellStyle name="통_토목내역서_부대초안_김포투찰_견적의뢰_수량산출서_중구청일위대가(0318)_수량산출-사직공원 조깅트랙" xfId="12808"/>
    <cellStyle name="통_토목내역서_부대초안_김포투찰_견적의뢰_중구청일위대가" xfId="12809"/>
    <cellStyle name="통_토목내역서_부대초안_김포투찰_견적의뢰_중구청일위대가_관악구청(수정완료)" xfId="12810"/>
    <cellStyle name="통_토목내역서_부대초안_김포투찰_견적의뢰_중구청일위대가_관악구청(수정완료)_수량산출-사직공원 조깅트랙" xfId="12811"/>
    <cellStyle name="통_토목내역서_부대초안_김포투찰_견적의뢰_중구청일위대가_수량산출-사직공원 조깅트랙" xfId="12812"/>
    <cellStyle name="통_토목내역서_부대초안_김포투찰_견적의뢰_중구청일위대가_중구(담당자요청대로)" xfId="12813"/>
    <cellStyle name="통_토목내역서_부대초안_김포투찰_견적의뢰_중구청일위대가_중구(담당자요청대로)_수량산출-사직공원 조깅트랙" xfId="12814"/>
    <cellStyle name="통_토목내역서_부대초안_김포투찰_견적의뢰_중구청일위대가_중구청일위대가(0318)" xfId="12815"/>
    <cellStyle name="통_토목내역서_부대초안_김포투찰_견적의뢰_중구청일위대가_중구청일위대가(0318)_수량산출-사직공원 조깅트랙" xfId="12816"/>
    <cellStyle name="통_토목내역서_부대초안_김포투찰_수량산출-사직공원 조깅트랙" xfId="12817"/>
    <cellStyle name="통_토목내역서_부대초안_수량산출-사직공원 조깅트랙" xfId="12818"/>
    <cellStyle name="통_토목내역서_부대초안_수량산출서" xfId="12819"/>
    <cellStyle name="통_토목내역서_부대초안_수량산출서_관악구청(수정완료)" xfId="12820"/>
    <cellStyle name="통_토목내역서_부대초안_수량산출서_관악구청(수정완료)_수량산출-사직공원 조깅트랙" xfId="12821"/>
    <cellStyle name="통_토목내역서_부대초안_수량산출서_수량산출-사직공원 조깅트랙" xfId="12822"/>
    <cellStyle name="통_토목내역서_부대초안_수량산출서_중구(담당자요청대로)" xfId="12823"/>
    <cellStyle name="통_토목내역서_부대초안_수량산출서_중구(담당자요청대로)_수량산출-사직공원 조깅트랙" xfId="12824"/>
    <cellStyle name="통_토목내역서_부대초안_수량산출서_중구청일위대가(0318)" xfId="12825"/>
    <cellStyle name="통_토목내역서_부대초안_수량산출서_중구청일위대가(0318)_수량산출-사직공원 조깅트랙" xfId="12826"/>
    <cellStyle name="통_토목내역서_부대초안_중구청일위대가" xfId="12827"/>
    <cellStyle name="통_토목내역서_부대초안_중구청일위대가_관악구청(수정완료)" xfId="12828"/>
    <cellStyle name="통_토목내역서_부대초안_중구청일위대가_관악구청(수정완료)_수량산출-사직공원 조깅트랙" xfId="12829"/>
    <cellStyle name="통_토목내역서_부대초안_중구청일위대가_수량산출-사직공원 조깅트랙" xfId="12830"/>
    <cellStyle name="통_토목내역서_부대초안_중구청일위대가_중구(담당자요청대로)" xfId="12831"/>
    <cellStyle name="통_토목내역서_부대초안_중구청일위대가_중구(담당자요청대로)_수량산출-사직공원 조깅트랙" xfId="12832"/>
    <cellStyle name="통_토목내역서_부대초안_중구청일위대가_중구청일위대가(0318)" xfId="12833"/>
    <cellStyle name="통_토목내역서_부대초안_중구청일위대가_중구청일위대가(0318)_수량산출-사직공원 조깅트랙" xfId="12834"/>
    <cellStyle name="통_토목내역서_수량산출-사직공원 조깅트랙" xfId="12835"/>
    <cellStyle name="통_토목내역서_수량산출서" xfId="12836"/>
    <cellStyle name="통_토목내역서_수량산출서_관악구청(수정완료)" xfId="12837"/>
    <cellStyle name="통_토목내역서_수량산출서_관악구청(수정완료)_수량산출-사직공원 조깅트랙" xfId="12838"/>
    <cellStyle name="통_토목내역서_수량산출서_수량산출-사직공원 조깅트랙" xfId="12839"/>
    <cellStyle name="통_토목내역서_수량산출서_중구(담당자요청대로)" xfId="12840"/>
    <cellStyle name="통_토목내역서_수량산출서_중구(담당자요청대로)_수량산출-사직공원 조깅트랙" xfId="12841"/>
    <cellStyle name="통_토목내역서_수량산출서_중구청일위대가(0318)" xfId="12842"/>
    <cellStyle name="통_토목내역서_수량산출서_중구청일위대가(0318)_수량산출-사직공원 조깅트랙" xfId="12843"/>
    <cellStyle name="통_토목내역서_중구청일위대가" xfId="12844"/>
    <cellStyle name="통_토목내역서_중구청일위대가_관악구청(수정완료)" xfId="12845"/>
    <cellStyle name="통_토목내역서_중구청일위대가_관악구청(수정완료)_수량산출-사직공원 조깅트랙" xfId="12846"/>
    <cellStyle name="통_토목내역서_중구청일위대가_수량산출-사직공원 조깅트랙" xfId="12847"/>
    <cellStyle name="통_토목내역서_중구청일위대가_중구(담당자요청대로)" xfId="12848"/>
    <cellStyle name="통_토목내역서_중구청일위대가_중구(담당자요청대로)_수량산출-사직공원 조깅트랙" xfId="12849"/>
    <cellStyle name="통_토목내역서_중구청일위대가_중구청일위대가(0318)" xfId="12850"/>
    <cellStyle name="통_토목내역서_중구청일위대가_중구청일위대가(0318)_수량산출-사직공원 조깅트랙" xfId="12851"/>
    <cellStyle name="통_포장공" xfId="12852"/>
    <cellStyle name="통_포장공(최종)" xfId="12853"/>
    <cellStyle name="통_포장공(최종)_포장공" xfId="12854"/>
    <cellStyle name="통_포장공(최종)_포장공(삼양선)" xfId="12855"/>
    <cellStyle name="통_포장공(최종)_포장단위" xfId="12856"/>
    <cellStyle name="통_하천" xfId="12857"/>
    <cellStyle name="통_하천_부대공" xfId="12858"/>
    <cellStyle name="통_하천_포장공" xfId="12859"/>
    <cellStyle name="통화 [" xfId="12860"/>
    <cellStyle name="통화 [0] 2" xfId="8"/>
    <cellStyle name="통화 [0] 2 2" xfId="13805"/>
    <cellStyle name="통화 [0] 2 2 2" xfId="17434"/>
    <cellStyle name="통화 [0] 2 3" xfId="17432"/>
    <cellStyle name="통화 [0] 3" xfId="12861"/>
    <cellStyle name="통화 [0㉝〸" xfId="12862"/>
    <cellStyle name="퍼센트" xfId="12863"/>
    <cellStyle name="퍼센트 2" xfId="12864"/>
    <cellStyle name="퍼센트 3" xfId="12865"/>
    <cellStyle name="퍼센트 4" xfId="12866"/>
    <cellStyle name="표" xfId="12867"/>
    <cellStyle name="표(가는선,가운데,중앙)" xfId="12868"/>
    <cellStyle name="표(가는선,왼쪽,중앙)" xfId="12869"/>
    <cellStyle name="표(세로쓰기)" xfId="12870"/>
    <cellStyle name="표_01-토공_02-배수공" xfId="12871"/>
    <cellStyle name="표_01-토공_02-배수공_04맨홀공" xfId="12872"/>
    <cellStyle name="표_01-토공_02-배수공_2.중곡빗물펌프장토공(BOX구간)" xfId="12873"/>
    <cellStyle name="표_01-토공_02-배수공_남측토공" xfId="12874"/>
    <cellStyle name="표_01-토공_02-배수공_남측토공_2.중곡빗물펌프장토공" xfId="12875"/>
    <cellStyle name="표_01-토공_02-배수공_남측토공_천호대로남측준공수량(토공)" xfId="12876"/>
    <cellStyle name="표_01-토공_02-배수공_대학원우수" xfId="12877"/>
    <cellStyle name="표_01-토공_02-배수공_맨홀공" xfId="12878"/>
    <cellStyle name="표_01-토공_02-배수공_부대공" xfId="12879"/>
    <cellStyle name="표_01-토공_02-배수공_상수오수공" xfId="12880"/>
    <cellStyle name="표_01-토공_02-배수공_송방사거리도로변경내역서" xfId="12881"/>
    <cellStyle name="표_01-토공_02-배수공_우수공" xfId="12882"/>
    <cellStyle name="표_01-토공_02-배수공_우수공1" xfId="12883"/>
    <cellStyle name="표_01-토공_02-배수공_우수공1_토공" xfId="12884"/>
    <cellStyle name="표_01-토공_02-배수공_토공" xfId="12885"/>
    <cellStyle name="표_01-토공_02-배수공_토공_2.중곡빗물펌프장토공" xfId="12886"/>
    <cellStyle name="표_01-토공_02-배수공_토공_세종대우회토공" xfId="12887"/>
    <cellStyle name="표_01-토공_02-배수공_토공_오거리토공" xfId="12888"/>
    <cellStyle name="표_01-토공_02-배수공_토공_중곡빗물펌프장토공" xfId="12889"/>
    <cellStyle name="표_01-토공_02-배수공_토공_중곡빗물펌프장토공1" xfId="12890"/>
    <cellStyle name="표_01-토공_02-배수공_토공_중곡펌프장토공1" xfId="12891"/>
    <cellStyle name="표_01-토공_02-배수공_토공_천호대로남측준공수량(토공)" xfId="12892"/>
    <cellStyle name="표_01-토공_02-배수공_토공_토공" xfId="12893"/>
    <cellStyle name="표_01-토공_02-배수공_토공_포장공" xfId="12894"/>
    <cellStyle name="표_01-토공_02-배수공_토공_포장공(삼양선)" xfId="12895"/>
    <cellStyle name="표_01-토공_02-배수공_토공_포장공(최종)" xfId="12896"/>
    <cellStyle name="표_01-토공_02-배수공_토공_포장단위" xfId="12897"/>
    <cellStyle name="표_01-토공_02-배수공_토공_한국화장품토공" xfId="12898"/>
    <cellStyle name="표_01-토공_02-배수공_포장공" xfId="12899"/>
    <cellStyle name="표_01-토공_02-배수공_포장공(최종)" xfId="12900"/>
    <cellStyle name="표_01-토공_02-배수공_포장공(최종)_포장공" xfId="12901"/>
    <cellStyle name="표_01-토공_02-배수공_포장공(최종)_포장공(삼양선)" xfId="12902"/>
    <cellStyle name="표_01-토공_02-배수공_포장공(최종)_포장단위" xfId="12903"/>
    <cellStyle name="표_01-토공_02-배수공_하천" xfId="12904"/>
    <cellStyle name="표_01-토공_02-배수공_하천_부대공" xfId="12905"/>
    <cellStyle name="표_01-토공_02-배수공_하천_포장공" xfId="12906"/>
    <cellStyle name="표_02-배수공" xfId="12907"/>
    <cellStyle name="표_02-배수공_02-반중력식옹벽" xfId="12908"/>
    <cellStyle name="표_02-배수공_02-반중력식옹벽_04맨홀공" xfId="12909"/>
    <cellStyle name="표_02-배수공_02-반중력식옹벽_2.중곡빗물펌프장토공(BOX구간)" xfId="12910"/>
    <cellStyle name="표_02-배수공_02-반중력식옹벽_남측토공" xfId="12911"/>
    <cellStyle name="표_02-배수공_02-반중력식옹벽_남측토공_2.중곡빗물펌프장토공" xfId="12912"/>
    <cellStyle name="표_02-배수공_02-반중력식옹벽_남측토공_천호대로남측준공수량(토공)" xfId="12913"/>
    <cellStyle name="표_02-배수공_02-반중력식옹벽_대학원우수" xfId="12914"/>
    <cellStyle name="표_02-배수공_02-반중력식옹벽_맨홀공" xfId="12915"/>
    <cellStyle name="표_02-배수공_02-반중력식옹벽_부대공" xfId="12916"/>
    <cellStyle name="표_02-배수공_02-반중력식옹벽_상수오수공" xfId="12917"/>
    <cellStyle name="표_02-배수공_02-반중력식옹벽_송방사거리도로변경내역서" xfId="12918"/>
    <cellStyle name="표_02-배수공_02-반중력식옹벽_우수공" xfId="12919"/>
    <cellStyle name="표_02-배수공_02-반중력식옹벽_우수공1" xfId="12920"/>
    <cellStyle name="표_02-배수공_02-반중력식옹벽_우수공1_토공" xfId="12921"/>
    <cellStyle name="표_02-배수공_02-반중력식옹벽_토공" xfId="12922"/>
    <cellStyle name="표_02-배수공_02-반중력식옹벽_토공_2.중곡빗물펌프장토공" xfId="12923"/>
    <cellStyle name="표_02-배수공_02-반중력식옹벽_토공_세종대우회토공" xfId="12924"/>
    <cellStyle name="표_02-배수공_02-반중력식옹벽_토공_오거리토공" xfId="12925"/>
    <cellStyle name="표_02-배수공_02-반중력식옹벽_토공_중곡빗물펌프장토공" xfId="12926"/>
    <cellStyle name="표_02-배수공_02-반중력식옹벽_토공_중곡빗물펌프장토공1" xfId="12927"/>
    <cellStyle name="표_02-배수공_02-반중력식옹벽_토공_중곡펌프장토공1" xfId="12928"/>
    <cellStyle name="표_02-배수공_02-반중력식옹벽_토공_천호대로남측준공수량(토공)" xfId="12929"/>
    <cellStyle name="표_02-배수공_02-반중력식옹벽_토공_토공" xfId="12930"/>
    <cellStyle name="표_02-배수공_02-반중력식옹벽_토공_포장공" xfId="12931"/>
    <cellStyle name="표_02-배수공_02-반중력식옹벽_토공_포장공(삼양선)" xfId="12932"/>
    <cellStyle name="표_02-배수공_02-반중력식옹벽_토공_포장공(최종)" xfId="12933"/>
    <cellStyle name="표_02-배수공_02-반중력식옹벽_토공_포장단위" xfId="12934"/>
    <cellStyle name="표_02-배수공_02-반중력식옹벽_토공_한국화장품토공" xfId="12935"/>
    <cellStyle name="표_02-배수공_02-반중력식옹벽_포장공" xfId="12936"/>
    <cellStyle name="표_02-배수공_02-반중력식옹벽_포장공(최종)" xfId="12937"/>
    <cellStyle name="표_02-배수공_02-반중력식옹벽_포장공(최종)_포장공" xfId="12938"/>
    <cellStyle name="표_02-배수공_02-반중력식옹벽_포장공(최종)_포장공(삼양선)" xfId="12939"/>
    <cellStyle name="표_02-배수공_02-반중력식옹벽_포장공(최종)_포장단위" xfId="12940"/>
    <cellStyle name="표_02-배수공_02-반중력식옹벽_하천" xfId="12941"/>
    <cellStyle name="표_02-배수공_02-반중력식옹벽_하천_부대공" xfId="12942"/>
    <cellStyle name="표_02-배수공_02-반중력식옹벽_하천_포장공" xfId="12943"/>
    <cellStyle name="표_02-배수공_02-배수공" xfId="12944"/>
    <cellStyle name="표_02-배수공_02-배수공_04맨홀공" xfId="12945"/>
    <cellStyle name="표_02-배수공_02-배수공_2.중곡빗물펌프장토공(BOX구간)" xfId="12946"/>
    <cellStyle name="표_02-배수공_02-배수공_남측토공" xfId="12947"/>
    <cellStyle name="표_02-배수공_02-배수공_남측토공_2.중곡빗물펌프장토공" xfId="12948"/>
    <cellStyle name="표_02-배수공_02-배수공_남측토공_천호대로남측준공수량(토공)" xfId="12949"/>
    <cellStyle name="표_02-배수공_02-배수공_대학원우수" xfId="12950"/>
    <cellStyle name="표_02-배수공_02-배수공_맨홀공" xfId="12951"/>
    <cellStyle name="표_02-배수공_02-배수공_부대공" xfId="12952"/>
    <cellStyle name="표_02-배수공_02-배수공_상수오수공" xfId="12953"/>
    <cellStyle name="표_02-배수공_02-배수공_송방사거리도로변경내역서" xfId="12954"/>
    <cellStyle name="표_02-배수공_02-배수공_우수공" xfId="12955"/>
    <cellStyle name="표_02-배수공_02-배수공_우수공1" xfId="12956"/>
    <cellStyle name="표_02-배수공_02-배수공_우수공1_토공" xfId="12957"/>
    <cellStyle name="표_02-배수공_02-배수공_토공" xfId="12958"/>
    <cellStyle name="표_02-배수공_02-배수공_토공_2.중곡빗물펌프장토공" xfId="12959"/>
    <cellStyle name="표_02-배수공_02-배수공_토공_세종대우회토공" xfId="12960"/>
    <cellStyle name="표_02-배수공_02-배수공_토공_오거리토공" xfId="12961"/>
    <cellStyle name="표_02-배수공_02-배수공_토공_중곡빗물펌프장토공" xfId="12962"/>
    <cellStyle name="표_02-배수공_02-배수공_토공_중곡빗물펌프장토공1" xfId="12963"/>
    <cellStyle name="표_02-배수공_02-배수공_토공_중곡펌프장토공1" xfId="12964"/>
    <cellStyle name="표_02-배수공_02-배수공_토공_천호대로남측준공수량(토공)" xfId="12965"/>
    <cellStyle name="표_02-배수공_02-배수공_토공_토공" xfId="12966"/>
    <cellStyle name="표_02-배수공_02-배수공_토공_포장공" xfId="12967"/>
    <cellStyle name="표_02-배수공_02-배수공_토공_포장공(삼양선)" xfId="12968"/>
    <cellStyle name="표_02-배수공_02-배수공_토공_포장공(최종)" xfId="12969"/>
    <cellStyle name="표_02-배수공_02-배수공_토공_포장단위" xfId="12970"/>
    <cellStyle name="표_02-배수공_02-배수공_토공_한국화장품토공" xfId="12971"/>
    <cellStyle name="표_02-배수공_02-배수공_포장공" xfId="12972"/>
    <cellStyle name="표_02-배수공_02-배수공_포장공(최종)" xfId="12973"/>
    <cellStyle name="표_02-배수공_02-배수공_포장공(최종)_포장공" xfId="12974"/>
    <cellStyle name="표_02-배수공_02-배수공_포장공(최종)_포장공(삼양선)" xfId="12975"/>
    <cellStyle name="표_02-배수공_02-배수공_포장공(최종)_포장단위" xfId="12976"/>
    <cellStyle name="표_02-배수공_02-배수공_하천" xfId="12977"/>
    <cellStyle name="표_02-배수공_02-배수공_하천_부대공" xfId="12978"/>
    <cellStyle name="표_02-배수공_02-배수공_하천_포장공" xfId="12979"/>
    <cellStyle name="표_02-배수공_04맨홀공" xfId="12980"/>
    <cellStyle name="표_02-배수공_2.중곡빗물펌프장토공(BOX구간)" xfId="12981"/>
    <cellStyle name="표_02-배수공_가평조서" xfId="12982"/>
    <cellStyle name="표_02-배수공_가평조서_2.중곡빗물펌프장토공(BOX구간)" xfId="12983"/>
    <cellStyle name="표_02-배수공_가평조서_부대공" xfId="12984"/>
    <cellStyle name="표_02-배수공_가평조서_우수공1" xfId="12985"/>
    <cellStyle name="표_02-배수공_가평조서_우수공1_토공" xfId="12986"/>
    <cellStyle name="표_02-배수공_가평조서_토공" xfId="12987"/>
    <cellStyle name="표_02-배수공_가평조서_토공_토공" xfId="12988"/>
    <cellStyle name="표_02-배수공_가평조서_포장공" xfId="12989"/>
    <cellStyle name="표_02-배수공_가평조서_포장공(최종)" xfId="12990"/>
    <cellStyle name="표_02-배수공_가평조서_포장공(최종)_포장공" xfId="12991"/>
    <cellStyle name="표_02-배수공_가평조서_포장공(최종)_포장공(삼양선)" xfId="12992"/>
    <cellStyle name="표_02-배수공_가평조서_포장공(최종)_포장단위" xfId="12993"/>
    <cellStyle name="표_02-배수공_남측토공" xfId="12994"/>
    <cellStyle name="표_02-배수공_남측토공_2.중곡빗물펌프장토공" xfId="12995"/>
    <cellStyle name="표_02-배수공_남측토공_천호대로남측준공수량(토공)" xfId="12996"/>
    <cellStyle name="표_02-배수공_대학원우수" xfId="12997"/>
    <cellStyle name="표_02-배수공_맨홀공" xfId="12998"/>
    <cellStyle name="표_02-배수공_반중력" xfId="12999"/>
    <cellStyle name="표_02-배수공_반중력_04맨홀공" xfId="13000"/>
    <cellStyle name="표_02-배수공_반중력_2.중곡빗물펌프장토공(BOX구간)" xfId="13001"/>
    <cellStyle name="표_02-배수공_반중력_남측토공" xfId="13002"/>
    <cellStyle name="표_02-배수공_반중력_남측토공_2.중곡빗물펌프장토공" xfId="13003"/>
    <cellStyle name="표_02-배수공_반중력_남측토공_천호대로남측준공수량(토공)" xfId="13004"/>
    <cellStyle name="표_02-배수공_반중력_대학원우수" xfId="13005"/>
    <cellStyle name="표_02-배수공_반중력_맨홀공" xfId="13006"/>
    <cellStyle name="표_02-배수공_반중력_부대공" xfId="13007"/>
    <cellStyle name="표_02-배수공_반중력_상수오수공" xfId="13008"/>
    <cellStyle name="표_02-배수공_반중력_송방사거리도로변경내역서" xfId="13009"/>
    <cellStyle name="표_02-배수공_반중력_우수공" xfId="13010"/>
    <cellStyle name="표_02-배수공_반중력_우수공1" xfId="13011"/>
    <cellStyle name="표_02-배수공_반중력_우수공1_토공" xfId="13012"/>
    <cellStyle name="표_02-배수공_반중력_토공" xfId="13013"/>
    <cellStyle name="표_02-배수공_반중력_토공_2.중곡빗물펌프장토공" xfId="13014"/>
    <cellStyle name="표_02-배수공_반중력_토공_세종대우회토공" xfId="13015"/>
    <cellStyle name="표_02-배수공_반중력_토공_오거리토공" xfId="13016"/>
    <cellStyle name="표_02-배수공_반중력_토공_중곡빗물펌프장토공" xfId="13017"/>
    <cellStyle name="표_02-배수공_반중력_토공_중곡빗물펌프장토공1" xfId="13018"/>
    <cellStyle name="표_02-배수공_반중력_토공_중곡펌프장토공1" xfId="13019"/>
    <cellStyle name="표_02-배수공_반중력_토공_천호대로남측준공수량(토공)" xfId="13020"/>
    <cellStyle name="표_02-배수공_반중력_토공_토공" xfId="13021"/>
    <cellStyle name="표_02-배수공_반중력_토공_포장공" xfId="13022"/>
    <cellStyle name="표_02-배수공_반중력_토공_포장공(삼양선)" xfId="13023"/>
    <cellStyle name="표_02-배수공_반중력_토공_포장공(최종)" xfId="13024"/>
    <cellStyle name="표_02-배수공_반중력_토공_포장단위" xfId="13025"/>
    <cellStyle name="표_02-배수공_반중력_토공_한국화장품토공" xfId="13026"/>
    <cellStyle name="표_02-배수공_반중력_포장공" xfId="13027"/>
    <cellStyle name="표_02-배수공_반중력_포장공(최종)" xfId="13028"/>
    <cellStyle name="표_02-배수공_반중력_포장공(최종)_포장공" xfId="13029"/>
    <cellStyle name="표_02-배수공_반중력_포장공(최종)_포장공(삼양선)" xfId="13030"/>
    <cellStyle name="표_02-배수공_반중력_포장공(최종)_포장단위" xfId="13031"/>
    <cellStyle name="표_02-배수공_반중력_하천" xfId="13032"/>
    <cellStyle name="표_02-배수공_반중력_하천_부대공" xfId="13033"/>
    <cellStyle name="표_02-배수공_반중력_하천_포장공" xfId="13034"/>
    <cellStyle name="표_02-배수공_부대공" xfId="13035"/>
    <cellStyle name="표_02-배수공_상수오수공" xfId="13036"/>
    <cellStyle name="표_02-배수공_송방사거리도로변경내역서" xfId="13037"/>
    <cellStyle name="표_02-배수공_옹벽" xfId="13038"/>
    <cellStyle name="표_02-배수공_옹벽_2.중곡빗물펌프장토공(BOX구간)" xfId="13039"/>
    <cellStyle name="표_02-배수공_옹벽_맨홀공" xfId="13040"/>
    <cellStyle name="표_02-배수공_옹벽_부대공" xfId="13041"/>
    <cellStyle name="표_02-배수공_옹벽_상수오수공" xfId="13042"/>
    <cellStyle name="표_02-배수공_옹벽_송방사거리도로변경내역서" xfId="13043"/>
    <cellStyle name="표_02-배수공_옹벽_우수공" xfId="13044"/>
    <cellStyle name="표_02-배수공_옹벽_포장공" xfId="13045"/>
    <cellStyle name="표_02-배수공_옹벽_포장공(최종)" xfId="13046"/>
    <cellStyle name="표_02-배수공_옹벽_포장공(최종)_포장공" xfId="13047"/>
    <cellStyle name="표_02-배수공_옹벽_포장공(최종)_포장공(삼양선)" xfId="13048"/>
    <cellStyle name="표_02-배수공_옹벽_포장공(최종)_포장단위" xfId="13049"/>
    <cellStyle name="표_02-배수공_옹벽_하천" xfId="13050"/>
    <cellStyle name="표_02-배수공_옹벽_하천_부대공" xfId="13051"/>
    <cellStyle name="표_02-배수공_옹벽_하천_포장공" xfId="13052"/>
    <cellStyle name="표_02-배수공_우수공" xfId="13053"/>
    <cellStyle name="표_02-배수공_우수공1" xfId="13054"/>
    <cellStyle name="표_02-배수공_우수공1_토공" xfId="13055"/>
    <cellStyle name="표_02-배수공_토공" xfId="13056"/>
    <cellStyle name="표_02-배수공_토공_2.중곡빗물펌프장토공" xfId="13057"/>
    <cellStyle name="표_02-배수공_토공_세종대우회토공" xfId="13058"/>
    <cellStyle name="표_02-배수공_토공_오거리토공" xfId="13059"/>
    <cellStyle name="표_02-배수공_토공_중곡빗물펌프장토공" xfId="13060"/>
    <cellStyle name="표_02-배수공_토공_중곡빗물펌프장토공1" xfId="13061"/>
    <cellStyle name="표_02-배수공_토공_중곡펌프장토공1" xfId="13062"/>
    <cellStyle name="표_02-배수공_토공_천호대로남측준공수량(토공)" xfId="13063"/>
    <cellStyle name="표_02-배수공_토공_토공" xfId="13064"/>
    <cellStyle name="표_02-배수공_토공_포장공" xfId="13065"/>
    <cellStyle name="표_02-배수공_토공_포장공(삼양선)" xfId="13066"/>
    <cellStyle name="표_02-배수공_토공_포장공(최종)" xfId="13067"/>
    <cellStyle name="표_02-배수공_토공_포장단위" xfId="13068"/>
    <cellStyle name="표_02-배수공_토공_한국화장품토공" xfId="13069"/>
    <cellStyle name="표_02-배수공_포장공" xfId="13070"/>
    <cellStyle name="표_02-배수공_포장공(최종)" xfId="13071"/>
    <cellStyle name="표_02-배수공_포장공(최종)_포장공" xfId="13072"/>
    <cellStyle name="표_02-배수공_포장공(최종)_포장공(삼양선)" xfId="13073"/>
    <cellStyle name="표_02-배수공_포장공(최종)_포장단위" xfId="13074"/>
    <cellStyle name="표_02-배수공_포장조서" xfId="13075"/>
    <cellStyle name="표_02-배수공_포장조서_2.중곡빗물펌프장토공(BOX구간)" xfId="13076"/>
    <cellStyle name="표_02-배수공_포장조서_부대공" xfId="13077"/>
    <cellStyle name="표_02-배수공_포장조서_우수공1" xfId="13078"/>
    <cellStyle name="표_02-배수공_포장조서_우수공1_토공" xfId="13079"/>
    <cellStyle name="표_02-배수공_포장조서_토공" xfId="13080"/>
    <cellStyle name="표_02-배수공_포장조서_토공_토공" xfId="13081"/>
    <cellStyle name="표_02-배수공_포장조서_포장공" xfId="13082"/>
    <cellStyle name="표_02-배수공_포장조서_포장공(최종)" xfId="13083"/>
    <cellStyle name="표_02-배수공_포장조서_포장공(최종)_포장공" xfId="13084"/>
    <cellStyle name="표_02-배수공_포장조서_포장공(최종)_포장공(삼양선)" xfId="13085"/>
    <cellStyle name="표_02-배수공_포장조서_포장공(최종)_포장단위" xfId="13086"/>
    <cellStyle name="표_02-배수공_하천" xfId="13087"/>
    <cellStyle name="표_02-배수공_하천_부대공" xfId="13088"/>
    <cellStyle name="표_02-배수공_하천_포장공" xfId="13089"/>
    <cellStyle name="표_04맨홀공" xfId="13090"/>
    <cellStyle name="표_04-포장공_02-배수공" xfId="13091"/>
    <cellStyle name="표_04-포장공_02-배수공_04맨홀공" xfId="13092"/>
    <cellStyle name="표_04-포장공_02-배수공_2.중곡빗물펌프장토공(BOX구간)" xfId="13093"/>
    <cellStyle name="표_04-포장공_02-배수공_남측토공" xfId="13094"/>
    <cellStyle name="표_04-포장공_02-배수공_남측토공_2.중곡빗물펌프장토공" xfId="13095"/>
    <cellStyle name="표_04-포장공_02-배수공_남측토공_천호대로남측준공수량(토공)" xfId="13096"/>
    <cellStyle name="표_04-포장공_02-배수공_대학원우수" xfId="13097"/>
    <cellStyle name="표_04-포장공_02-배수공_맨홀공" xfId="13098"/>
    <cellStyle name="표_04-포장공_02-배수공_부대공" xfId="13099"/>
    <cellStyle name="표_04-포장공_02-배수공_상수오수공" xfId="13100"/>
    <cellStyle name="표_04-포장공_02-배수공_송방사거리도로변경내역서" xfId="13101"/>
    <cellStyle name="표_04-포장공_02-배수공_우수공" xfId="13102"/>
    <cellStyle name="표_04-포장공_02-배수공_우수공1" xfId="13103"/>
    <cellStyle name="표_04-포장공_02-배수공_우수공1_토공" xfId="13104"/>
    <cellStyle name="표_04-포장공_02-배수공_토공" xfId="13105"/>
    <cellStyle name="표_04-포장공_02-배수공_토공_2.중곡빗물펌프장토공" xfId="13106"/>
    <cellStyle name="표_04-포장공_02-배수공_토공_세종대우회토공" xfId="13107"/>
    <cellStyle name="표_04-포장공_02-배수공_토공_오거리토공" xfId="13108"/>
    <cellStyle name="표_04-포장공_02-배수공_토공_중곡빗물펌프장토공" xfId="13109"/>
    <cellStyle name="표_04-포장공_02-배수공_토공_중곡빗물펌프장토공1" xfId="13110"/>
    <cellStyle name="표_04-포장공_02-배수공_토공_중곡펌프장토공1" xfId="13111"/>
    <cellStyle name="표_04-포장공_02-배수공_토공_천호대로남측준공수량(토공)" xfId="13112"/>
    <cellStyle name="표_04-포장공_02-배수공_토공_토공" xfId="13113"/>
    <cellStyle name="표_04-포장공_02-배수공_토공_포장공" xfId="13114"/>
    <cellStyle name="표_04-포장공_02-배수공_토공_포장공(삼양선)" xfId="13115"/>
    <cellStyle name="표_04-포장공_02-배수공_토공_포장공(최종)" xfId="13116"/>
    <cellStyle name="표_04-포장공_02-배수공_토공_포장단위" xfId="13117"/>
    <cellStyle name="표_04-포장공_02-배수공_토공_한국화장품토공" xfId="13118"/>
    <cellStyle name="표_04-포장공_02-배수공_포장공" xfId="13119"/>
    <cellStyle name="표_04-포장공_02-배수공_포장공(최종)" xfId="13120"/>
    <cellStyle name="표_04-포장공_02-배수공_포장공(최종)_포장공" xfId="13121"/>
    <cellStyle name="표_04-포장공_02-배수공_포장공(최종)_포장공(삼양선)" xfId="13122"/>
    <cellStyle name="표_04-포장공_02-배수공_포장공(최종)_포장단위" xfId="13123"/>
    <cellStyle name="표_04-포장공_02-배수공_하천" xfId="13124"/>
    <cellStyle name="표_04-포장공_02-배수공_하천_부대공" xfId="13125"/>
    <cellStyle name="표_04-포장공_02-배수공_하천_포장공" xfId="13126"/>
    <cellStyle name="표_06-부대공_02-배수공" xfId="13127"/>
    <cellStyle name="표_06-부대공_02-배수공_04맨홀공" xfId="13128"/>
    <cellStyle name="표_06-부대공_02-배수공_2.중곡빗물펌프장토공(BOX구간)" xfId="13129"/>
    <cellStyle name="표_06-부대공_02-배수공_남측토공" xfId="13130"/>
    <cellStyle name="표_06-부대공_02-배수공_남측토공_2.중곡빗물펌프장토공" xfId="13131"/>
    <cellStyle name="표_06-부대공_02-배수공_남측토공_천호대로남측준공수량(토공)" xfId="13132"/>
    <cellStyle name="표_06-부대공_02-배수공_대학원우수" xfId="13133"/>
    <cellStyle name="표_06-부대공_02-배수공_맨홀공" xfId="13134"/>
    <cellStyle name="표_06-부대공_02-배수공_부대공" xfId="13135"/>
    <cellStyle name="표_06-부대공_02-배수공_상수오수공" xfId="13136"/>
    <cellStyle name="표_06-부대공_02-배수공_송방사거리도로변경내역서" xfId="13137"/>
    <cellStyle name="표_06-부대공_02-배수공_우수공" xfId="13138"/>
    <cellStyle name="표_06-부대공_02-배수공_우수공1" xfId="13139"/>
    <cellStyle name="표_06-부대공_02-배수공_우수공1_토공" xfId="13140"/>
    <cellStyle name="표_06-부대공_02-배수공_토공" xfId="13141"/>
    <cellStyle name="표_06-부대공_02-배수공_토공_2.중곡빗물펌프장토공" xfId="13142"/>
    <cellStyle name="표_06-부대공_02-배수공_토공_세종대우회토공" xfId="13143"/>
    <cellStyle name="표_06-부대공_02-배수공_토공_오거리토공" xfId="13144"/>
    <cellStyle name="표_06-부대공_02-배수공_토공_중곡빗물펌프장토공" xfId="13145"/>
    <cellStyle name="표_06-부대공_02-배수공_토공_중곡빗물펌프장토공1" xfId="13146"/>
    <cellStyle name="표_06-부대공_02-배수공_토공_중곡펌프장토공1" xfId="13147"/>
    <cellStyle name="표_06-부대공_02-배수공_토공_천호대로남측준공수량(토공)" xfId="13148"/>
    <cellStyle name="표_06-부대공_02-배수공_토공_토공" xfId="13149"/>
    <cellStyle name="표_06-부대공_02-배수공_토공_포장공" xfId="13150"/>
    <cellStyle name="표_06-부대공_02-배수공_토공_포장공(삼양선)" xfId="13151"/>
    <cellStyle name="표_06-부대공_02-배수공_토공_포장공(최종)" xfId="13152"/>
    <cellStyle name="표_06-부대공_02-배수공_토공_포장단위" xfId="13153"/>
    <cellStyle name="표_06-부대공_02-배수공_토공_한국화장품토공" xfId="13154"/>
    <cellStyle name="표_06-부대공_02-배수공_포장공" xfId="13155"/>
    <cellStyle name="표_06-부대공_02-배수공_포장공(최종)" xfId="13156"/>
    <cellStyle name="표_06-부대공_02-배수공_포장공(최종)_포장공" xfId="13157"/>
    <cellStyle name="표_06-부대공_02-배수공_포장공(최종)_포장공(삼양선)" xfId="13158"/>
    <cellStyle name="표_06-부대공_02-배수공_포장공(최종)_포장단위" xfId="13159"/>
    <cellStyle name="표_06-부대공_02-배수공_하천" xfId="13160"/>
    <cellStyle name="표_06-부대공_02-배수공_하천_부대공" xfId="13161"/>
    <cellStyle name="표_06-부대공_02-배수공_하천_포장공" xfId="13162"/>
    <cellStyle name="표_2.중곡빗물펌프장토공(BOX구간)" xfId="13163"/>
    <cellStyle name="표_20050219강서구일위대가" xfId="13164"/>
    <cellStyle name="표_20050219강서구일위대가_수량산출-사직공원 조깅트랙" xfId="13165"/>
    <cellStyle name="표_대학원우수" xfId="13166"/>
    <cellStyle name="표_도로" xfId="13167"/>
    <cellStyle name="표_도로_수량산출-사직공원 조깅트랙" xfId="13168"/>
    <cellStyle name="표_맨홀공" xfId="13169"/>
    <cellStyle name="표_부대공" xfId="13170"/>
    <cellStyle name="표_부대초안" xfId="13171"/>
    <cellStyle name="표_부대초안_20050219강서구일위대가" xfId="13172"/>
    <cellStyle name="표_부대초안_20050219강서구일위대가_수량산출-사직공원 조깅트랙" xfId="13173"/>
    <cellStyle name="표_부대초안_견적의뢰" xfId="13174"/>
    <cellStyle name="표_부대초안_견적의뢰_20050219강서구일위대가" xfId="13175"/>
    <cellStyle name="표_부대초안_견적의뢰_20050219강서구일위대가_수량산출-사직공원 조깅트랙" xfId="13176"/>
    <cellStyle name="표_부대초안_견적의뢰_수량산출-사직공원 조깅트랙" xfId="13177"/>
    <cellStyle name="표_부대초안_견적의뢰_수량산출서" xfId="13178"/>
    <cellStyle name="표_부대초안_견적의뢰_수량산출서_관악구청(수정완료)" xfId="13179"/>
    <cellStyle name="표_부대초안_견적의뢰_수량산출서_관악구청(수정완료)_수량산출-사직공원 조깅트랙" xfId="13180"/>
    <cellStyle name="표_부대초안_견적의뢰_수량산출서_수량산출-사직공원 조깅트랙" xfId="13181"/>
    <cellStyle name="표_부대초안_견적의뢰_수량산출서_중구(담당자요청대로)" xfId="13182"/>
    <cellStyle name="표_부대초안_견적의뢰_수량산출서_중구(담당자요청대로)_수량산출-사직공원 조깅트랙" xfId="13183"/>
    <cellStyle name="표_부대초안_견적의뢰_수량산출서_중구청일위대가(0318)" xfId="13184"/>
    <cellStyle name="표_부대초안_견적의뢰_수량산출서_중구청일위대가(0318)_수량산출-사직공원 조깅트랙" xfId="13185"/>
    <cellStyle name="표_부대초안_견적의뢰_중구청일위대가" xfId="13186"/>
    <cellStyle name="표_부대초안_견적의뢰_중구청일위대가_관악구청(수정완료)" xfId="13187"/>
    <cellStyle name="표_부대초안_견적의뢰_중구청일위대가_관악구청(수정완료)_수량산출-사직공원 조깅트랙" xfId="13188"/>
    <cellStyle name="표_부대초안_견적의뢰_중구청일위대가_수량산출-사직공원 조깅트랙" xfId="13189"/>
    <cellStyle name="표_부대초안_견적의뢰_중구청일위대가_중구(담당자요청대로)" xfId="13190"/>
    <cellStyle name="표_부대초안_견적의뢰_중구청일위대가_중구(담당자요청대로)_수량산출-사직공원 조깅트랙" xfId="13191"/>
    <cellStyle name="표_부대초안_견적의뢰_중구청일위대가_중구청일위대가(0318)" xfId="13192"/>
    <cellStyle name="표_부대초안_견적의뢰_중구청일위대가_중구청일위대가(0318)_수량산출-사직공원 조깅트랙" xfId="13193"/>
    <cellStyle name="표_부대초안_김포투찰" xfId="13194"/>
    <cellStyle name="표_부대초안_김포투찰_견적의뢰" xfId="13195"/>
    <cellStyle name="표_부대초안_김포투찰_견적의뢰_20050219강서구일위대가" xfId="13196"/>
    <cellStyle name="표_부대초안_김포투찰_견적의뢰_20050219강서구일위대가_수량산출-사직공원 조깅트랙" xfId="13197"/>
    <cellStyle name="표_부대초안_김포투찰_견적의뢰_수량산출-사직공원 조깅트랙" xfId="13198"/>
    <cellStyle name="표_부대초안_김포투찰_견적의뢰_수량산출서" xfId="13199"/>
    <cellStyle name="표_부대초안_김포투찰_견적의뢰_수량산출서_관악구청(수정완료)" xfId="13200"/>
    <cellStyle name="표_부대초안_김포투찰_견적의뢰_수량산출서_관악구청(수정완료)_수량산출-사직공원 조깅트랙" xfId="13201"/>
    <cellStyle name="표_부대초안_김포투찰_견적의뢰_수량산출서_수량산출-사직공원 조깅트랙" xfId="13202"/>
    <cellStyle name="표_부대초안_김포투찰_견적의뢰_수량산출서_중구(담당자요청대로)" xfId="13203"/>
    <cellStyle name="표_부대초안_김포투찰_견적의뢰_수량산출서_중구(담당자요청대로)_수량산출-사직공원 조깅트랙" xfId="13204"/>
    <cellStyle name="표_부대초안_김포투찰_견적의뢰_수량산출서_중구청일위대가(0318)" xfId="13205"/>
    <cellStyle name="표_부대초안_김포투찰_견적의뢰_수량산출서_중구청일위대가(0318)_수량산출-사직공원 조깅트랙" xfId="13206"/>
    <cellStyle name="표_부대초안_김포투찰_견적의뢰_중구청일위대가" xfId="13207"/>
    <cellStyle name="표_부대초안_김포투찰_견적의뢰_중구청일위대가_관악구청(수정완료)" xfId="13208"/>
    <cellStyle name="표_부대초안_김포투찰_견적의뢰_중구청일위대가_관악구청(수정완료)_수량산출-사직공원 조깅트랙" xfId="13209"/>
    <cellStyle name="표_부대초안_김포투찰_견적의뢰_중구청일위대가_수량산출-사직공원 조깅트랙" xfId="13210"/>
    <cellStyle name="표_부대초안_김포투찰_견적의뢰_중구청일위대가_중구(담당자요청대로)" xfId="13211"/>
    <cellStyle name="표_부대초안_김포투찰_견적의뢰_중구청일위대가_중구(담당자요청대로)_수량산출-사직공원 조깅트랙" xfId="13212"/>
    <cellStyle name="표_부대초안_김포투찰_견적의뢰_중구청일위대가_중구청일위대가(0318)" xfId="13213"/>
    <cellStyle name="표_부대초안_김포투찰_견적의뢰_중구청일위대가_중구청일위대가(0318)_수량산출-사직공원 조깅트랙" xfId="13214"/>
    <cellStyle name="표_부대초안_김포투찰_수량산출-사직공원 조깅트랙" xfId="13215"/>
    <cellStyle name="표_부대초안_수량산출-사직공원 조깅트랙" xfId="13216"/>
    <cellStyle name="표_부대초안_수량산출서" xfId="13217"/>
    <cellStyle name="표_부대초안_수량산출서_관악구청(수정완료)" xfId="13218"/>
    <cellStyle name="표_부대초안_수량산출서_관악구청(수정완료)_수량산출-사직공원 조깅트랙" xfId="13219"/>
    <cellStyle name="표_부대초안_수량산출서_수량산출-사직공원 조깅트랙" xfId="13220"/>
    <cellStyle name="표_부대초안_수량산출서_중구(담당자요청대로)" xfId="13221"/>
    <cellStyle name="표_부대초안_수량산출서_중구(담당자요청대로)_수량산출-사직공원 조깅트랙" xfId="13222"/>
    <cellStyle name="표_부대초안_수량산출서_중구청일위대가(0318)" xfId="13223"/>
    <cellStyle name="표_부대초안_수량산출서_중구청일위대가(0318)_수량산출-사직공원 조깅트랙" xfId="13224"/>
    <cellStyle name="표_부대초안_중구청일위대가" xfId="13225"/>
    <cellStyle name="표_부대초안_중구청일위대가_관악구청(수정완료)" xfId="13226"/>
    <cellStyle name="표_부대초안_중구청일위대가_관악구청(수정완료)_수량산출-사직공원 조깅트랙" xfId="13227"/>
    <cellStyle name="표_부대초안_중구청일위대가_수량산출-사직공원 조깅트랙" xfId="13228"/>
    <cellStyle name="표_부대초안_중구청일위대가_중구(담당자요청대로)" xfId="13229"/>
    <cellStyle name="표_부대초안_중구청일위대가_중구(담당자요청대로)_수량산출-사직공원 조깅트랙" xfId="13230"/>
    <cellStyle name="표_부대초안_중구청일위대가_중구청일위대가(0318)" xfId="13231"/>
    <cellStyle name="표_부대초안_중구청일위대가_중구청일위대가(0318)_수량산출-사직공원 조깅트랙" xfId="13232"/>
    <cellStyle name="표_상수오수공" xfId="13233"/>
    <cellStyle name="표_설계서(갑지)0223" xfId="13234"/>
    <cellStyle name="표_송방사거리도로변경내역서" xfId="13235"/>
    <cellStyle name="표_수량산출-사직공원 조깅트랙" xfId="13236"/>
    <cellStyle name="표_수량산출서" xfId="13237"/>
    <cellStyle name="표_수량산출서(수정)" xfId="13238"/>
    <cellStyle name="표_수량산출서(수정)_01-토공_02-배수공" xfId="13239"/>
    <cellStyle name="표_수량산출서(수정)_01-토공_02-배수공_04맨홀공" xfId="13240"/>
    <cellStyle name="표_수량산출서(수정)_01-토공_02-배수공_2.중곡빗물펌프장토공(BOX구간)" xfId="13241"/>
    <cellStyle name="표_수량산출서(수정)_01-토공_02-배수공_남측토공" xfId="13242"/>
    <cellStyle name="표_수량산출서(수정)_01-토공_02-배수공_남측토공_2.중곡빗물펌프장토공" xfId="13243"/>
    <cellStyle name="표_수량산출서(수정)_01-토공_02-배수공_남측토공_천호대로남측준공수량(토공)" xfId="13244"/>
    <cellStyle name="표_수량산출서(수정)_01-토공_02-배수공_대학원우수" xfId="13245"/>
    <cellStyle name="표_수량산출서(수정)_01-토공_02-배수공_맨홀공" xfId="13246"/>
    <cellStyle name="표_수량산출서(수정)_01-토공_02-배수공_부대공" xfId="13247"/>
    <cellStyle name="표_수량산출서(수정)_01-토공_02-배수공_상수오수공" xfId="13248"/>
    <cellStyle name="표_수량산출서(수정)_01-토공_02-배수공_송방사거리도로변경내역서" xfId="13249"/>
    <cellStyle name="표_수량산출서(수정)_01-토공_02-배수공_우수공" xfId="13250"/>
    <cellStyle name="표_수량산출서(수정)_01-토공_02-배수공_우수공1" xfId="13251"/>
    <cellStyle name="표_수량산출서(수정)_01-토공_02-배수공_우수공1_토공" xfId="13252"/>
    <cellStyle name="표_수량산출서(수정)_01-토공_02-배수공_토공" xfId="13253"/>
    <cellStyle name="표_수량산출서(수정)_01-토공_02-배수공_토공_2.중곡빗물펌프장토공" xfId="13254"/>
    <cellStyle name="표_수량산출서(수정)_01-토공_02-배수공_토공_세종대우회토공" xfId="13255"/>
    <cellStyle name="표_수량산출서(수정)_01-토공_02-배수공_토공_오거리토공" xfId="13256"/>
    <cellStyle name="표_수량산출서(수정)_01-토공_02-배수공_토공_중곡빗물펌프장토공" xfId="13257"/>
    <cellStyle name="표_수량산출서(수정)_01-토공_02-배수공_토공_중곡빗물펌프장토공1" xfId="13258"/>
    <cellStyle name="표_수량산출서(수정)_01-토공_02-배수공_토공_중곡펌프장토공1" xfId="13259"/>
    <cellStyle name="표_수량산출서(수정)_01-토공_02-배수공_토공_천호대로남측준공수량(토공)" xfId="13260"/>
    <cellStyle name="표_수량산출서(수정)_01-토공_02-배수공_토공_토공" xfId="13261"/>
    <cellStyle name="표_수량산출서(수정)_01-토공_02-배수공_토공_포장공" xfId="13262"/>
    <cellStyle name="표_수량산출서(수정)_01-토공_02-배수공_토공_포장공(삼양선)" xfId="13263"/>
    <cellStyle name="표_수량산출서(수정)_01-토공_02-배수공_토공_포장공(최종)" xfId="13264"/>
    <cellStyle name="표_수량산출서(수정)_01-토공_02-배수공_토공_포장단위" xfId="13265"/>
    <cellStyle name="표_수량산출서(수정)_01-토공_02-배수공_토공_한국화장품토공" xfId="13266"/>
    <cellStyle name="표_수량산출서(수정)_01-토공_02-배수공_포장공" xfId="13267"/>
    <cellStyle name="표_수량산출서(수정)_01-토공_02-배수공_포장공(최종)" xfId="13268"/>
    <cellStyle name="표_수량산출서(수정)_01-토공_02-배수공_포장공(최종)_포장공" xfId="13269"/>
    <cellStyle name="표_수량산출서(수정)_01-토공_02-배수공_포장공(최종)_포장공(삼양선)" xfId="13270"/>
    <cellStyle name="표_수량산출서(수정)_01-토공_02-배수공_포장공(최종)_포장단위" xfId="13271"/>
    <cellStyle name="표_수량산출서(수정)_01-토공_02-배수공_하천" xfId="13272"/>
    <cellStyle name="표_수량산출서(수정)_01-토공_02-배수공_하천_부대공" xfId="13273"/>
    <cellStyle name="표_수량산출서(수정)_01-토공_02-배수공_하천_포장공" xfId="13274"/>
    <cellStyle name="표_수량산출서(수정)_02-배수공" xfId="13275"/>
    <cellStyle name="표_수량산출서(수정)_02-배수공_02-반중력식옹벽" xfId="13276"/>
    <cellStyle name="표_수량산출서(수정)_02-배수공_02-반중력식옹벽_04맨홀공" xfId="13277"/>
    <cellStyle name="표_수량산출서(수정)_02-배수공_02-반중력식옹벽_2.중곡빗물펌프장토공(BOX구간)" xfId="13278"/>
    <cellStyle name="표_수량산출서(수정)_02-배수공_02-반중력식옹벽_남측토공" xfId="13279"/>
    <cellStyle name="표_수량산출서(수정)_02-배수공_02-반중력식옹벽_남측토공_2.중곡빗물펌프장토공" xfId="13280"/>
    <cellStyle name="표_수량산출서(수정)_02-배수공_02-반중력식옹벽_남측토공_천호대로남측준공수량(토공)" xfId="13281"/>
    <cellStyle name="표_수량산출서(수정)_02-배수공_02-반중력식옹벽_대학원우수" xfId="13282"/>
    <cellStyle name="표_수량산출서(수정)_02-배수공_02-반중력식옹벽_맨홀공" xfId="13283"/>
    <cellStyle name="표_수량산출서(수정)_02-배수공_02-반중력식옹벽_부대공" xfId="13284"/>
    <cellStyle name="표_수량산출서(수정)_02-배수공_02-반중력식옹벽_상수오수공" xfId="13285"/>
    <cellStyle name="표_수량산출서(수정)_02-배수공_02-반중력식옹벽_송방사거리도로변경내역서" xfId="13286"/>
    <cellStyle name="표_수량산출서(수정)_02-배수공_02-반중력식옹벽_우수공" xfId="13287"/>
    <cellStyle name="표_수량산출서(수정)_02-배수공_02-반중력식옹벽_우수공1" xfId="13288"/>
    <cellStyle name="표_수량산출서(수정)_02-배수공_02-반중력식옹벽_우수공1_토공" xfId="13289"/>
    <cellStyle name="표_수량산출서(수정)_02-배수공_02-반중력식옹벽_토공" xfId="13290"/>
    <cellStyle name="표_수량산출서(수정)_02-배수공_02-반중력식옹벽_토공_2.중곡빗물펌프장토공" xfId="13291"/>
    <cellStyle name="표_수량산출서(수정)_02-배수공_02-반중력식옹벽_토공_세종대우회토공" xfId="13292"/>
    <cellStyle name="표_수량산출서(수정)_02-배수공_02-반중력식옹벽_토공_오거리토공" xfId="13293"/>
    <cellStyle name="표_수량산출서(수정)_02-배수공_02-반중력식옹벽_토공_중곡빗물펌프장토공" xfId="13294"/>
    <cellStyle name="표_수량산출서(수정)_02-배수공_02-반중력식옹벽_토공_중곡빗물펌프장토공1" xfId="13295"/>
    <cellStyle name="표_수량산출서(수정)_02-배수공_02-반중력식옹벽_토공_중곡펌프장토공1" xfId="13296"/>
    <cellStyle name="표_수량산출서(수정)_02-배수공_02-반중력식옹벽_토공_천호대로남측준공수량(토공)" xfId="13297"/>
    <cellStyle name="표_수량산출서(수정)_02-배수공_02-반중력식옹벽_토공_토공" xfId="13298"/>
    <cellStyle name="표_수량산출서(수정)_02-배수공_02-반중력식옹벽_토공_포장공" xfId="13299"/>
    <cellStyle name="표_수량산출서(수정)_02-배수공_02-반중력식옹벽_토공_포장공(삼양선)" xfId="13300"/>
    <cellStyle name="표_수량산출서(수정)_02-배수공_02-반중력식옹벽_토공_포장공(최종)" xfId="13301"/>
    <cellStyle name="표_수량산출서(수정)_02-배수공_02-반중력식옹벽_토공_포장단위" xfId="13302"/>
    <cellStyle name="표_수량산출서(수정)_02-배수공_02-반중력식옹벽_토공_한국화장품토공" xfId="13303"/>
    <cellStyle name="표_수량산출서(수정)_02-배수공_02-반중력식옹벽_포장공" xfId="13304"/>
    <cellStyle name="표_수량산출서(수정)_02-배수공_02-반중력식옹벽_포장공(최종)" xfId="13305"/>
    <cellStyle name="표_수량산출서(수정)_02-배수공_02-반중력식옹벽_포장공(최종)_포장공" xfId="13306"/>
    <cellStyle name="표_수량산출서(수정)_02-배수공_02-반중력식옹벽_포장공(최종)_포장공(삼양선)" xfId="13307"/>
    <cellStyle name="표_수량산출서(수정)_02-배수공_02-반중력식옹벽_포장공(최종)_포장단위" xfId="13308"/>
    <cellStyle name="표_수량산출서(수정)_02-배수공_02-반중력식옹벽_하천" xfId="13309"/>
    <cellStyle name="표_수량산출서(수정)_02-배수공_02-반중력식옹벽_하천_부대공" xfId="13310"/>
    <cellStyle name="표_수량산출서(수정)_02-배수공_02-반중력식옹벽_하천_포장공" xfId="13311"/>
    <cellStyle name="표_수량산출서(수정)_02-배수공_02-배수공" xfId="13312"/>
    <cellStyle name="표_수량산출서(수정)_02-배수공_02-배수공_04맨홀공" xfId="13313"/>
    <cellStyle name="표_수량산출서(수정)_02-배수공_02-배수공_2.중곡빗물펌프장토공(BOX구간)" xfId="13314"/>
    <cellStyle name="표_수량산출서(수정)_02-배수공_02-배수공_남측토공" xfId="13315"/>
    <cellStyle name="표_수량산출서(수정)_02-배수공_02-배수공_남측토공_2.중곡빗물펌프장토공" xfId="13316"/>
    <cellStyle name="표_수량산출서(수정)_02-배수공_02-배수공_남측토공_천호대로남측준공수량(토공)" xfId="13317"/>
    <cellStyle name="표_수량산출서(수정)_02-배수공_02-배수공_대학원우수" xfId="13318"/>
    <cellStyle name="표_수량산출서(수정)_02-배수공_02-배수공_맨홀공" xfId="13319"/>
    <cellStyle name="표_수량산출서(수정)_02-배수공_02-배수공_부대공" xfId="13320"/>
    <cellStyle name="표_수량산출서(수정)_02-배수공_02-배수공_상수오수공" xfId="13321"/>
    <cellStyle name="표_수량산출서(수정)_02-배수공_02-배수공_송방사거리도로변경내역서" xfId="13322"/>
    <cellStyle name="표_수량산출서(수정)_02-배수공_02-배수공_우수공" xfId="13323"/>
    <cellStyle name="표_수량산출서(수정)_02-배수공_02-배수공_우수공1" xfId="13324"/>
    <cellStyle name="표_수량산출서(수정)_02-배수공_02-배수공_우수공1_토공" xfId="13325"/>
    <cellStyle name="표_수량산출서(수정)_02-배수공_02-배수공_토공" xfId="13326"/>
    <cellStyle name="표_수량산출서(수정)_02-배수공_02-배수공_토공_2.중곡빗물펌프장토공" xfId="13327"/>
    <cellStyle name="표_수량산출서(수정)_02-배수공_02-배수공_토공_세종대우회토공" xfId="13328"/>
    <cellStyle name="표_수량산출서(수정)_02-배수공_02-배수공_토공_오거리토공" xfId="13329"/>
    <cellStyle name="표_수량산출서(수정)_02-배수공_02-배수공_토공_중곡빗물펌프장토공" xfId="13330"/>
    <cellStyle name="표_수량산출서(수정)_02-배수공_02-배수공_토공_중곡빗물펌프장토공1" xfId="13331"/>
    <cellStyle name="표_수량산출서(수정)_02-배수공_02-배수공_토공_중곡펌프장토공1" xfId="13332"/>
    <cellStyle name="표_수량산출서(수정)_02-배수공_02-배수공_토공_천호대로남측준공수량(토공)" xfId="13333"/>
    <cellStyle name="표_수량산출서(수정)_02-배수공_02-배수공_토공_토공" xfId="13334"/>
    <cellStyle name="표_수량산출서(수정)_02-배수공_02-배수공_토공_포장공" xfId="13335"/>
    <cellStyle name="표_수량산출서(수정)_02-배수공_02-배수공_토공_포장공(삼양선)" xfId="13336"/>
    <cellStyle name="표_수량산출서(수정)_02-배수공_02-배수공_토공_포장공(최종)" xfId="13337"/>
    <cellStyle name="표_수량산출서(수정)_02-배수공_02-배수공_토공_포장단위" xfId="13338"/>
    <cellStyle name="표_수량산출서(수정)_02-배수공_02-배수공_토공_한국화장품토공" xfId="13339"/>
    <cellStyle name="표_수량산출서(수정)_02-배수공_02-배수공_포장공" xfId="13340"/>
    <cellStyle name="표_수량산출서(수정)_02-배수공_02-배수공_포장공(최종)" xfId="13341"/>
    <cellStyle name="표_수량산출서(수정)_02-배수공_02-배수공_포장공(최종)_포장공" xfId="13342"/>
    <cellStyle name="표_수량산출서(수정)_02-배수공_02-배수공_포장공(최종)_포장공(삼양선)" xfId="13343"/>
    <cellStyle name="표_수량산출서(수정)_02-배수공_02-배수공_포장공(최종)_포장단위" xfId="13344"/>
    <cellStyle name="표_수량산출서(수정)_02-배수공_02-배수공_하천" xfId="13345"/>
    <cellStyle name="표_수량산출서(수정)_02-배수공_02-배수공_하천_부대공" xfId="13346"/>
    <cellStyle name="표_수량산출서(수정)_02-배수공_02-배수공_하천_포장공" xfId="13347"/>
    <cellStyle name="표_수량산출서(수정)_02-배수공_04맨홀공" xfId="13348"/>
    <cellStyle name="표_수량산출서(수정)_02-배수공_2.중곡빗물펌프장토공(BOX구간)" xfId="13349"/>
    <cellStyle name="표_수량산출서(수정)_02-배수공_가평조서" xfId="13350"/>
    <cellStyle name="표_수량산출서(수정)_02-배수공_가평조서_2.중곡빗물펌프장토공(BOX구간)" xfId="13351"/>
    <cellStyle name="표_수량산출서(수정)_02-배수공_가평조서_부대공" xfId="13352"/>
    <cellStyle name="표_수량산출서(수정)_02-배수공_가평조서_우수공1" xfId="13353"/>
    <cellStyle name="표_수량산출서(수정)_02-배수공_가평조서_우수공1_토공" xfId="13354"/>
    <cellStyle name="표_수량산출서(수정)_02-배수공_가평조서_토공" xfId="13355"/>
    <cellStyle name="표_수량산출서(수정)_02-배수공_가평조서_토공_토공" xfId="13356"/>
    <cellStyle name="표_수량산출서(수정)_02-배수공_가평조서_포장공" xfId="13357"/>
    <cellStyle name="표_수량산출서(수정)_02-배수공_가평조서_포장공(최종)" xfId="13358"/>
    <cellStyle name="표_수량산출서(수정)_02-배수공_가평조서_포장공(최종)_포장공" xfId="13359"/>
    <cellStyle name="표_수량산출서(수정)_02-배수공_가평조서_포장공(최종)_포장공(삼양선)" xfId="13360"/>
    <cellStyle name="표_수량산출서(수정)_02-배수공_가평조서_포장공(최종)_포장단위" xfId="13361"/>
    <cellStyle name="표_수량산출서(수정)_02-배수공_남측토공" xfId="13362"/>
    <cellStyle name="표_수량산출서(수정)_02-배수공_남측토공_2.중곡빗물펌프장토공" xfId="13363"/>
    <cellStyle name="표_수량산출서(수정)_02-배수공_남측토공_천호대로남측준공수량(토공)" xfId="13364"/>
    <cellStyle name="표_수량산출서(수정)_02-배수공_대학원우수" xfId="13365"/>
    <cellStyle name="표_수량산출서(수정)_02-배수공_맨홀공" xfId="13366"/>
    <cellStyle name="표_수량산출서(수정)_02-배수공_반중력" xfId="13367"/>
    <cellStyle name="표_수량산출서(수정)_02-배수공_반중력_04맨홀공" xfId="13368"/>
    <cellStyle name="표_수량산출서(수정)_02-배수공_반중력_2.중곡빗물펌프장토공(BOX구간)" xfId="13369"/>
    <cellStyle name="표_수량산출서(수정)_02-배수공_반중력_남측토공" xfId="13370"/>
    <cellStyle name="표_수량산출서(수정)_02-배수공_반중력_남측토공_2.중곡빗물펌프장토공" xfId="13371"/>
    <cellStyle name="표_수량산출서(수정)_02-배수공_반중력_남측토공_천호대로남측준공수량(토공)" xfId="13372"/>
    <cellStyle name="표_수량산출서(수정)_02-배수공_반중력_대학원우수" xfId="13373"/>
    <cellStyle name="표_수량산출서(수정)_02-배수공_반중력_맨홀공" xfId="13374"/>
    <cellStyle name="표_수량산출서(수정)_02-배수공_반중력_부대공" xfId="13375"/>
    <cellStyle name="표_수량산출서(수정)_02-배수공_반중력_상수오수공" xfId="13376"/>
    <cellStyle name="표_수량산출서(수정)_02-배수공_반중력_송방사거리도로변경내역서" xfId="13377"/>
    <cellStyle name="표_수량산출서(수정)_02-배수공_반중력_우수공" xfId="13378"/>
    <cellStyle name="표_수량산출서(수정)_02-배수공_반중력_우수공1" xfId="13379"/>
    <cellStyle name="표_수량산출서(수정)_02-배수공_반중력_우수공1_토공" xfId="13380"/>
    <cellStyle name="표_수량산출서(수정)_02-배수공_반중력_토공" xfId="13381"/>
    <cellStyle name="표_수량산출서(수정)_02-배수공_반중력_토공_2.중곡빗물펌프장토공" xfId="13382"/>
    <cellStyle name="표_수량산출서(수정)_02-배수공_반중력_토공_세종대우회토공" xfId="13383"/>
    <cellStyle name="표_수량산출서(수정)_02-배수공_반중력_토공_오거리토공" xfId="13384"/>
    <cellStyle name="표_수량산출서(수정)_02-배수공_반중력_토공_중곡빗물펌프장토공" xfId="13385"/>
    <cellStyle name="표_수량산출서(수정)_02-배수공_반중력_토공_중곡빗물펌프장토공1" xfId="13386"/>
    <cellStyle name="표_수량산출서(수정)_02-배수공_반중력_토공_중곡펌프장토공1" xfId="13387"/>
    <cellStyle name="표_수량산출서(수정)_02-배수공_반중력_토공_천호대로남측준공수량(토공)" xfId="13388"/>
    <cellStyle name="표_수량산출서(수정)_02-배수공_반중력_토공_토공" xfId="13389"/>
    <cellStyle name="표_수량산출서(수정)_02-배수공_반중력_토공_포장공" xfId="13390"/>
    <cellStyle name="표_수량산출서(수정)_02-배수공_반중력_토공_포장공(삼양선)" xfId="13391"/>
    <cellStyle name="표_수량산출서(수정)_02-배수공_반중력_토공_포장공(최종)" xfId="13392"/>
    <cellStyle name="표_수량산출서(수정)_02-배수공_반중력_토공_포장단위" xfId="13393"/>
    <cellStyle name="표_수량산출서(수정)_02-배수공_반중력_토공_한국화장품토공" xfId="13394"/>
    <cellStyle name="표_수량산출서(수정)_02-배수공_반중력_포장공" xfId="13395"/>
    <cellStyle name="표_수량산출서(수정)_02-배수공_반중력_포장공(최종)" xfId="13396"/>
    <cellStyle name="표_수량산출서(수정)_02-배수공_반중력_포장공(최종)_포장공" xfId="13397"/>
    <cellStyle name="표_수량산출서(수정)_02-배수공_반중력_포장공(최종)_포장공(삼양선)" xfId="13398"/>
    <cellStyle name="표_수량산출서(수정)_02-배수공_반중력_포장공(최종)_포장단위" xfId="13399"/>
    <cellStyle name="표_수량산출서(수정)_02-배수공_반중력_하천" xfId="13400"/>
    <cellStyle name="표_수량산출서(수정)_02-배수공_반중력_하천_부대공" xfId="13401"/>
    <cellStyle name="표_수량산출서(수정)_02-배수공_반중력_하천_포장공" xfId="13402"/>
    <cellStyle name="표_수량산출서(수정)_02-배수공_부대공" xfId="13403"/>
    <cellStyle name="표_수량산출서(수정)_02-배수공_상수오수공" xfId="13404"/>
    <cellStyle name="표_수량산출서(수정)_02-배수공_송방사거리도로변경내역서" xfId="13405"/>
    <cellStyle name="표_수량산출서(수정)_02-배수공_옹벽" xfId="13406"/>
    <cellStyle name="표_수량산출서(수정)_02-배수공_옹벽_2.중곡빗물펌프장토공(BOX구간)" xfId="13407"/>
    <cellStyle name="표_수량산출서(수정)_02-배수공_옹벽_맨홀공" xfId="13408"/>
    <cellStyle name="표_수량산출서(수정)_02-배수공_옹벽_부대공" xfId="13409"/>
    <cellStyle name="표_수량산출서(수정)_02-배수공_옹벽_상수오수공" xfId="13410"/>
    <cellStyle name="표_수량산출서(수정)_02-배수공_옹벽_송방사거리도로변경내역서" xfId="13411"/>
    <cellStyle name="표_수량산출서(수정)_02-배수공_옹벽_우수공" xfId="13412"/>
    <cellStyle name="표_수량산출서(수정)_02-배수공_옹벽_포장공" xfId="13413"/>
    <cellStyle name="표_수량산출서(수정)_02-배수공_옹벽_포장공(최종)" xfId="13414"/>
    <cellStyle name="표_수량산출서(수정)_02-배수공_옹벽_포장공(최종)_포장공" xfId="13415"/>
    <cellStyle name="표_수량산출서(수정)_02-배수공_옹벽_포장공(최종)_포장공(삼양선)" xfId="13416"/>
    <cellStyle name="표_수량산출서(수정)_02-배수공_옹벽_포장공(최종)_포장단위" xfId="13417"/>
    <cellStyle name="표_수량산출서(수정)_02-배수공_옹벽_하천" xfId="13418"/>
    <cellStyle name="표_수량산출서(수정)_02-배수공_옹벽_하천_부대공" xfId="13419"/>
    <cellStyle name="표_수량산출서(수정)_02-배수공_옹벽_하천_포장공" xfId="13420"/>
    <cellStyle name="표_수량산출서(수정)_02-배수공_우수공" xfId="13421"/>
    <cellStyle name="표_수량산출서(수정)_02-배수공_우수공1" xfId="13422"/>
    <cellStyle name="표_수량산출서(수정)_02-배수공_우수공1_토공" xfId="13423"/>
    <cellStyle name="표_수량산출서(수정)_02-배수공_토공" xfId="13424"/>
    <cellStyle name="표_수량산출서(수정)_02-배수공_토공_2.중곡빗물펌프장토공" xfId="13425"/>
    <cellStyle name="표_수량산출서(수정)_02-배수공_토공_세종대우회토공" xfId="13426"/>
    <cellStyle name="표_수량산출서(수정)_02-배수공_토공_오거리토공" xfId="13427"/>
    <cellStyle name="표_수량산출서(수정)_02-배수공_토공_중곡빗물펌프장토공" xfId="13428"/>
    <cellStyle name="표_수량산출서(수정)_02-배수공_토공_중곡빗물펌프장토공1" xfId="13429"/>
    <cellStyle name="표_수량산출서(수정)_02-배수공_토공_중곡펌프장토공1" xfId="13430"/>
    <cellStyle name="표_수량산출서(수정)_02-배수공_토공_천호대로남측준공수량(토공)" xfId="13431"/>
    <cellStyle name="표_수량산출서(수정)_02-배수공_토공_토공" xfId="13432"/>
    <cellStyle name="표_수량산출서(수정)_02-배수공_토공_포장공" xfId="13433"/>
    <cellStyle name="표_수량산출서(수정)_02-배수공_토공_포장공(삼양선)" xfId="13434"/>
    <cellStyle name="표_수량산출서(수정)_02-배수공_토공_포장공(최종)" xfId="13435"/>
    <cellStyle name="표_수량산출서(수정)_02-배수공_토공_포장단위" xfId="13436"/>
    <cellStyle name="표_수량산출서(수정)_02-배수공_토공_한국화장품토공" xfId="13437"/>
    <cellStyle name="표_수량산출서(수정)_02-배수공_포장공" xfId="13438"/>
    <cellStyle name="표_수량산출서(수정)_02-배수공_포장공(최종)" xfId="13439"/>
    <cellStyle name="표_수량산출서(수정)_02-배수공_포장공(최종)_포장공" xfId="13440"/>
    <cellStyle name="표_수량산출서(수정)_02-배수공_포장공(최종)_포장공(삼양선)" xfId="13441"/>
    <cellStyle name="표_수량산출서(수정)_02-배수공_포장공(최종)_포장단위" xfId="13442"/>
    <cellStyle name="표_수량산출서(수정)_02-배수공_포장조서" xfId="13443"/>
    <cellStyle name="표_수량산출서(수정)_02-배수공_포장조서_2.중곡빗물펌프장토공(BOX구간)" xfId="13444"/>
    <cellStyle name="표_수량산출서(수정)_02-배수공_포장조서_부대공" xfId="13445"/>
    <cellStyle name="표_수량산출서(수정)_02-배수공_포장조서_우수공1" xfId="13446"/>
    <cellStyle name="표_수량산출서(수정)_02-배수공_포장조서_우수공1_토공" xfId="13447"/>
    <cellStyle name="표_수량산출서(수정)_02-배수공_포장조서_토공" xfId="13448"/>
    <cellStyle name="표_수량산출서(수정)_02-배수공_포장조서_토공_토공" xfId="13449"/>
    <cellStyle name="표_수량산출서(수정)_02-배수공_포장조서_포장공" xfId="13450"/>
    <cellStyle name="표_수량산출서(수정)_02-배수공_포장조서_포장공(최종)" xfId="13451"/>
    <cellStyle name="표_수량산출서(수정)_02-배수공_포장조서_포장공(최종)_포장공" xfId="13452"/>
    <cellStyle name="표_수량산출서(수정)_02-배수공_포장조서_포장공(최종)_포장공(삼양선)" xfId="13453"/>
    <cellStyle name="표_수량산출서(수정)_02-배수공_포장조서_포장공(최종)_포장단위" xfId="13454"/>
    <cellStyle name="표_수량산출서(수정)_02-배수공_하천" xfId="13455"/>
    <cellStyle name="표_수량산출서(수정)_02-배수공_하천_부대공" xfId="13456"/>
    <cellStyle name="표_수량산출서(수정)_02-배수공_하천_포장공" xfId="13457"/>
    <cellStyle name="표_수량산출서(수정)_04맨홀공" xfId="13458"/>
    <cellStyle name="표_수량산출서(수정)_04-포장공_02-배수공" xfId="13459"/>
    <cellStyle name="표_수량산출서(수정)_04-포장공_02-배수공_04맨홀공" xfId="13460"/>
    <cellStyle name="표_수량산출서(수정)_04-포장공_02-배수공_2.중곡빗물펌프장토공(BOX구간)" xfId="13461"/>
    <cellStyle name="표_수량산출서(수정)_04-포장공_02-배수공_남측토공" xfId="13462"/>
    <cellStyle name="표_수량산출서(수정)_04-포장공_02-배수공_남측토공_2.중곡빗물펌프장토공" xfId="13463"/>
    <cellStyle name="표_수량산출서(수정)_04-포장공_02-배수공_남측토공_천호대로남측준공수량(토공)" xfId="13464"/>
    <cellStyle name="표_수량산출서(수정)_04-포장공_02-배수공_대학원우수" xfId="13465"/>
    <cellStyle name="표_수량산출서(수정)_04-포장공_02-배수공_맨홀공" xfId="13466"/>
    <cellStyle name="표_수량산출서(수정)_04-포장공_02-배수공_부대공" xfId="13467"/>
    <cellStyle name="표_수량산출서(수정)_04-포장공_02-배수공_상수오수공" xfId="13468"/>
    <cellStyle name="표_수량산출서(수정)_04-포장공_02-배수공_송방사거리도로변경내역서" xfId="13469"/>
    <cellStyle name="표_수량산출서(수정)_04-포장공_02-배수공_우수공" xfId="13470"/>
    <cellStyle name="표_수량산출서(수정)_04-포장공_02-배수공_우수공1" xfId="13471"/>
    <cellStyle name="표_수량산출서(수정)_04-포장공_02-배수공_우수공1_토공" xfId="13472"/>
    <cellStyle name="표_수량산출서(수정)_04-포장공_02-배수공_토공" xfId="13473"/>
    <cellStyle name="표_수량산출서(수정)_04-포장공_02-배수공_토공_2.중곡빗물펌프장토공" xfId="13474"/>
    <cellStyle name="표_수량산출서(수정)_04-포장공_02-배수공_토공_세종대우회토공" xfId="13475"/>
    <cellStyle name="표_수량산출서(수정)_04-포장공_02-배수공_토공_오거리토공" xfId="13476"/>
    <cellStyle name="표_수량산출서(수정)_04-포장공_02-배수공_토공_중곡빗물펌프장토공" xfId="13477"/>
    <cellStyle name="표_수량산출서(수정)_04-포장공_02-배수공_토공_중곡빗물펌프장토공1" xfId="13478"/>
    <cellStyle name="표_수량산출서(수정)_04-포장공_02-배수공_토공_중곡펌프장토공1" xfId="13479"/>
    <cellStyle name="표_수량산출서(수정)_04-포장공_02-배수공_토공_천호대로남측준공수량(토공)" xfId="13480"/>
    <cellStyle name="표_수량산출서(수정)_04-포장공_02-배수공_토공_토공" xfId="13481"/>
    <cellStyle name="표_수량산출서(수정)_04-포장공_02-배수공_토공_포장공" xfId="13482"/>
    <cellStyle name="표_수량산출서(수정)_04-포장공_02-배수공_토공_포장공(삼양선)" xfId="13483"/>
    <cellStyle name="표_수량산출서(수정)_04-포장공_02-배수공_토공_포장공(최종)" xfId="13484"/>
    <cellStyle name="표_수량산출서(수정)_04-포장공_02-배수공_토공_포장단위" xfId="13485"/>
    <cellStyle name="표_수량산출서(수정)_04-포장공_02-배수공_토공_한국화장품토공" xfId="13486"/>
    <cellStyle name="표_수량산출서(수정)_04-포장공_02-배수공_포장공" xfId="13487"/>
    <cellStyle name="표_수량산출서(수정)_04-포장공_02-배수공_포장공(최종)" xfId="13488"/>
    <cellStyle name="표_수량산출서(수정)_04-포장공_02-배수공_포장공(최종)_포장공" xfId="13489"/>
    <cellStyle name="표_수량산출서(수정)_04-포장공_02-배수공_포장공(최종)_포장공(삼양선)" xfId="13490"/>
    <cellStyle name="표_수량산출서(수정)_04-포장공_02-배수공_포장공(최종)_포장단위" xfId="13491"/>
    <cellStyle name="표_수량산출서(수정)_04-포장공_02-배수공_하천" xfId="13492"/>
    <cellStyle name="표_수량산출서(수정)_04-포장공_02-배수공_하천_부대공" xfId="13493"/>
    <cellStyle name="표_수량산출서(수정)_04-포장공_02-배수공_하천_포장공" xfId="13494"/>
    <cellStyle name="표_수량산출서(수정)_06-부대공_02-배수공" xfId="13495"/>
    <cellStyle name="표_수량산출서(수정)_06-부대공_02-배수공_04맨홀공" xfId="13496"/>
    <cellStyle name="표_수량산출서(수정)_06-부대공_02-배수공_2.중곡빗물펌프장토공(BOX구간)" xfId="13497"/>
    <cellStyle name="표_수량산출서(수정)_06-부대공_02-배수공_남측토공" xfId="13498"/>
    <cellStyle name="표_수량산출서(수정)_06-부대공_02-배수공_남측토공_2.중곡빗물펌프장토공" xfId="13499"/>
    <cellStyle name="표_수량산출서(수정)_06-부대공_02-배수공_남측토공_천호대로남측준공수량(토공)" xfId="13500"/>
    <cellStyle name="표_수량산출서(수정)_06-부대공_02-배수공_대학원우수" xfId="13501"/>
    <cellStyle name="표_수량산출서(수정)_06-부대공_02-배수공_맨홀공" xfId="13502"/>
    <cellStyle name="표_수량산출서(수정)_06-부대공_02-배수공_부대공" xfId="13503"/>
    <cellStyle name="표_수량산출서(수정)_06-부대공_02-배수공_상수오수공" xfId="13504"/>
    <cellStyle name="표_수량산출서(수정)_06-부대공_02-배수공_송방사거리도로변경내역서" xfId="13505"/>
    <cellStyle name="표_수량산출서(수정)_06-부대공_02-배수공_우수공" xfId="13506"/>
    <cellStyle name="표_수량산출서(수정)_06-부대공_02-배수공_우수공1" xfId="13507"/>
    <cellStyle name="표_수량산출서(수정)_06-부대공_02-배수공_우수공1_토공" xfId="13508"/>
    <cellStyle name="표_수량산출서(수정)_06-부대공_02-배수공_토공" xfId="13509"/>
    <cellStyle name="표_수량산출서(수정)_06-부대공_02-배수공_토공_2.중곡빗물펌프장토공" xfId="13510"/>
    <cellStyle name="표_수량산출서(수정)_06-부대공_02-배수공_토공_세종대우회토공" xfId="13511"/>
    <cellStyle name="표_수량산출서(수정)_06-부대공_02-배수공_토공_오거리토공" xfId="13512"/>
    <cellStyle name="표_수량산출서(수정)_06-부대공_02-배수공_토공_중곡빗물펌프장토공" xfId="13513"/>
    <cellStyle name="표_수량산출서(수정)_06-부대공_02-배수공_토공_중곡빗물펌프장토공1" xfId="13514"/>
    <cellStyle name="표_수량산출서(수정)_06-부대공_02-배수공_토공_중곡펌프장토공1" xfId="13515"/>
    <cellStyle name="표_수량산출서(수정)_06-부대공_02-배수공_토공_천호대로남측준공수량(토공)" xfId="13516"/>
    <cellStyle name="표_수량산출서(수정)_06-부대공_02-배수공_토공_토공" xfId="13517"/>
    <cellStyle name="표_수량산출서(수정)_06-부대공_02-배수공_토공_포장공" xfId="13518"/>
    <cellStyle name="표_수량산출서(수정)_06-부대공_02-배수공_토공_포장공(삼양선)" xfId="13519"/>
    <cellStyle name="표_수량산출서(수정)_06-부대공_02-배수공_토공_포장공(최종)" xfId="13520"/>
    <cellStyle name="표_수량산출서(수정)_06-부대공_02-배수공_토공_포장단위" xfId="13521"/>
    <cellStyle name="표_수량산출서(수정)_06-부대공_02-배수공_토공_한국화장품토공" xfId="13522"/>
    <cellStyle name="표_수량산출서(수정)_06-부대공_02-배수공_포장공" xfId="13523"/>
    <cellStyle name="표_수량산출서(수정)_06-부대공_02-배수공_포장공(최종)" xfId="13524"/>
    <cellStyle name="표_수량산출서(수정)_06-부대공_02-배수공_포장공(최종)_포장공" xfId="13525"/>
    <cellStyle name="표_수량산출서(수정)_06-부대공_02-배수공_포장공(최종)_포장공(삼양선)" xfId="13526"/>
    <cellStyle name="표_수량산출서(수정)_06-부대공_02-배수공_포장공(최종)_포장단위" xfId="13527"/>
    <cellStyle name="표_수량산출서(수정)_06-부대공_02-배수공_하천" xfId="13528"/>
    <cellStyle name="표_수량산출서(수정)_06-부대공_02-배수공_하천_부대공" xfId="13529"/>
    <cellStyle name="표_수량산출서(수정)_06-부대공_02-배수공_하천_포장공" xfId="13530"/>
    <cellStyle name="표_수량산출서(수정)_2.중곡빗물펌프장토공(BOX구간)" xfId="13531"/>
    <cellStyle name="표_수량산출서(수정)_대학원우수" xfId="13532"/>
    <cellStyle name="표_수량산출서(수정)_맨홀공" xfId="13533"/>
    <cellStyle name="표_수량산출서(수정)_부대공" xfId="13534"/>
    <cellStyle name="표_수량산출서(수정)_상수오수공" xfId="13535"/>
    <cellStyle name="표_수량산출서(수정)_송방사거리도로변경내역서" xfId="13536"/>
    <cellStyle name="표_수량산출서(수정)_오수공" xfId="13537"/>
    <cellStyle name="표_수량산출서(수정)_오수공_04맨홀공" xfId="13538"/>
    <cellStyle name="표_수량산출서(수정)_오수공_2.중곡빗물펌프장토공(BOX구간)" xfId="13539"/>
    <cellStyle name="표_수량산출서(수정)_오수공_부대공" xfId="13540"/>
    <cellStyle name="표_수량산출서(수정)_오수공_오수공" xfId="13541"/>
    <cellStyle name="표_수량산출서(수정)_오수공_오수공_04맨홀공" xfId="13542"/>
    <cellStyle name="표_수량산출서(수정)_오수공_오수공_2.중곡빗물펌프장토공(BOX구간)" xfId="13543"/>
    <cellStyle name="표_수량산출서(수정)_오수공_오수공_부대공" xfId="13544"/>
    <cellStyle name="표_수량산출서(수정)_오수공_오수공_우수공1" xfId="13545"/>
    <cellStyle name="표_수량산출서(수정)_오수공_오수공_우수공1_토공" xfId="13546"/>
    <cellStyle name="표_수량산출서(수정)_오수공_오수공_토공" xfId="13547"/>
    <cellStyle name="표_수량산출서(수정)_오수공_오수공_토공_토공" xfId="13548"/>
    <cellStyle name="표_수량산출서(수정)_오수공_오수공_포장공" xfId="13549"/>
    <cellStyle name="표_수량산출서(수정)_오수공_오수공_포장공(최종)" xfId="13550"/>
    <cellStyle name="표_수량산출서(수정)_오수공_오수공_포장공(최종)_포장공" xfId="13551"/>
    <cellStyle name="표_수량산출서(수정)_오수공_오수공_포장공(최종)_포장공(삼양선)" xfId="13552"/>
    <cellStyle name="표_수량산출서(수정)_오수공_오수공_포장공(최종)_포장단위" xfId="13553"/>
    <cellStyle name="표_수량산출서(수정)_오수공_오수공1" xfId="13554"/>
    <cellStyle name="표_수량산출서(수정)_오수공_오수공1_04맨홀공" xfId="13555"/>
    <cellStyle name="표_수량산출서(수정)_오수공_오수공1_2.중곡빗물펌프장토공(BOX구간)" xfId="13556"/>
    <cellStyle name="표_수량산출서(수정)_오수공_오수공1_부대공" xfId="13557"/>
    <cellStyle name="표_수량산출서(수정)_오수공_오수공1_우수공1" xfId="13558"/>
    <cellStyle name="표_수량산출서(수정)_오수공_오수공1_우수공1_토공" xfId="13559"/>
    <cellStyle name="표_수량산출서(수정)_오수공_오수공1_토공" xfId="13560"/>
    <cellStyle name="표_수량산출서(수정)_오수공_오수공1_토공_토공" xfId="13561"/>
    <cellStyle name="표_수량산출서(수정)_오수공_오수공1_포장공" xfId="13562"/>
    <cellStyle name="표_수량산출서(수정)_오수공_오수공1_포장공(최종)" xfId="13563"/>
    <cellStyle name="표_수량산출서(수정)_오수공_오수공1_포장공(최종)_포장공" xfId="13564"/>
    <cellStyle name="표_수량산출서(수정)_오수공_오수공1_포장공(최종)_포장공(삼양선)" xfId="13565"/>
    <cellStyle name="표_수량산출서(수정)_오수공_오수공1_포장공(최종)_포장단위" xfId="13566"/>
    <cellStyle name="표_수량산출서(수정)_오수공_우수공" xfId="13567"/>
    <cellStyle name="표_수량산출서(수정)_오수공_우수공1" xfId="13568"/>
    <cellStyle name="표_수량산출서(수정)_오수공_우수공1_토공" xfId="13569"/>
    <cellStyle name="표_수량산출서(수정)_오수공_토공" xfId="13570"/>
    <cellStyle name="표_수량산출서(수정)_오수공_토공_토공" xfId="13571"/>
    <cellStyle name="표_수량산출서(수정)_오수공_포장공" xfId="13572"/>
    <cellStyle name="표_수량산출서(수정)_오수공_포장공(최종)" xfId="13573"/>
    <cellStyle name="표_수량산출서(수정)_오수공_포장공(최종)_포장공" xfId="13574"/>
    <cellStyle name="표_수량산출서(수정)_오수공_포장공(최종)_포장공(삼양선)" xfId="13575"/>
    <cellStyle name="표_수량산출서(수정)_오수공_포장공(최종)_포장단위" xfId="13576"/>
    <cellStyle name="표_수량산출서(수정)_우수공" xfId="13577"/>
    <cellStyle name="표_수량산출서(수정)_우수공1" xfId="13578"/>
    <cellStyle name="표_수량산출서(수정)_우수공1_토공" xfId="13579"/>
    <cellStyle name="표_수량산출서(수정)_토공" xfId="13580"/>
    <cellStyle name="표_수량산출서(수정)_토공_토공" xfId="13581"/>
    <cellStyle name="표_수량산출서(수정)_포장공" xfId="13582"/>
    <cellStyle name="표_수량산출서(수정)_포장공(최종)" xfId="13583"/>
    <cellStyle name="표_수량산출서(수정)_포장공(최종)_포장공" xfId="13584"/>
    <cellStyle name="표_수량산출서(수정)_포장공(최종)_포장공(삼양선)" xfId="13585"/>
    <cellStyle name="표_수량산출서(수정)_포장공(최종)_포장단위" xfId="13586"/>
    <cellStyle name="표_수량산출서(수정)_하천" xfId="13587"/>
    <cellStyle name="표_수량산출서(수정)_하천_부대공" xfId="13588"/>
    <cellStyle name="표_수량산출서(수정)_하천_포장공" xfId="13589"/>
    <cellStyle name="표_수량산출서_관악구청(수정완료)" xfId="13590"/>
    <cellStyle name="표_수량산출서_관악구청(수정완료)_수량산출-사직공원 조깅트랙" xfId="13591"/>
    <cellStyle name="표_수량산출서_수량산출-사직공원 조깅트랙" xfId="13592"/>
    <cellStyle name="표_수량산출서_중구(담당자요청대로)" xfId="13593"/>
    <cellStyle name="표_수량산출서_중구(담당자요청대로)_수량산출-사직공원 조깅트랙" xfId="13594"/>
    <cellStyle name="표_수량산출서_중구청일위대가(0318)" xfId="13595"/>
    <cellStyle name="표_수량산출서_중구청일위대가(0318)_수량산출-사직공원 조깅트랙" xfId="13596"/>
    <cellStyle name="표_오수공" xfId="13597"/>
    <cellStyle name="표_오수공_04맨홀공" xfId="13598"/>
    <cellStyle name="표_오수공_2.중곡빗물펌프장토공(BOX구간)" xfId="13599"/>
    <cellStyle name="표_오수공_부대공" xfId="13600"/>
    <cellStyle name="표_오수공_오수공" xfId="13601"/>
    <cellStyle name="표_오수공_오수공_04맨홀공" xfId="13602"/>
    <cellStyle name="표_오수공_오수공_2.중곡빗물펌프장토공(BOX구간)" xfId="13603"/>
    <cellStyle name="표_오수공_오수공_부대공" xfId="13604"/>
    <cellStyle name="표_오수공_오수공_우수공1" xfId="13605"/>
    <cellStyle name="표_오수공_오수공_우수공1_토공" xfId="13606"/>
    <cellStyle name="표_오수공_오수공_토공" xfId="13607"/>
    <cellStyle name="표_오수공_오수공_토공_토공" xfId="13608"/>
    <cellStyle name="표_오수공_오수공_포장공" xfId="13609"/>
    <cellStyle name="표_오수공_오수공_포장공(최종)" xfId="13610"/>
    <cellStyle name="표_오수공_오수공_포장공(최종)_포장공" xfId="13611"/>
    <cellStyle name="표_오수공_오수공_포장공(최종)_포장공(삼양선)" xfId="13612"/>
    <cellStyle name="표_오수공_오수공_포장공(최종)_포장단위" xfId="13613"/>
    <cellStyle name="표_오수공_오수공1" xfId="13614"/>
    <cellStyle name="표_오수공_오수공1_04맨홀공" xfId="13615"/>
    <cellStyle name="표_오수공_오수공1_2.중곡빗물펌프장토공(BOX구간)" xfId="13616"/>
    <cellStyle name="표_오수공_오수공1_부대공" xfId="13617"/>
    <cellStyle name="표_오수공_오수공1_우수공1" xfId="13618"/>
    <cellStyle name="표_오수공_오수공1_우수공1_토공" xfId="13619"/>
    <cellStyle name="표_오수공_오수공1_토공" xfId="13620"/>
    <cellStyle name="표_오수공_오수공1_토공_토공" xfId="13621"/>
    <cellStyle name="표_오수공_오수공1_포장공" xfId="13622"/>
    <cellStyle name="표_오수공_오수공1_포장공(최종)" xfId="13623"/>
    <cellStyle name="표_오수공_오수공1_포장공(최종)_포장공" xfId="13624"/>
    <cellStyle name="표_오수공_오수공1_포장공(최종)_포장공(삼양선)" xfId="13625"/>
    <cellStyle name="표_오수공_오수공1_포장공(최종)_포장단위" xfId="13626"/>
    <cellStyle name="표_오수공_우수공" xfId="13627"/>
    <cellStyle name="표_오수공_우수공1" xfId="13628"/>
    <cellStyle name="표_오수공_우수공1_토공" xfId="13629"/>
    <cellStyle name="표_오수공_토공" xfId="13630"/>
    <cellStyle name="표_오수공_토공_토공" xfId="13631"/>
    <cellStyle name="표_오수공_포장공" xfId="13632"/>
    <cellStyle name="표_오수공_포장공(최종)" xfId="13633"/>
    <cellStyle name="표_오수공_포장공(최종)_포장공" xfId="13634"/>
    <cellStyle name="표_오수공_포장공(최종)_포장공(삼양선)" xfId="13635"/>
    <cellStyle name="표_오수공_포장공(최종)_포장단위" xfId="13636"/>
    <cellStyle name="표_우수공" xfId="13637"/>
    <cellStyle name="표_우수공1" xfId="13638"/>
    <cellStyle name="표_우수공1_토공" xfId="13639"/>
    <cellStyle name="표_중구청일위대가" xfId="13640"/>
    <cellStyle name="표_중구청일위대가_관악구청(수정완료)" xfId="13641"/>
    <cellStyle name="표_중구청일위대가_관악구청(수정완료)_수량산출-사직공원 조깅트랙" xfId="13642"/>
    <cellStyle name="표_중구청일위대가_수량산출-사직공원 조깅트랙" xfId="13643"/>
    <cellStyle name="표_중구청일위대가_중구(담당자요청대로)" xfId="13644"/>
    <cellStyle name="표_중구청일위대가_중구(담당자요청대로)_수량산출-사직공원 조깅트랙" xfId="13645"/>
    <cellStyle name="표_중구청일위대가_중구청일위대가(0318)" xfId="13646"/>
    <cellStyle name="표_중구청일위대가_중구청일위대가(0318)_수량산출-사직공원 조깅트랙" xfId="13647"/>
    <cellStyle name="표_진입램프최종" xfId="13648"/>
    <cellStyle name="표_진입램프최종엑셀" xfId="13649"/>
    <cellStyle name="표_토공" xfId="13650"/>
    <cellStyle name="표_토공_토공" xfId="13651"/>
    <cellStyle name="표_토목내역서" xfId="13652"/>
    <cellStyle name="표_토목내역서_20050219강서구일위대가" xfId="13653"/>
    <cellStyle name="표_토목내역서_20050219강서구일위대가_수량산출-사직공원 조깅트랙" xfId="13654"/>
    <cellStyle name="표_토목내역서_도로" xfId="13655"/>
    <cellStyle name="표_토목내역서_도로_수량산출-사직공원 조깅트랙" xfId="13656"/>
    <cellStyle name="표_토목내역서_부대초안" xfId="13657"/>
    <cellStyle name="표_토목내역서_부대초안_20050219강서구일위대가" xfId="13658"/>
    <cellStyle name="표_토목내역서_부대초안_20050219강서구일위대가_수량산출-사직공원 조깅트랙" xfId="13659"/>
    <cellStyle name="표_토목내역서_부대초안_견적의뢰" xfId="13660"/>
    <cellStyle name="표_토목내역서_부대초안_견적의뢰_20050219강서구일위대가" xfId="13661"/>
    <cellStyle name="표_토목내역서_부대초안_견적의뢰_20050219강서구일위대가_수량산출-사직공원 조깅트랙" xfId="13662"/>
    <cellStyle name="표_토목내역서_부대초안_견적의뢰_수량산출-사직공원 조깅트랙" xfId="13663"/>
    <cellStyle name="표_토목내역서_부대초안_견적의뢰_수량산출서" xfId="13664"/>
    <cellStyle name="표_토목내역서_부대초안_견적의뢰_수량산출서_관악구청(수정완료)" xfId="13665"/>
    <cellStyle name="표_토목내역서_부대초안_견적의뢰_수량산출서_관악구청(수정완료)_수량산출-사직공원 조깅트랙" xfId="13666"/>
    <cellStyle name="표_토목내역서_부대초안_견적의뢰_수량산출서_수량산출-사직공원 조깅트랙" xfId="13667"/>
    <cellStyle name="표_토목내역서_부대초안_견적의뢰_수량산출서_중구(담당자요청대로)" xfId="13668"/>
    <cellStyle name="표_토목내역서_부대초안_견적의뢰_수량산출서_중구(담당자요청대로)_수량산출-사직공원 조깅트랙" xfId="13669"/>
    <cellStyle name="표_토목내역서_부대초안_견적의뢰_수량산출서_중구청일위대가(0318)" xfId="13670"/>
    <cellStyle name="표_토목내역서_부대초안_견적의뢰_수량산출서_중구청일위대가(0318)_수량산출-사직공원 조깅트랙" xfId="13671"/>
    <cellStyle name="표_토목내역서_부대초안_견적의뢰_중구청일위대가" xfId="13672"/>
    <cellStyle name="표_토목내역서_부대초안_견적의뢰_중구청일위대가_관악구청(수정완료)" xfId="13673"/>
    <cellStyle name="표_토목내역서_부대초안_견적의뢰_중구청일위대가_관악구청(수정완료)_수량산출-사직공원 조깅트랙" xfId="13674"/>
    <cellStyle name="표_토목내역서_부대초안_견적의뢰_중구청일위대가_수량산출-사직공원 조깅트랙" xfId="13675"/>
    <cellStyle name="표_토목내역서_부대초안_견적의뢰_중구청일위대가_중구(담당자요청대로)" xfId="13676"/>
    <cellStyle name="표_토목내역서_부대초안_견적의뢰_중구청일위대가_중구(담당자요청대로)_수량산출-사직공원 조깅트랙" xfId="13677"/>
    <cellStyle name="표_토목내역서_부대초안_견적의뢰_중구청일위대가_중구청일위대가(0318)" xfId="13678"/>
    <cellStyle name="표_토목내역서_부대초안_견적의뢰_중구청일위대가_중구청일위대가(0318)_수량산출-사직공원 조깅트랙" xfId="13679"/>
    <cellStyle name="표_토목내역서_부대초안_김포투찰" xfId="13680"/>
    <cellStyle name="표_토목내역서_부대초안_김포투찰_견적의뢰" xfId="13681"/>
    <cellStyle name="표_토목내역서_부대초안_김포투찰_견적의뢰_20050219강서구일위대가" xfId="13682"/>
    <cellStyle name="표_토목내역서_부대초안_김포투찰_견적의뢰_20050219강서구일위대가_수량산출-사직공원 조깅트랙" xfId="13683"/>
    <cellStyle name="표_토목내역서_부대초안_김포투찰_견적의뢰_수량산출-사직공원 조깅트랙" xfId="13684"/>
    <cellStyle name="표_토목내역서_부대초안_김포투찰_견적의뢰_수량산출서" xfId="13685"/>
    <cellStyle name="표_토목내역서_부대초안_김포투찰_견적의뢰_수량산출서_관악구청(수정완료)" xfId="13686"/>
    <cellStyle name="표_토목내역서_부대초안_김포투찰_견적의뢰_수량산출서_관악구청(수정완료)_수량산출-사직공원 조깅트랙" xfId="13687"/>
    <cellStyle name="표_토목내역서_부대초안_김포투찰_견적의뢰_수량산출서_수량산출-사직공원 조깅트랙" xfId="13688"/>
    <cellStyle name="표_토목내역서_부대초안_김포투찰_견적의뢰_수량산출서_중구(담당자요청대로)" xfId="13689"/>
    <cellStyle name="표_토목내역서_부대초안_김포투찰_견적의뢰_수량산출서_중구(담당자요청대로)_수량산출-사직공원 조깅트랙" xfId="13690"/>
    <cellStyle name="표_토목내역서_부대초안_김포투찰_견적의뢰_수량산출서_중구청일위대가(0318)" xfId="13691"/>
    <cellStyle name="표_토목내역서_부대초안_김포투찰_견적의뢰_수량산출서_중구청일위대가(0318)_수량산출-사직공원 조깅트랙" xfId="13692"/>
    <cellStyle name="표_토목내역서_부대초안_김포투찰_견적의뢰_중구청일위대가" xfId="13693"/>
    <cellStyle name="표_토목내역서_부대초안_김포투찰_견적의뢰_중구청일위대가_관악구청(수정완료)" xfId="13694"/>
    <cellStyle name="표_토목내역서_부대초안_김포투찰_견적의뢰_중구청일위대가_관악구청(수정완료)_수량산출-사직공원 조깅트랙" xfId="13695"/>
    <cellStyle name="표_토목내역서_부대초안_김포투찰_견적의뢰_중구청일위대가_수량산출-사직공원 조깅트랙" xfId="13696"/>
    <cellStyle name="표_토목내역서_부대초안_김포투찰_견적의뢰_중구청일위대가_중구(담당자요청대로)" xfId="13697"/>
    <cellStyle name="표_토목내역서_부대초안_김포투찰_견적의뢰_중구청일위대가_중구(담당자요청대로)_수량산출-사직공원 조깅트랙" xfId="13698"/>
    <cellStyle name="표_토목내역서_부대초안_김포투찰_견적의뢰_중구청일위대가_중구청일위대가(0318)" xfId="13699"/>
    <cellStyle name="표_토목내역서_부대초안_김포투찰_견적의뢰_중구청일위대가_중구청일위대가(0318)_수량산출-사직공원 조깅트랙" xfId="13700"/>
    <cellStyle name="표_토목내역서_부대초안_김포투찰_수량산출-사직공원 조깅트랙" xfId="13701"/>
    <cellStyle name="표_토목내역서_부대초안_수량산출-사직공원 조깅트랙" xfId="13702"/>
    <cellStyle name="표_토목내역서_부대초안_수량산출서" xfId="13703"/>
    <cellStyle name="표_토목내역서_부대초안_수량산출서_관악구청(수정완료)" xfId="13704"/>
    <cellStyle name="표_토목내역서_부대초안_수량산출서_관악구청(수정완료)_수량산출-사직공원 조깅트랙" xfId="13705"/>
    <cellStyle name="표_토목내역서_부대초안_수량산출서_수량산출-사직공원 조깅트랙" xfId="13706"/>
    <cellStyle name="표_토목내역서_부대초안_수량산출서_중구(담당자요청대로)" xfId="13707"/>
    <cellStyle name="표_토목내역서_부대초안_수량산출서_중구(담당자요청대로)_수량산출-사직공원 조깅트랙" xfId="13708"/>
    <cellStyle name="표_토목내역서_부대초안_수량산출서_중구청일위대가(0318)" xfId="13709"/>
    <cellStyle name="표_토목내역서_부대초안_수량산출서_중구청일위대가(0318)_수량산출-사직공원 조깅트랙" xfId="13710"/>
    <cellStyle name="표_토목내역서_부대초안_중구청일위대가" xfId="13711"/>
    <cellStyle name="표_토목내역서_부대초안_중구청일위대가_관악구청(수정완료)" xfId="13712"/>
    <cellStyle name="표_토목내역서_부대초안_중구청일위대가_관악구청(수정완료)_수량산출-사직공원 조깅트랙" xfId="13713"/>
    <cellStyle name="표_토목내역서_부대초안_중구청일위대가_수량산출-사직공원 조깅트랙" xfId="13714"/>
    <cellStyle name="표_토목내역서_부대초안_중구청일위대가_중구(담당자요청대로)" xfId="13715"/>
    <cellStyle name="표_토목내역서_부대초안_중구청일위대가_중구(담당자요청대로)_수량산출-사직공원 조깅트랙" xfId="13716"/>
    <cellStyle name="표_토목내역서_부대초안_중구청일위대가_중구청일위대가(0318)" xfId="13717"/>
    <cellStyle name="표_토목내역서_부대초안_중구청일위대가_중구청일위대가(0318)_수량산출-사직공원 조깅트랙" xfId="13718"/>
    <cellStyle name="표_토목내역서_수량산출-사직공원 조깅트랙" xfId="13719"/>
    <cellStyle name="표_토목내역서_수량산출서" xfId="13720"/>
    <cellStyle name="표_토목내역서_수량산출서_관악구청(수정완료)" xfId="13721"/>
    <cellStyle name="표_토목내역서_수량산출서_관악구청(수정완료)_수량산출-사직공원 조깅트랙" xfId="13722"/>
    <cellStyle name="표_토목내역서_수량산출서_수량산출-사직공원 조깅트랙" xfId="13723"/>
    <cellStyle name="표_토목내역서_수량산출서_중구(담당자요청대로)" xfId="13724"/>
    <cellStyle name="표_토목내역서_수량산출서_중구(담당자요청대로)_수량산출-사직공원 조깅트랙" xfId="13725"/>
    <cellStyle name="표_토목내역서_수량산출서_중구청일위대가(0318)" xfId="13726"/>
    <cellStyle name="표_토목내역서_수량산출서_중구청일위대가(0318)_수량산출-사직공원 조깅트랙" xfId="13727"/>
    <cellStyle name="표_토목내역서_중구청일위대가" xfId="13728"/>
    <cellStyle name="표_토목내역서_중구청일위대가_관악구청(수정완료)" xfId="13729"/>
    <cellStyle name="표_토목내역서_중구청일위대가_관악구청(수정완료)_수량산출-사직공원 조깅트랙" xfId="13730"/>
    <cellStyle name="표_토목내역서_중구청일위대가_수량산출-사직공원 조깅트랙" xfId="13731"/>
    <cellStyle name="표_토목내역서_중구청일위대가_중구(담당자요청대로)" xfId="13732"/>
    <cellStyle name="표_토목내역서_중구청일위대가_중구(담당자요청대로)_수량산출-사직공원 조깅트랙" xfId="13733"/>
    <cellStyle name="표_토목내역서_중구청일위대가_중구청일위대가(0318)" xfId="13734"/>
    <cellStyle name="표_토목내역서_중구청일위대가_중구청일위대가(0318)_수량산출-사직공원 조깅트랙" xfId="13735"/>
    <cellStyle name="표_포장공" xfId="13736"/>
    <cellStyle name="표_포장공(최종)" xfId="13737"/>
    <cellStyle name="표_포장공(최종)_포장공" xfId="13738"/>
    <cellStyle name="표_포장공(최종)_포장공(삼양선)" xfId="13739"/>
    <cellStyle name="표_포장공(최종)_포장단위" xfId="13740"/>
    <cellStyle name="표_하천" xfId="13741"/>
    <cellStyle name="표_하천_부대공" xfId="13742"/>
    <cellStyle name="표_하천_포장공" xfId="13743"/>
    <cellStyle name="표10" xfId="13744"/>
    <cellStyle name="표13" xfId="13745"/>
    <cellStyle name="표머릿글(上)" xfId="13746"/>
    <cellStyle name="표머릿글(中)" xfId="13747"/>
    <cellStyle name="표머릿글(下)" xfId="13748"/>
    <cellStyle name="表示済みのハイパーリンク" xfId="13749"/>
    <cellStyle name="표준" xfId="0" builtinId="0"/>
    <cellStyle name="표준 10" xfId="13750"/>
    <cellStyle name="표준 10 51" xfId="13807"/>
    <cellStyle name="표준 11" xfId="13751"/>
    <cellStyle name="표준 12" xfId="13752"/>
    <cellStyle name="표준 13" xfId="13753"/>
    <cellStyle name="표준 14" xfId="13754"/>
    <cellStyle name="표준 14 2" xfId="13755"/>
    <cellStyle name="표준 15" xfId="13756"/>
    <cellStyle name="표준 16" xfId="13757"/>
    <cellStyle name="표준 17" xfId="13758"/>
    <cellStyle name="표준 18" xfId="13759"/>
    <cellStyle name="표준 19" xfId="13760"/>
    <cellStyle name="표준 2" xfId="2"/>
    <cellStyle name="표준 2 2" xfId="3"/>
    <cellStyle name="표준 2 2 2" xfId="13761"/>
    <cellStyle name="표준 2 3" xfId="13762"/>
    <cellStyle name="표준 2 4" xfId="13763"/>
    <cellStyle name="표준 2 4 2" xfId="13764"/>
    <cellStyle name="표준 2_2차변경(97)" xfId="13765"/>
    <cellStyle name="표준 20" xfId="13766"/>
    <cellStyle name="표준 24 2" xfId="13767"/>
    <cellStyle name="표준 3" xfId="4"/>
    <cellStyle name="표준 3 2" xfId="13768"/>
    <cellStyle name="표준 3 3" xfId="13769"/>
    <cellStyle name="표준 3 3 2" xfId="11"/>
    <cellStyle name="표준 3_통인동 마을마당 조성사업(0223)" xfId="13770"/>
    <cellStyle name="표준 4" xfId="7"/>
    <cellStyle name="표준 4 2" xfId="13804"/>
    <cellStyle name="표준 4 2 2" xfId="17433"/>
    <cellStyle name="표준 4 3" xfId="13803"/>
    <cellStyle name="표준 4 4" xfId="17431"/>
    <cellStyle name="표준 4 51" xfId="13808"/>
    <cellStyle name="표준 5" xfId="13771"/>
    <cellStyle name="표준 6" xfId="13772"/>
    <cellStyle name="표준 7" xfId="13773"/>
    <cellStyle name="표준 8" xfId="13774"/>
    <cellStyle name="표준 9" xfId="13775"/>
    <cellStyle name="표준 9 2" xfId="13776"/>
    <cellStyle name="標準_Akia(F）-8" xfId="13777"/>
    <cellStyle name="표준1" xfId="13778"/>
    <cellStyle name="표준1 2" xfId="13779"/>
    <cellStyle name="표준1 3" xfId="13780"/>
    <cellStyle name="표준2" xfId="13781"/>
    <cellStyle name="표준℘Sheet8 (3)" xfId="13782"/>
    <cellStyle name="표준날짜" xfId="13783"/>
    <cellStyle name="표준숫자" xfId="13784"/>
    <cellStyle name="표쥰" xfId="13785"/>
    <cellStyle name="하이퍼링크 2" xfId="13786"/>
    <cellStyle name="합계" xfId="13787"/>
    <cellStyle name="합산" xfId="13788"/>
    <cellStyle name="합산 2" xfId="13789"/>
    <cellStyle name="貨幣 [0]_GARMENT STEP FORM HK" xfId="13790"/>
    <cellStyle name="貨幣_GARMENT STEP FORM HK" xfId="13791"/>
    <cellStyle name="화폐기호" xfId="13792"/>
    <cellStyle name="화폐기호 2" xfId="13793"/>
    <cellStyle name="화폐기호 3" xfId="13794"/>
    <cellStyle name="화폐기호 4" xfId="13795"/>
    <cellStyle name="화폐기호0" xfId="13796"/>
    <cellStyle name="화폐기호0 2" xfId="13797"/>
    <cellStyle name="화폐기호0 3" xfId="13798"/>
    <cellStyle name="화폐기호0 4" xfId="13799"/>
    <cellStyle name="ㅣ" xfId="13800"/>
    <cellStyle name="ㅣ_통인동 마을마당 조성사업(0223)" xfId="1380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EAEAEA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  <rgbColor rgb="00000000"/>
    </indexedColors>
    <mruColors>
      <color rgb="FF66FFFF"/>
      <color rgb="FFFF66FF"/>
      <color rgb="FF3399FF"/>
      <color rgb="FFCC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486</xdr:row>
      <xdr:rowOff>0</xdr:rowOff>
    </xdr:from>
    <xdr:to>
      <xdr:col>50</xdr:col>
      <xdr:colOff>76200</xdr:colOff>
      <xdr:row>486</xdr:row>
      <xdr:rowOff>0</xdr:rowOff>
    </xdr:to>
    <xdr:cxnSp macro="">
      <xdr:nvCxnSpPr>
        <xdr:cNvPr id="3" name="직선 화살표 연결선 20"/>
        <xdr:cNvCxnSpPr>
          <a:cxnSpLocks noChangeShapeType="1"/>
        </xdr:cNvCxnSpPr>
      </xdr:nvCxnSpPr>
      <xdr:spPr bwMode="auto">
        <a:xfrm>
          <a:off x="0" y="97536000"/>
          <a:ext cx="77533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543</xdr:row>
      <xdr:rowOff>0</xdr:rowOff>
    </xdr:from>
    <xdr:to>
      <xdr:col>50</xdr:col>
      <xdr:colOff>76200</xdr:colOff>
      <xdr:row>543</xdr:row>
      <xdr:rowOff>0</xdr:rowOff>
    </xdr:to>
    <xdr:cxnSp macro="">
      <xdr:nvCxnSpPr>
        <xdr:cNvPr id="4" name="직선 화살표 연결선 21"/>
        <xdr:cNvCxnSpPr>
          <a:cxnSpLocks noChangeShapeType="1"/>
        </xdr:cNvCxnSpPr>
      </xdr:nvCxnSpPr>
      <xdr:spPr bwMode="auto">
        <a:xfrm>
          <a:off x="0" y="106279950"/>
          <a:ext cx="77533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586</xdr:row>
      <xdr:rowOff>0</xdr:rowOff>
    </xdr:from>
    <xdr:to>
      <xdr:col>50</xdr:col>
      <xdr:colOff>76200</xdr:colOff>
      <xdr:row>586</xdr:row>
      <xdr:rowOff>0</xdr:rowOff>
    </xdr:to>
    <xdr:cxnSp macro="">
      <xdr:nvCxnSpPr>
        <xdr:cNvPr id="5" name="직선 화살표 연결선 22"/>
        <xdr:cNvCxnSpPr>
          <a:cxnSpLocks noChangeShapeType="1"/>
        </xdr:cNvCxnSpPr>
      </xdr:nvCxnSpPr>
      <xdr:spPr bwMode="auto">
        <a:xfrm>
          <a:off x="0" y="115090575"/>
          <a:ext cx="77533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625</xdr:row>
      <xdr:rowOff>0</xdr:rowOff>
    </xdr:from>
    <xdr:to>
      <xdr:col>50</xdr:col>
      <xdr:colOff>76200</xdr:colOff>
      <xdr:row>625</xdr:row>
      <xdr:rowOff>0</xdr:rowOff>
    </xdr:to>
    <xdr:cxnSp macro="">
      <xdr:nvCxnSpPr>
        <xdr:cNvPr id="6" name="직선 화살표 연결선 23"/>
        <xdr:cNvCxnSpPr>
          <a:cxnSpLocks noChangeShapeType="1"/>
        </xdr:cNvCxnSpPr>
      </xdr:nvCxnSpPr>
      <xdr:spPr bwMode="auto">
        <a:xfrm>
          <a:off x="0" y="123777375"/>
          <a:ext cx="77533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711</xdr:row>
      <xdr:rowOff>0</xdr:rowOff>
    </xdr:from>
    <xdr:to>
      <xdr:col>50</xdr:col>
      <xdr:colOff>76200</xdr:colOff>
      <xdr:row>711</xdr:row>
      <xdr:rowOff>0</xdr:rowOff>
    </xdr:to>
    <xdr:cxnSp macro="">
      <xdr:nvCxnSpPr>
        <xdr:cNvPr id="7" name="직선 화살표 연결선 24"/>
        <xdr:cNvCxnSpPr>
          <a:cxnSpLocks noChangeShapeType="1"/>
        </xdr:cNvCxnSpPr>
      </xdr:nvCxnSpPr>
      <xdr:spPr bwMode="auto">
        <a:xfrm>
          <a:off x="0" y="132426075"/>
          <a:ext cx="77533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1019735</xdr:colOff>
      <xdr:row>0</xdr:row>
      <xdr:rowOff>0</xdr:rowOff>
    </xdr:from>
    <xdr:to>
      <xdr:col>17</xdr:col>
      <xdr:colOff>1019734</xdr:colOff>
      <xdr:row>29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621" b="11254"/>
        <a:stretch/>
      </xdr:blipFill>
      <xdr:spPr>
        <a:xfrm>
          <a:off x="9177617" y="0"/>
          <a:ext cx="9177617" cy="6107206"/>
        </a:xfrm>
        <a:prstGeom prst="rect">
          <a:avLst/>
        </a:prstGeom>
      </xdr:spPr>
    </xdr:pic>
    <xdr:clientData/>
  </xdr:twoCellAnchor>
  <xdr:twoCellAnchor editAs="oneCell">
    <xdr:from>
      <xdr:col>8</xdr:col>
      <xdr:colOff>1019735</xdr:colOff>
      <xdr:row>29</xdr:row>
      <xdr:rowOff>0</xdr:rowOff>
    </xdr:from>
    <xdr:to>
      <xdr:col>18</xdr:col>
      <xdr:colOff>0</xdr:colOff>
      <xdr:row>58</xdr:row>
      <xdr:rowOff>1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547" b="7509"/>
        <a:stretch/>
      </xdr:blipFill>
      <xdr:spPr>
        <a:xfrm>
          <a:off x="9177617" y="6107206"/>
          <a:ext cx="9177618" cy="610720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18</xdr:col>
      <xdr:colOff>0</xdr:colOff>
      <xdr:row>90</xdr:row>
      <xdr:rowOff>0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0378" b="9799"/>
        <a:stretch/>
      </xdr:blipFill>
      <xdr:spPr>
        <a:xfrm>
          <a:off x="9177618" y="12214412"/>
          <a:ext cx="9177617" cy="6096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1</xdr:rowOff>
    </xdr:from>
    <xdr:to>
      <xdr:col>18</xdr:col>
      <xdr:colOff>0</xdr:colOff>
      <xdr:row>119</xdr:row>
      <xdr:rowOff>1</xdr:rowOff>
    </xdr:to>
    <xdr:pic>
      <xdr:nvPicPr>
        <xdr:cNvPr id="5" name="그림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174" b="7967"/>
        <a:stretch/>
      </xdr:blipFill>
      <xdr:spPr>
        <a:xfrm>
          <a:off x="9177618" y="18310413"/>
          <a:ext cx="9177617" cy="6107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Z88"/>
  <sheetViews>
    <sheetView tabSelected="1" view="pageBreakPreview" zoomScale="115" zoomScaleNormal="100" zoomScaleSheetLayoutView="115" workbookViewId="0">
      <selection activeCell="F81" sqref="F81:G81"/>
    </sheetView>
  </sheetViews>
  <sheetFormatPr defaultRowHeight="13.2"/>
  <cols>
    <col min="1" max="1" width="12.8984375" style="220" customWidth="1"/>
    <col min="2" max="2" width="11.8984375" style="220" customWidth="1"/>
    <col min="3" max="3" width="8.3984375" style="220" customWidth="1"/>
    <col min="4" max="4" width="7.59765625" style="220" customWidth="1"/>
    <col min="5" max="5" width="8" style="220" customWidth="1"/>
    <col min="6" max="6" width="8.69921875" style="220" customWidth="1"/>
    <col min="7" max="7" width="11.5" style="220" customWidth="1"/>
    <col min="8" max="8" width="17.09765625" style="220" customWidth="1"/>
    <col min="9" max="9" width="16" style="220" customWidth="1"/>
    <col min="10" max="10" width="2.59765625" style="220" customWidth="1"/>
    <col min="11" max="11" width="19.69921875" style="220" customWidth="1"/>
    <col min="12" max="12" width="19.59765625" style="220" customWidth="1"/>
    <col min="13" max="13" width="7.19921875" style="220" customWidth="1"/>
    <col min="14" max="14" width="11.09765625" style="220" customWidth="1"/>
    <col min="15" max="15" width="7" style="220" customWidth="1"/>
    <col min="16" max="16" width="10.59765625" style="220" customWidth="1"/>
    <col min="17" max="17" width="9" style="220"/>
    <col min="18" max="18" width="11.3984375" style="220" customWidth="1"/>
    <col min="19" max="19" width="13.69921875" style="220" customWidth="1"/>
    <col min="20" max="20" width="41" style="220" customWidth="1"/>
    <col min="21" max="21" width="15.19921875" style="220" customWidth="1"/>
    <col min="22" max="22" width="11" style="220" customWidth="1"/>
    <col min="23" max="37" width="4.8984375" style="220" customWidth="1"/>
    <col min="38" max="257" width="9" style="220"/>
    <col min="258" max="258" width="16" style="220" customWidth="1"/>
    <col min="259" max="259" width="8.09765625" style="220" customWidth="1"/>
    <col min="260" max="260" width="7.69921875" style="220" customWidth="1"/>
    <col min="261" max="261" width="6.3984375" style="220" customWidth="1"/>
    <col min="262" max="262" width="8" style="220" customWidth="1"/>
    <col min="263" max="263" width="13.5" style="220" customWidth="1"/>
    <col min="264" max="264" width="9.59765625" style="220" customWidth="1"/>
    <col min="265" max="265" width="15.3984375" style="220" customWidth="1"/>
    <col min="266" max="266" width="2.59765625" style="220" customWidth="1"/>
    <col min="267" max="267" width="19.69921875" style="220" customWidth="1"/>
    <col min="268" max="268" width="19.59765625" style="220" customWidth="1"/>
    <col min="269" max="269" width="7.19921875" style="220" customWidth="1"/>
    <col min="270" max="270" width="11.09765625" style="220" customWidth="1"/>
    <col min="271" max="271" width="7" style="220" customWidth="1"/>
    <col min="272" max="272" width="10.59765625" style="220" customWidth="1"/>
    <col min="273" max="273" width="9" style="220"/>
    <col min="274" max="274" width="11.3984375" style="220" customWidth="1"/>
    <col min="275" max="275" width="13.69921875" style="220" customWidth="1"/>
    <col min="276" max="276" width="41" style="220" customWidth="1"/>
    <col min="277" max="277" width="15.19921875" style="220" customWidth="1"/>
    <col min="278" max="278" width="11" style="220" customWidth="1"/>
    <col min="279" max="293" width="4.8984375" style="220" customWidth="1"/>
    <col min="294" max="513" width="9" style="220"/>
    <col min="514" max="514" width="16" style="220" customWidth="1"/>
    <col min="515" max="515" width="8.09765625" style="220" customWidth="1"/>
    <col min="516" max="516" width="7.69921875" style="220" customWidth="1"/>
    <col min="517" max="517" width="6.3984375" style="220" customWidth="1"/>
    <col min="518" max="518" width="8" style="220" customWidth="1"/>
    <col min="519" max="519" width="13.5" style="220" customWidth="1"/>
    <col min="520" max="520" width="9.59765625" style="220" customWidth="1"/>
    <col min="521" max="521" width="15.3984375" style="220" customWidth="1"/>
    <col min="522" max="522" width="2.59765625" style="220" customWidth="1"/>
    <col min="523" max="523" width="19.69921875" style="220" customWidth="1"/>
    <col min="524" max="524" width="19.59765625" style="220" customWidth="1"/>
    <col min="525" max="525" width="7.19921875" style="220" customWidth="1"/>
    <col min="526" max="526" width="11.09765625" style="220" customWidth="1"/>
    <col min="527" max="527" width="7" style="220" customWidth="1"/>
    <col min="528" max="528" width="10.59765625" style="220" customWidth="1"/>
    <col min="529" max="529" width="9" style="220"/>
    <col min="530" max="530" width="11.3984375" style="220" customWidth="1"/>
    <col min="531" max="531" width="13.69921875" style="220" customWidth="1"/>
    <col min="532" max="532" width="41" style="220" customWidth="1"/>
    <col min="533" max="533" width="15.19921875" style="220" customWidth="1"/>
    <col min="534" max="534" width="11" style="220" customWidth="1"/>
    <col min="535" max="549" width="4.8984375" style="220" customWidth="1"/>
    <col min="550" max="769" width="9" style="220"/>
    <col min="770" max="770" width="16" style="220" customWidth="1"/>
    <col min="771" max="771" width="8.09765625" style="220" customWidth="1"/>
    <col min="772" max="772" width="7.69921875" style="220" customWidth="1"/>
    <col min="773" max="773" width="6.3984375" style="220" customWidth="1"/>
    <col min="774" max="774" width="8" style="220" customWidth="1"/>
    <col min="775" max="775" width="13.5" style="220" customWidth="1"/>
    <col min="776" max="776" width="9.59765625" style="220" customWidth="1"/>
    <col min="777" max="777" width="15.3984375" style="220" customWidth="1"/>
    <col min="778" max="778" width="2.59765625" style="220" customWidth="1"/>
    <col min="779" max="779" width="19.69921875" style="220" customWidth="1"/>
    <col min="780" max="780" width="19.59765625" style="220" customWidth="1"/>
    <col min="781" max="781" width="7.19921875" style="220" customWidth="1"/>
    <col min="782" max="782" width="11.09765625" style="220" customWidth="1"/>
    <col min="783" max="783" width="7" style="220" customWidth="1"/>
    <col min="784" max="784" width="10.59765625" style="220" customWidth="1"/>
    <col min="785" max="785" width="9" style="220"/>
    <col min="786" max="786" width="11.3984375" style="220" customWidth="1"/>
    <col min="787" max="787" width="13.69921875" style="220" customWidth="1"/>
    <col min="788" max="788" width="41" style="220" customWidth="1"/>
    <col min="789" max="789" width="15.19921875" style="220" customWidth="1"/>
    <col min="790" max="790" width="11" style="220" customWidth="1"/>
    <col min="791" max="805" width="4.8984375" style="220" customWidth="1"/>
    <col min="806" max="1025" width="9" style="220"/>
    <col min="1026" max="1026" width="16" style="220" customWidth="1"/>
    <col min="1027" max="1027" width="8.09765625" style="220" customWidth="1"/>
    <col min="1028" max="1028" width="7.69921875" style="220" customWidth="1"/>
    <col min="1029" max="1029" width="6.3984375" style="220" customWidth="1"/>
    <col min="1030" max="1030" width="8" style="220" customWidth="1"/>
    <col min="1031" max="1031" width="13.5" style="220" customWidth="1"/>
    <col min="1032" max="1032" width="9.59765625" style="220" customWidth="1"/>
    <col min="1033" max="1033" width="15.3984375" style="220" customWidth="1"/>
    <col min="1034" max="1034" width="2.59765625" style="220" customWidth="1"/>
    <col min="1035" max="1035" width="19.69921875" style="220" customWidth="1"/>
    <col min="1036" max="1036" width="19.59765625" style="220" customWidth="1"/>
    <col min="1037" max="1037" width="7.19921875" style="220" customWidth="1"/>
    <col min="1038" max="1038" width="11.09765625" style="220" customWidth="1"/>
    <col min="1039" max="1039" width="7" style="220" customWidth="1"/>
    <col min="1040" max="1040" width="10.59765625" style="220" customWidth="1"/>
    <col min="1041" max="1041" width="9" style="220"/>
    <col min="1042" max="1042" width="11.3984375" style="220" customWidth="1"/>
    <col min="1043" max="1043" width="13.69921875" style="220" customWidth="1"/>
    <col min="1044" max="1044" width="41" style="220" customWidth="1"/>
    <col min="1045" max="1045" width="15.19921875" style="220" customWidth="1"/>
    <col min="1046" max="1046" width="11" style="220" customWidth="1"/>
    <col min="1047" max="1061" width="4.8984375" style="220" customWidth="1"/>
    <col min="1062" max="1281" width="9" style="220"/>
    <col min="1282" max="1282" width="16" style="220" customWidth="1"/>
    <col min="1283" max="1283" width="8.09765625" style="220" customWidth="1"/>
    <col min="1284" max="1284" width="7.69921875" style="220" customWidth="1"/>
    <col min="1285" max="1285" width="6.3984375" style="220" customWidth="1"/>
    <col min="1286" max="1286" width="8" style="220" customWidth="1"/>
    <col min="1287" max="1287" width="13.5" style="220" customWidth="1"/>
    <col min="1288" max="1288" width="9.59765625" style="220" customWidth="1"/>
    <col min="1289" max="1289" width="15.3984375" style="220" customWidth="1"/>
    <col min="1290" max="1290" width="2.59765625" style="220" customWidth="1"/>
    <col min="1291" max="1291" width="19.69921875" style="220" customWidth="1"/>
    <col min="1292" max="1292" width="19.59765625" style="220" customWidth="1"/>
    <col min="1293" max="1293" width="7.19921875" style="220" customWidth="1"/>
    <col min="1294" max="1294" width="11.09765625" style="220" customWidth="1"/>
    <col min="1295" max="1295" width="7" style="220" customWidth="1"/>
    <col min="1296" max="1296" width="10.59765625" style="220" customWidth="1"/>
    <col min="1297" max="1297" width="9" style="220"/>
    <col min="1298" max="1298" width="11.3984375" style="220" customWidth="1"/>
    <col min="1299" max="1299" width="13.69921875" style="220" customWidth="1"/>
    <col min="1300" max="1300" width="41" style="220" customWidth="1"/>
    <col min="1301" max="1301" width="15.19921875" style="220" customWidth="1"/>
    <col min="1302" max="1302" width="11" style="220" customWidth="1"/>
    <col min="1303" max="1317" width="4.8984375" style="220" customWidth="1"/>
    <col min="1318" max="1537" width="9" style="220"/>
    <col min="1538" max="1538" width="16" style="220" customWidth="1"/>
    <col min="1539" max="1539" width="8.09765625" style="220" customWidth="1"/>
    <col min="1540" max="1540" width="7.69921875" style="220" customWidth="1"/>
    <col min="1541" max="1541" width="6.3984375" style="220" customWidth="1"/>
    <col min="1542" max="1542" width="8" style="220" customWidth="1"/>
    <col min="1543" max="1543" width="13.5" style="220" customWidth="1"/>
    <col min="1544" max="1544" width="9.59765625" style="220" customWidth="1"/>
    <col min="1545" max="1545" width="15.3984375" style="220" customWidth="1"/>
    <col min="1546" max="1546" width="2.59765625" style="220" customWidth="1"/>
    <col min="1547" max="1547" width="19.69921875" style="220" customWidth="1"/>
    <col min="1548" max="1548" width="19.59765625" style="220" customWidth="1"/>
    <col min="1549" max="1549" width="7.19921875" style="220" customWidth="1"/>
    <col min="1550" max="1550" width="11.09765625" style="220" customWidth="1"/>
    <col min="1551" max="1551" width="7" style="220" customWidth="1"/>
    <col min="1552" max="1552" width="10.59765625" style="220" customWidth="1"/>
    <col min="1553" max="1553" width="9" style="220"/>
    <col min="1554" max="1554" width="11.3984375" style="220" customWidth="1"/>
    <col min="1555" max="1555" width="13.69921875" style="220" customWidth="1"/>
    <col min="1556" max="1556" width="41" style="220" customWidth="1"/>
    <col min="1557" max="1557" width="15.19921875" style="220" customWidth="1"/>
    <col min="1558" max="1558" width="11" style="220" customWidth="1"/>
    <col min="1559" max="1573" width="4.8984375" style="220" customWidth="1"/>
    <col min="1574" max="1793" width="9" style="220"/>
    <col min="1794" max="1794" width="16" style="220" customWidth="1"/>
    <col min="1795" max="1795" width="8.09765625" style="220" customWidth="1"/>
    <col min="1796" max="1796" width="7.69921875" style="220" customWidth="1"/>
    <col min="1797" max="1797" width="6.3984375" style="220" customWidth="1"/>
    <col min="1798" max="1798" width="8" style="220" customWidth="1"/>
    <col min="1799" max="1799" width="13.5" style="220" customWidth="1"/>
    <col min="1800" max="1800" width="9.59765625" style="220" customWidth="1"/>
    <col min="1801" max="1801" width="15.3984375" style="220" customWidth="1"/>
    <col min="1802" max="1802" width="2.59765625" style="220" customWidth="1"/>
    <col min="1803" max="1803" width="19.69921875" style="220" customWidth="1"/>
    <col min="1804" max="1804" width="19.59765625" style="220" customWidth="1"/>
    <col min="1805" max="1805" width="7.19921875" style="220" customWidth="1"/>
    <col min="1806" max="1806" width="11.09765625" style="220" customWidth="1"/>
    <col min="1807" max="1807" width="7" style="220" customWidth="1"/>
    <col min="1808" max="1808" width="10.59765625" style="220" customWidth="1"/>
    <col min="1809" max="1809" width="9" style="220"/>
    <col min="1810" max="1810" width="11.3984375" style="220" customWidth="1"/>
    <col min="1811" max="1811" width="13.69921875" style="220" customWidth="1"/>
    <col min="1812" max="1812" width="41" style="220" customWidth="1"/>
    <col min="1813" max="1813" width="15.19921875" style="220" customWidth="1"/>
    <col min="1814" max="1814" width="11" style="220" customWidth="1"/>
    <col min="1815" max="1829" width="4.8984375" style="220" customWidth="1"/>
    <col min="1830" max="2049" width="9" style="220"/>
    <col min="2050" max="2050" width="16" style="220" customWidth="1"/>
    <col min="2051" max="2051" width="8.09765625" style="220" customWidth="1"/>
    <col min="2052" max="2052" width="7.69921875" style="220" customWidth="1"/>
    <col min="2053" max="2053" width="6.3984375" style="220" customWidth="1"/>
    <col min="2054" max="2054" width="8" style="220" customWidth="1"/>
    <col min="2055" max="2055" width="13.5" style="220" customWidth="1"/>
    <col min="2056" max="2056" width="9.59765625" style="220" customWidth="1"/>
    <col min="2057" max="2057" width="15.3984375" style="220" customWidth="1"/>
    <col min="2058" max="2058" width="2.59765625" style="220" customWidth="1"/>
    <col min="2059" max="2059" width="19.69921875" style="220" customWidth="1"/>
    <col min="2060" max="2060" width="19.59765625" style="220" customWidth="1"/>
    <col min="2061" max="2061" width="7.19921875" style="220" customWidth="1"/>
    <col min="2062" max="2062" width="11.09765625" style="220" customWidth="1"/>
    <col min="2063" max="2063" width="7" style="220" customWidth="1"/>
    <col min="2064" max="2064" width="10.59765625" style="220" customWidth="1"/>
    <col min="2065" max="2065" width="9" style="220"/>
    <col min="2066" max="2066" width="11.3984375" style="220" customWidth="1"/>
    <col min="2067" max="2067" width="13.69921875" style="220" customWidth="1"/>
    <col min="2068" max="2068" width="41" style="220" customWidth="1"/>
    <col min="2069" max="2069" width="15.19921875" style="220" customWidth="1"/>
    <col min="2070" max="2070" width="11" style="220" customWidth="1"/>
    <col min="2071" max="2085" width="4.8984375" style="220" customWidth="1"/>
    <col min="2086" max="2305" width="9" style="220"/>
    <col min="2306" max="2306" width="16" style="220" customWidth="1"/>
    <col min="2307" max="2307" width="8.09765625" style="220" customWidth="1"/>
    <col min="2308" max="2308" width="7.69921875" style="220" customWidth="1"/>
    <col min="2309" max="2309" width="6.3984375" style="220" customWidth="1"/>
    <col min="2310" max="2310" width="8" style="220" customWidth="1"/>
    <col min="2311" max="2311" width="13.5" style="220" customWidth="1"/>
    <col min="2312" max="2312" width="9.59765625" style="220" customWidth="1"/>
    <col min="2313" max="2313" width="15.3984375" style="220" customWidth="1"/>
    <col min="2314" max="2314" width="2.59765625" style="220" customWidth="1"/>
    <col min="2315" max="2315" width="19.69921875" style="220" customWidth="1"/>
    <col min="2316" max="2316" width="19.59765625" style="220" customWidth="1"/>
    <col min="2317" max="2317" width="7.19921875" style="220" customWidth="1"/>
    <col min="2318" max="2318" width="11.09765625" style="220" customWidth="1"/>
    <col min="2319" max="2319" width="7" style="220" customWidth="1"/>
    <col min="2320" max="2320" width="10.59765625" style="220" customWidth="1"/>
    <col min="2321" max="2321" width="9" style="220"/>
    <col min="2322" max="2322" width="11.3984375" style="220" customWidth="1"/>
    <col min="2323" max="2323" width="13.69921875" style="220" customWidth="1"/>
    <col min="2324" max="2324" width="41" style="220" customWidth="1"/>
    <col min="2325" max="2325" width="15.19921875" style="220" customWidth="1"/>
    <col min="2326" max="2326" width="11" style="220" customWidth="1"/>
    <col min="2327" max="2341" width="4.8984375" style="220" customWidth="1"/>
    <col min="2342" max="2561" width="9" style="220"/>
    <col min="2562" max="2562" width="16" style="220" customWidth="1"/>
    <col min="2563" max="2563" width="8.09765625" style="220" customWidth="1"/>
    <col min="2564" max="2564" width="7.69921875" style="220" customWidth="1"/>
    <col min="2565" max="2565" width="6.3984375" style="220" customWidth="1"/>
    <col min="2566" max="2566" width="8" style="220" customWidth="1"/>
    <col min="2567" max="2567" width="13.5" style="220" customWidth="1"/>
    <col min="2568" max="2568" width="9.59765625" style="220" customWidth="1"/>
    <col min="2569" max="2569" width="15.3984375" style="220" customWidth="1"/>
    <col min="2570" max="2570" width="2.59765625" style="220" customWidth="1"/>
    <col min="2571" max="2571" width="19.69921875" style="220" customWidth="1"/>
    <col min="2572" max="2572" width="19.59765625" style="220" customWidth="1"/>
    <col min="2573" max="2573" width="7.19921875" style="220" customWidth="1"/>
    <col min="2574" max="2574" width="11.09765625" style="220" customWidth="1"/>
    <col min="2575" max="2575" width="7" style="220" customWidth="1"/>
    <col min="2576" max="2576" width="10.59765625" style="220" customWidth="1"/>
    <col min="2577" max="2577" width="9" style="220"/>
    <col min="2578" max="2578" width="11.3984375" style="220" customWidth="1"/>
    <col min="2579" max="2579" width="13.69921875" style="220" customWidth="1"/>
    <col min="2580" max="2580" width="41" style="220" customWidth="1"/>
    <col min="2581" max="2581" width="15.19921875" style="220" customWidth="1"/>
    <col min="2582" max="2582" width="11" style="220" customWidth="1"/>
    <col min="2583" max="2597" width="4.8984375" style="220" customWidth="1"/>
    <col min="2598" max="2817" width="9" style="220"/>
    <col min="2818" max="2818" width="16" style="220" customWidth="1"/>
    <col min="2819" max="2819" width="8.09765625" style="220" customWidth="1"/>
    <col min="2820" max="2820" width="7.69921875" style="220" customWidth="1"/>
    <col min="2821" max="2821" width="6.3984375" style="220" customWidth="1"/>
    <col min="2822" max="2822" width="8" style="220" customWidth="1"/>
    <col min="2823" max="2823" width="13.5" style="220" customWidth="1"/>
    <col min="2824" max="2824" width="9.59765625" style="220" customWidth="1"/>
    <col min="2825" max="2825" width="15.3984375" style="220" customWidth="1"/>
    <col min="2826" max="2826" width="2.59765625" style="220" customWidth="1"/>
    <col min="2827" max="2827" width="19.69921875" style="220" customWidth="1"/>
    <col min="2828" max="2828" width="19.59765625" style="220" customWidth="1"/>
    <col min="2829" max="2829" width="7.19921875" style="220" customWidth="1"/>
    <col min="2830" max="2830" width="11.09765625" style="220" customWidth="1"/>
    <col min="2831" max="2831" width="7" style="220" customWidth="1"/>
    <col min="2832" max="2832" width="10.59765625" style="220" customWidth="1"/>
    <col min="2833" max="2833" width="9" style="220"/>
    <col min="2834" max="2834" width="11.3984375" style="220" customWidth="1"/>
    <col min="2835" max="2835" width="13.69921875" style="220" customWidth="1"/>
    <col min="2836" max="2836" width="41" style="220" customWidth="1"/>
    <col min="2837" max="2837" width="15.19921875" style="220" customWidth="1"/>
    <col min="2838" max="2838" width="11" style="220" customWidth="1"/>
    <col min="2839" max="2853" width="4.8984375" style="220" customWidth="1"/>
    <col min="2854" max="3073" width="9" style="220"/>
    <col min="3074" max="3074" width="16" style="220" customWidth="1"/>
    <col min="3075" max="3075" width="8.09765625" style="220" customWidth="1"/>
    <col min="3076" max="3076" width="7.69921875" style="220" customWidth="1"/>
    <col min="3077" max="3077" width="6.3984375" style="220" customWidth="1"/>
    <col min="3078" max="3078" width="8" style="220" customWidth="1"/>
    <col min="3079" max="3079" width="13.5" style="220" customWidth="1"/>
    <col min="3080" max="3080" width="9.59765625" style="220" customWidth="1"/>
    <col min="3081" max="3081" width="15.3984375" style="220" customWidth="1"/>
    <col min="3082" max="3082" width="2.59765625" style="220" customWidth="1"/>
    <col min="3083" max="3083" width="19.69921875" style="220" customWidth="1"/>
    <col min="3084" max="3084" width="19.59765625" style="220" customWidth="1"/>
    <col min="3085" max="3085" width="7.19921875" style="220" customWidth="1"/>
    <col min="3086" max="3086" width="11.09765625" style="220" customWidth="1"/>
    <col min="3087" max="3087" width="7" style="220" customWidth="1"/>
    <col min="3088" max="3088" width="10.59765625" style="220" customWidth="1"/>
    <col min="3089" max="3089" width="9" style="220"/>
    <col min="3090" max="3090" width="11.3984375" style="220" customWidth="1"/>
    <col min="3091" max="3091" width="13.69921875" style="220" customWidth="1"/>
    <col min="3092" max="3092" width="41" style="220" customWidth="1"/>
    <col min="3093" max="3093" width="15.19921875" style="220" customWidth="1"/>
    <col min="3094" max="3094" width="11" style="220" customWidth="1"/>
    <col min="3095" max="3109" width="4.8984375" style="220" customWidth="1"/>
    <col min="3110" max="3329" width="9" style="220"/>
    <col min="3330" max="3330" width="16" style="220" customWidth="1"/>
    <col min="3331" max="3331" width="8.09765625" style="220" customWidth="1"/>
    <col min="3332" max="3332" width="7.69921875" style="220" customWidth="1"/>
    <col min="3333" max="3333" width="6.3984375" style="220" customWidth="1"/>
    <col min="3334" max="3334" width="8" style="220" customWidth="1"/>
    <col min="3335" max="3335" width="13.5" style="220" customWidth="1"/>
    <col min="3336" max="3336" width="9.59765625" style="220" customWidth="1"/>
    <col min="3337" max="3337" width="15.3984375" style="220" customWidth="1"/>
    <col min="3338" max="3338" width="2.59765625" style="220" customWidth="1"/>
    <col min="3339" max="3339" width="19.69921875" style="220" customWidth="1"/>
    <col min="3340" max="3340" width="19.59765625" style="220" customWidth="1"/>
    <col min="3341" max="3341" width="7.19921875" style="220" customWidth="1"/>
    <col min="3342" max="3342" width="11.09765625" style="220" customWidth="1"/>
    <col min="3343" max="3343" width="7" style="220" customWidth="1"/>
    <col min="3344" max="3344" width="10.59765625" style="220" customWidth="1"/>
    <col min="3345" max="3345" width="9" style="220"/>
    <col min="3346" max="3346" width="11.3984375" style="220" customWidth="1"/>
    <col min="3347" max="3347" width="13.69921875" style="220" customWidth="1"/>
    <col min="3348" max="3348" width="41" style="220" customWidth="1"/>
    <col min="3349" max="3349" width="15.19921875" style="220" customWidth="1"/>
    <col min="3350" max="3350" width="11" style="220" customWidth="1"/>
    <col min="3351" max="3365" width="4.8984375" style="220" customWidth="1"/>
    <col min="3366" max="3585" width="9" style="220"/>
    <col min="3586" max="3586" width="16" style="220" customWidth="1"/>
    <col min="3587" max="3587" width="8.09765625" style="220" customWidth="1"/>
    <col min="3588" max="3588" width="7.69921875" style="220" customWidth="1"/>
    <col min="3589" max="3589" width="6.3984375" style="220" customWidth="1"/>
    <col min="3590" max="3590" width="8" style="220" customWidth="1"/>
    <col min="3591" max="3591" width="13.5" style="220" customWidth="1"/>
    <col min="3592" max="3592" width="9.59765625" style="220" customWidth="1"/>
    <col min="3593" max="3593" width="15.3984375" style="220" customWidth="1"/>
    <col min="3594" max="3594" width="2.59765625" style="220" customWidth="1"/>
    <col min="3595" max="3595" width="19.69921875" style="220" customWidth="1"/>
    <col min="3596" max="3596" width="19.59765625" style="220" customWidth="1"/>
    <col min="3597" max="3597" width="7.19921875" style="220" customWidth="1"/>
    <col min="3598" max="3598" width="11.09765625" style="220" customWidth="1"/>
    <col min="3599" max="3599" width="7" style="220" customWidth="1"/>
    <col min="3600" max="3600" width="10.59765625" style="220" customWidth="1"/>
    <col min="3601" max="3601" width="9" style="220"/>
    <col min="3602" max="3602" width="11.3984375" style="220" customWidth="1"/>
    <col min="3603" max="3603" width="13.69921875" style="220" customWidth="1"/>
    <col min="3604" max="3604" width="41" style="220" customWidth="1"/>
    <col min="3605" max="3605" width="15.19921875" style="220" customWidth="1"/>
    <col min="3606" max="3606" width="11" style="220" customWidth="1"/>
    <col min="3607" max="3621" width="4.8984375" style="220" customWidth="1"/>
    <col min="3622" max="3841" width="9" style="220"/>
    <col min="3842" max="3842" width="16" style="220" customWidth="1"/>
    <col min="3843" max="3843" width="8.09765625" style="220" customWidth="1"/>
    <col min="3844" max="3844" width="7.69921875" style="220" customWidth="1"/>
    <col min="3845" max="3845" width="6.3984375" style="220" customWidth="1"/>
    <col min="3846" max="3846" width="8" style="220" customWidth="1"/>
    <col min="3847" max="3847" width="13.5" style="220" customWidth="1"/>
    <col min="3848" max="3848" width="9.59765625" style="220" customWidth="1"/>
    <col min="3849" max="3849" width="15.3984375" style="220" customWidth="1"/>
    <col min="3850" max="3850" width="2.59765625" style="220" customWidth="1"/>
    <col min="3851" max="3851" width="19.69921875" style="220" customWidth="1"/>
    <col min="3852" max="3852" width="19.59765625" style="220" customWidth="1"/>
    <col min="3853" max="3853" width="7.19921875" style="220" customWidth="1"/>
    <col min="3854" max="3854" width="11.09765625" style="220" customWidth="1"/>
    <col min="3855" max="3855" width="7" style="220" customWidth="1"/>
    <col min="3856" max="3856" width="10.59765625" style="220" customWidth="1"/>
    <col min="3857" max="3857" width="9" style="220"/>
    <col min="3858" max="3858" width="11.3984375" style="220" customWidth="1"/>
    <col min="3859" max="3859" width="13.69921875" style="220" customWidth="1"/>
    <col min="3860" max="3860" width="41" style="220" customWidth="1"/>
    <col min="3861" max="3861" width="15.19921875" style="220" customWidth="1"/>
    <col min="3862" max="3862" width="11" style="220" customWidth="1"/>
    <col min="3863" max="3877" width="4.8984375" style="220" customWidth="1"/>
    <col min="3878" max="4097" width="9" style="220"/>
    <col min="4098" max="4098" width="16" style="220" customWidth="1"/>
    <col min="4099" max="4099" width="8.09765625" style="220" customWidth="1"/>
    <col min="4100" max="4100" width="7.69921875" style="220" customWidth="1"/>
    <col min="4101" max="4101" width="6.3984375" style="220" customWidth="1"/>
    <col min="4102" max="4102" width="8" style="220" customWidth="1"/>
    <col min="4103" max="4103" width="13.5" style="220" customWidth="1"/>
    <col min="4104" max="4104" width="9.59765625" style="220" customWidth="1"/>
    <col min="4105" max="4105" width="15.3984375" style="220" customWidth="1"/>
    <col min="4106" max="4106" width="2.59765625" style="220" customWidth="1"/>
    <col min="4107" max="4107" width="19.69921875" style="220" customWidth="1"/>
    <col min="4108" max="4108" width="19.59765625" style="220" customWidth="1"/>
    <col min="4109" max="4109" width="7.19921875" style="220" customWidth="1"/>
    <col min="4110" max="4110" width="11.09765625" style="220" customWidth="1"/>
    <col min="4111" max="4111" width="7" style="220" customWidth="1"/>
    <col min="4112" max="4112" width="10.59765625" style="220" customWidth="1"/>
    <col min="4113" max="4113" width="9" style="220"/>
    <col min="4114" max="4114" width="11.3984375" style="220" customWidth="1"/>
    <col min="4115" max="4115" width="13.69921875" style="220" customWidth="1"/>
    <col min="4116" max="4116" width="41" style="220" customWidth="1"/>
    <col min="4117" max="4117" width="15.19921875" style="220" customWidth="1"/>
    <col min="4118" max="4118" width="11" style="220" customWidth="1"/>
    <col min="4119" max="4133" width="4.8984375" style="220" customWidth="1"/>
    <col min="4134" max="4353" width="9" style="220"/>
    <col min="4354" max="4354" width="16" style="220" customWidth="1"/>
    <col min="4355" max="4355" width="8.09765625" style="220" customWidth="1"/>
    <col min="4356" max="4356" width="7.69921875" style="220" customWidth="1"/>
    <col min="4357" max="4357" width="6.3984375" style="220" customWidth="1"/>
    <col min="4358" max="4358" width="8" style="220" customWidth="1"/>
    <col min="4359" max="4359" width="13.5" style="220" customWidth="1"/>
    <col min="4360" max="4360" width="9.59765625" style="220" customWidth="1"/>
    <col min="4361" max="4361" width="15.3984375" style="220" customWidth="1"/>
    <col min="4362" max="4362" width="2.59765625" style="220" customWidth="1"/>
    <col min="4363" max="4363" width="19.69921875" style="220" customWidth="1"/>
    <col min="4364" max="4364" width="19.59765625" style="220" customWidth="1"/>
    <col min="4365" max="4365" width="7.19921875" style="220" customWidth="1"/>
    <col min="4366" max="4366" width="11.09765625" style="220" customWidth="1"/>
    <col min="4367" max="4367" width="7" style="220" customWidth="1"/>
    <col min="4368" max="4368" width="10.59765625" style="220" customWidth="1"/>
    <col min="4369" max="4369" width="9" style="220"/>
    <col min="4370" max="4370" width="11.3984375" style="220" customWidth="1"/>
    <col min="4371" max="4371" width="13.69921875" style="220" customWidth="1"/>
    <col min="4372" max="4372" width="41" style="220" customWidth="1"/>
    <col min="4373" max="4373" width="15.19921875" style="220" customWidth="1"/>
    <col min="4374" max="4374" width="11" style="220" customWidth="1"/>
    <col min="4375" max="4389" width="4.8984375" style="220" customWidth="1"/>
    <col min="4390" max="4609" width="9" style="220"/>
    <col min="4610" max="4610" width="16" style="220" customWidth="1"/>
    <col min="4611" max="4611" width="8.09765625" style="220" customWidth="1"/>
    <col min="4612" max="4612" width="7.69921875" style="220" customWidth="1"/>
    <col min="4613" max="4613" width="6.3984375" style="220" customWidth="1"/>
    <col min="4614" max="4614" width="8" style="220" customWidth="1"/>
    <col min="4615" max="4615" width="13.5" style="220" customWidth="1"/>
    <col min="4616" max="4616" width="9.59765625" style="220" customWidth="1"/>
    <col min="4617" max="4617" width="15.3984375" style="220" customWidth="1"/>
    <col min="4618" max="4618" width="2.59765625" style="220" customWidth="1"/>
    <col min="4619" max="4619" width="19.69921875" style="220" customWidth="1"/>
    <col min="4620" max="4620" width="19.59765625" style="220" customWidth="1"/>
    <col min="4621" max="4621" width="7.19921875" style="220" customWidth="1"/>
    <col min="4622" max="4622" width="11.09765625" style="220" customWidth="1"/>
    <col min="4623" max="4623" width="7" style="220" customWidth="1"/>
    <col min="4624" max="4624" width="10.59765625" style="220" customWidth="1"/>
    <col min="4625" max="4625" width="9" style="220"/>
    <col min="4626" max="4626" width="11.3984375" style="220" customWidth="1"/>
    <col min="4627" max="4627" width="13.69921875" style="220" customWidth="1"/>
    <col min="4628" max="4628" width="41" style="220" customWidth="1"/>
    <col min="4629" max="4629" width="15.19921875" style="220" customWidth="1"/>
    <col min="4630" max="4630" width="11" style="220" customWidth="1"/>
    <col min="4631" max="4645" width="4.8984375" style="220" customWidth="1"/>
    <col min="4646" max="4865" width="9" style="220"/>
    <col min="4866" max="4866" width="16" style="220" customWidth="1"/>
    <col min="4867" max="4867" width="8.09765625" style="220" customWidth="1"/>
    <col min="4868" max="4868" width="7.69921875" style="220" customWidth="1"/>
    <col min="4869" max="4869" width="6.3984375" style="220" customWidth="1"/>
    <col min="4870" max="4870" width="8" style="220" customWidth="1"/>
    <col min="4871" max="4871" width="13.5" style="220" customWidth="1"/>
    <col min="4872" max="4872" width="9.59765625" style="220" customWidth="1"/>
    <col min="4873" max="4873" width="15.3984375" style="220" customWidth="1"/>
    <col min="4874" max="4874" width="2.59765625" style="220" customWidth="1"/>
    <col min="4875" max="4875" width="19.69921875" style="220" customWidth="1"/>
    <col min="4876" max="4876" width="19.59765625" style="220" customWidth="1"/>
    <col min="4877" max="4877" width="7.19921875" style="220" customWidth="1"/>
    <col min="4878" max="4878" width="11.09765625" style="220" customWidth="1"/>
    <col min="4879" max="4879" width="7" style="220" customWidth="1"/>
    <col min="4880" max="4880" width="10.59765625" style="220" customWidth="1"/>
    <col min="4881" max="4881" width="9" style="220"/>
    <col min="4882" max="4882" width="11.3984375" style="220" customWidth="1"/>
    <col min="4883" max="4883" width="13.69921875" style="220" customWidth="1"/>
    <col min="4884" max="4884" width="41" style="220" customWidth="1"/>
    <col min="4885" max="4885" width="15.19921875" style="220" customWidth="1"/>
    <col min="4886" max="4886" width="11" style="220" customWidth="1"/>
    <col min="4887" max="4901" width="4.8984375" style="220" customWidth="1"/>
    <col min="4902" max="5121" width="9" style="220"/>
    <col min="5122" max="5122" width="16" style="220" customWidth="1"/>
    <col min="5123" max="5123" width="8.09765625" style="220" customWidth="1"/>
    <col min="5124" max="5124" width="7.69921875" style="220" customWidth="1"/>
    <col min="5125" max="5125" width="6.3984375" style="220" customWidth="1"/>
    <col min="5126" max="5126" width="8" style="220" customWidth="1"/>
    <col min="5127" max="5127" width="13.5" style="220" customWidth="1"/>
    <col min="5128" max="5128" width="9.59765625" style="220" customWidth="1"/>
    <col min="5129" max="5129" width="15.3984375" style="220" customWidth="1"/>
    <col min="5130" max="5130" width="2.59765625" style="220" customWidth="1"/>
    <col min="5131" max="5131" width="19.69921875" style="220" customWidth="1"/>
    <col min="5132" max="5132" width="19.59765625" style="220" customWidth="1"/>
    <col min="5133" max="5133" width="7.19921875" style="220" customWidth="1"/>
    <col min="5134" max="5134" width="11.09765625" style="220" customWidth="1"/>
    <col min="5135" max="5135" width="7" style="220" customWidth="1"/>
    <col min="5136" max="5136" width="10.59765625" style="220" customWidth="1"/>
    <col min="5137" max="5137" width="9" style="220"/>
    <col min="5138" max="5138" width="11.3984375" style="220" customWidth="1"/>
    <col min="5139" max="5139" width="13.69921875" style="220" customWidth="1"/>
    <col min="5140" max="5140" width="41" style="220" customWidth="1"/>
    <col min="5141" max="5141" width="15.19921875" style="220" customWidth="1"/>
    <col min="5142" max="5142" width="11" style="220" customWidth="1"/>
    <col min="5143" max="5157" width="4.8984375" style="220" customWidth="1"/>
    <col min="5158" max="5377" width="9" style="220"/>
    <col min="5378" max="5378" width="16" style="220" customWidth="1"/>
    <col min="5379" max="5379" width="8.09765625" style="220" customWidth="1"/>
    <col min="5380" max="5380" width="7.69921875" style="220" customWidth="1"/>
    <col min="5381" max="5381" width="6.3984375" style="220" customWidth="1"/>
    <col min="5382" max="5382" width="8" style="220" customWidth="1"/>
    <col min="5383" max="5383" width="13.5" style="220" customWidth="1"/>
    <col min="5384" max="5384" width="9.59765625" style="220" customWidth="1"/>
    <col min="5385" max="5385" width="15.3984375" style="220" customWidth="1"/>
    <col min="5386" max="5386" width="2.59765625" style="220" customWidth="1"/>
    <col min="5387" max="5387" width="19.69921875" style="220" customWidth="1"/>
    <col min="5388" max="5388" width="19.59765625" style="220" customWidth="1"/>
    <col min="5389" max="5389" width="7.19921875" style="220" customWidth="1"/>
    <col min="5390" max="5390" width="11.09765625" style="220" customWidth="1"/>
    <col min="5391" max="5391" width="7" style="220" customWidth="1"/>
    <col min="5392" max="5392" width="10.59765625" style="220" customWidth="1"/>
    <col min="5393" max="5393" width="9" style="220"/>
    <col min="5394" max="5394" width="11.3984375" style="220" customWidth="1"/>
    <col min="5395" max="5395" width="13.69921875" style="220" customWidth="1"/>
    <col min="5396" max="5396" width="41" style="220" customWidth="1"/>
    <col min="5397" max="5397" width="15.19921875" style="220" customWidth="1"/>
    <col min="5398" max="5398" width="11" style="220" customWidth="1"/>
    <col min="5399" max="5413" width="4.8984375" style="220" customWidth="1"/>
    <col min="5414" max="5633" width="9" style="220"/>
    <col min="5634" max="5634" width="16" style="220" customWidth="1"/>
    <col min="5635" max="5635" width="8.09765625" style="220" customWidth="1"/>
    <col min="5636" max="5636" width="7.69921875" style="220" customWidth="1"/>
    <col min="5637" max="5637" width="6.3984375" style="220" customWidth="1"/>
    <col min="5638" max="5638" width="8" style="220" customWidth="1"/>
    <col min="5639" max="5639" width="13.5" style="220" customWidth="1"/>
    <col min="5640" max="5640" width="9.59765625" style="220" customWidth="1"/>
    <col min="5641" max="5641" width="15.3984375" style="220" customWidth="1"/>
    <col min="5642" max="5642" width="2.59765625" style="220" customWidth="1"/>
    <col min="5643" max="5643" width="19.69921875" style="220" customWidth="1"/>
    <col min="5644" max="5644" width="19.59765625" style="220" customWidth="1"/>
    <col min="5645" max="5645" width="7.19921875" style="220" customWidth="1"/>
    <col min="5646" max="5646" width="11.09765625" style="220" customWidth="1"/>
    <col min="5647" max="5647" width="7" style="220" customWidth="1"/>
    <col min="5648" max="5648" width="10.59765625" style="220" customWidth="1"/>
    <col min="5649" max="5649" width="9" style="220"/>
    <col min="5650" max="5650" width="11.3984375" style="220" customWidth="1"/>
    <col min="5651" max="5651" width="13.69921875" style="220" customWidth="1"/>
    <col min="5652" max="5652" width="41" style="220" customWidth="1"/>
    <col min="5653" max="5653" width="15.19921875" style="220" customWidth="1"/>
    <col min="5654" max="5654" width="11" style="220" customWidth="1"/>
    <col min="5655" max="5669" width="4.8984375" style="220" customWidth="1"/>
    <col min="5670" max="5889" width="9" style="220"/>
    <col min="5890" max="5890" width="16" style="220" customWidth="1"/>
    <col min="5891" max="5891" width="8.09765625" style="220" customWidth="1"/>
    <col min="5892" max="5892" width="7.69921875" style="220" customWidth="1"/>
    <col min="5893" max="5893" width="6.3984375" style="220" customWidth="1"/>
    <col min="5894" max="5894" width="8" style="220" customWidth="1"/>
    <col min="5895" max="5895" width="13.5" style="220" customWidth="1"/>
    <col min="5896" max="5896" width="9.59765625" style="220" customWidth="1"/>
    <col min="5897" max="5897" width="15.3984375" style="220" customWidth="1"/>
    <col min="5898" max="5898" width="2.59765625" style="220" customWidth="1"/>
    <col min="5899" max="5899" width="19.69921875" style="220" customWidth="1"/>
    <col min="5900" max="5900" width="19.59765625" style="220" customWidth="1"/>
    <col min="5901" max="5901" width="7.19921875" style="220" customWidth="1"/>
    <col min="5902" max="5902" width="11.09765625" style="220" customWidth="1"/>
    <col min="5903" max="5903" width="7" style="220" customWidth="1"/>
    <col min="5904" max="5904" width="10.59765625" style="220" customWidth="1"/>
    <col min="5905" max="5905" width="9" style="220"/>
    <col min="5906" max="5906" width="11.3984375" style="220" customWidth="1"/>
    <col min="5907" max="5907" width="13.69921875" style="220" customWidth="1"/>
    <col min="5908" max="5908" width="41" style="220" customWidth="1"/>
    <col min="5909" max="5909" width="15.19921875" style="220" customWidth="1"/>
    <col min="5910" max="5910" width="11" style="220" customWidth="1"/>
    <col min="5911" max="5925" width="4.8984375" style="220" customWidth="1"/>
    <col min="5926" max="6145" width="9" style="220"/>
    <col min="6146" max="6146" width="16" style="220" customWidth="1"/>
    <col min="6147" max="6147" width="8.09765625" style="220" customWidth="1"/>
    <col min="6148" max="6148" width="7.69921875" style="220" customWidth="1"/>
    <col min="6149" max="6149" width="6.3984375" style="220" customWidth="1"/>
    <col min="6150" max="6150" width="8" style="220" customWidth="1"/>
    <col min="6151" max="6151" width="13.5" style="220" customWidth="1"/>
    <col min="6152" max="6152" width="9.59765625" style="220" customWidth="1"/>
    <col min="6153" max="6153" width="15.3984375" style="220" customWidth="1"/>
    <col min="6154" max="6154" width="2.59765625" style="220" customWidth="1"/>
    <col min="6155" max="6155" width="19.69921875" style="220" customWidth="1"/>
    <col min="6156" max="6156" width="19.59765625" style="220" customWidth="1"/>
    <col min="6157" max="6157" width="7.19921875" style="220" customWidth="1"/>
    <col min="6158" max="6158" width="11.09765625" style="220" customWidth="1"/>
    <col min="6159" max="6159" width="7" style="220" customWidth="1"/>
    <col min="6160" max="6160" width="10.59765625" style="220" customWidth="1"/>
    <col min="6161" max="6161" width="9" style="220"/>
    <col min="6162" max="6162" width="11.3984375" style="220" customWidth="1"/>
    <col min="6163" max="6163" width="13.69921875" style="220" customWidth="1"/>
    <col min="6164" max="6164" width="41" style="220" customWidth="1"/>
    <col min="6165" max="6165" width="15.19921875" style="220" customWidth="1"/>
    <col min="6166" max="6166" width="11" style="220" customWidth="1"/>
    <col min="6167" max="6181" width="4.8984375" style="220" customWidth="1"/>
    <col min="6182" max="6401" width="9" style="220"/>
    <col min="6402" max="6402" width="16" style="220" customWidth="1"/>
    <col min="6403" max="6403" width="8.09765625" style="220" customWidth="1"/>
    <col min="6404" max="6404" width="7.69921875" style="220" customWidth="1"/>
    <col min="6405" max="6405" width="6.3984375" style="220" customWidth="1"/>
    <col min="6406" max="6406" width="8" style="220" customWidth="1"/>
    <col min="6407" max="6407" width="13.5" style="220" customWidth="1"/>
    <col min="6408" max="6408" width="9.59765625" style="220" customWidth="1"/>
    <col min="6409" max="6409" width="15.3984375" style="220" customWidth="1"/>
    <col min="6410" max="6410" width="2.59765625" style="220" customWidth="1"/>
    <col min="6411" max="6411" width="19.69921875" style="220" customWidth="1"/>
    <col min="6412" max="6412" width="19.59765625" style="220" customWidth="1"/>
    <col min="6413" max="6413" width="7.19921875" style="220" customWidth="1"/>
    <col min="6414" max="6414" width="11.09765625" style="220" customWidth="1"/>
    <col min="6415" max="6415" width="7" style="220" customWidth="1"/>
    <col min="6416" max="6416" width="10.59765625" style="220" customWidth="1"/>
    <col min="6417" max="6417" width="9" style="220"/>
    <col min="6418" max="6418" width="11.3984375" style="220" customWidth="1"/>
    <col min="6419" max="6419" width="13.69921875" style="220" customWidth="1"/>
    <col min="6420" max="6420" width="41" style="220" customWidth="1"/>
    <col min="6421" max="6421" width="15.19921875" style="220" customWidth="1"/>
    <col min="6422" max="6422" width="11" style="220" customWidth="1"/>
    <col min="6423" max="6437" width="4.8984375" style="220" customWidth="1"/>
    <col min="6438" max="6657" width="9" style="220"/>
    <col min="6658" max="6658" width="16" style="220" customWidth="1"/>
    <col min="6659" max="6659" width="8.09765625" style="220" customWidth="1"/>
    <col min="6660" max="6660" width="7.69921875" style="220" customWidth="1"/>
    <col min="6661" max="6661" width="6.3984375" style="220" customWidth="1"/>
    <col min="6662" max="6662" width="8" style="220" customWidth="1"/>
    <col min="6663" max="6663" width="13.5" style="220" customWidth="1"/>
    <col min="6664" max="6664" width="9.59765625" style="220" customWidth="1"/>
    <col min="6665" max="6665" width="15.3984375" style="220" customWidth="1"/>
    <col min="6666" max="6666" width="2.59765625" style="220" customWidth="1"/>
    <col min="6667" max="6667" width="19.69921875" style="220" customWidth="1"/>
    <col min="6668" max="6668" width="19.59765625" style="220" customWidth="1"/>
    <col min="6669" max="6669" width="7.19921875" style="220" customWidth="1"/>
    <col min="6670" max="6670" width="11.09765625" style="220" customWidth="1"/>
    <col min="6671" max="6671" width="7" style="220" customWidth="1"/>
    <col min="6672" max="6672" width="10.59765625" style="220" customWidth="1"/>
    <col min="6673" max="6673" width="9" style="220"/>
    <col min="6674" max="6674" width="11.3984375" style="220" customWidth="1"/>
    <col min="6675" max="6675" width="13.69921875" style="220" customWidth="1"/>
    <col min="6676" max="6676" width="41" style="220" customWidth="1"/>
    <col min="6677" max="6677" width="15.19921875" style="220" customWidth="1"/>
    <col min="6678" max="6678" width="11" style="220" customWidth="1"/>
    <col min="6679" max="6693" width="4.8984375" style="220" customWidth="1"/>
    <col min="6694" max="6913" width="9" style="220"/>
    <col min="6914" max="6914" width="16" style="220" customWidth="1"/>
    <col min="6915" max="6915" width="8.09765625" style="220" customWidth="1"/>
    <col min="6916" max="6916" width="7.69921875" style="220" customWidth="1"/>
    <col min="6917" max="6917" width="6.3984375" style="220" customWidth="1"/>
    <col min="6918" max="6918" width="8" style="220" customWidth="1"/>
    <col min="6919" max="6919" width="13.5" style="220" customWidth="1"/>
    <col min="6920" max="6920" width="9.59765625" style="220" customWidth="1"/>
    <col min="6921" max="6921" width="15.3984375" style="220" customWidth="1"/>
    <col min="6922" max="6922" width="2.59765625" style="220" customWidth="1"/>
    <col min="6923" max="6923" width="19.69921875" style="220" customWidth="1"/>
    <col min="6924" max="6924" width="19.59765625" style="220" customWidth="1"/>
    <col min="6925" max="6925" width="7.19921875" style="220" customWidth="1"/>
    <col min="6926" max="6926" width="11.09765625" style="220" customWidth="1"/>
    <col min="6927" max="6927" width="7" style="220" customWidth="1"/>
    <col min="6928" max="6928" width="10.59765625" style="220" customWidth="1"/>
    <col min="6929" max="6929" width="9" style="220"/>
    <col min="6930" max="6930" width="11.3984375" style="220" customWidth="1"/>
    <col min="6931" max="6931" width="13.69921875" style="220" customWidth="1"/>
    <col min="6932" max="6932" width="41" style="220" customWidth="1"/>
    <col min="6933" max="6933" width="15.19921875" style="220" customWidth="1"/>
    <col min="6934" max="6934" width="11" style="220" customWidth="1"/>
    <col min="6935" max="6949" width="4.8984375" style="220" customWidth="1"/>
    <col min="6950" max="7169" width="9" style="220"/>
    <col min="7170" max="7170" width="16" style="220" customWidth="1"/>
    <col min="7171" max="7171" width="8.09765625" style="220" customWidth="1"/>
    <col min="7172" max="7172" width="7.69921875" style="220" customWidth="1"/>
    <col min="7173" max="7173" width="6.3984375" style="220" customWidth="1"/>
    <col min="7174" max="7174" width="8" style="220" customWidth="1"/>
    <col min="7175" max="7175" width="13.5" style="220" customWidth="1"/>
    <col min="7176" max="7176" width="9.59765625" style="220" customWidth="1"/>
    <col min="7177" max="7177" width="15.3984375" style="220" customWidth="1"/>
    <col min="7178" max="7178" width="2.59765625" style="220" customWidth="1"/>
    <col min="7179" max="7179" width="19.69921875" style="220" customWidth="1"/>
    <col min="7180" max="7180" width="19.59765625" style="220" customWidth="1"/>
    <col min="7181" max="7181" width="7.19921875" style="220" customWidth="1"/>
    <col min="7182" max="7182" width="11.09765625" style="220" customWidth="1"/>
    <col min="7183" max="7183" width="7" style="220" customWidth="1"/>
    <col min="7184" max="7184" width="10.59765625" style="220" customWidth="1"/>
    <col min="7185" max="7185" width="9" style="220"/>
    <col min="7186" max="7186" width="11.3984375" style="220" customWidth="1"/>
    <col min="7187" max="7187" width="13.69921875" style="220" customWidth="1"/>
    <col min="7188" max="7188" width="41" style="220" customWidth="1"/>
    <col min="7189" max="7189" width="15.19921875" style="220" customWidth="1"/>
    <col min="7190" max="7190" width="11" style="220" customWidth="1"/>
    <col min="7191" max="7205" width="4.8984375" style="220" customWidth="1"/>
    <col min="7206" max="7425" width="9" style="220"/>
    <col min="7426" max="7426" width="16" style="220" customWidth="1"/>
    <col min="7427" max="7427" width="8.09765625" style="220" customWidth="1"/>
    <col min="7428" max="7428" width="7.69921875" style="220" customWidth="1"/>
    <col min="7429" max="7429" width="6.3984375" style="220" customWidth="1"/>
    <col min="7430" max="7430" width="8" style="220" customWidth="1"/>
    <col min="7431" max="7431" width="13.5" style="220" customWidth="1"/>
    <col min="7432" max="7432" width="9.59765625" style="220" customWidth="1"/>
    <col min="7433" max="7433" width="15.3984375" style="220" customWidth="1"/>
    <col min="7434" max="7434" width="2.59765625" style="220" customWidth="1"/>
    <col min="7435" max="7435" width="19.69921875" style="220" customWidth="1"/>
    <col min="7436" max="7436" width="19.59765625" style="220" customWidth="1"/>
    <col min="7437" max="7437" width="7.19921875" style="220" customWidth="1"/>
    <col min="7438" max="7438" width="11.09765625" style="220" customWidth="1"/>
    <col min="7439" max="7439" width="7" style="220" customWidth="1"/>
    <col min="7440" max="7440" width="10.59765625" style="220" customWidth="1"/>
    <col min="7441" max="7441" width="9" style="220"/>
    <col min="7442" max="7442" width="11.3984375" style="220" customWidth="1"/>
    <col min="7443" max="7443" width="13.69921875" style="220" customWidth="1"/>
    <col min="7444" max="7444" width="41" style="220" customWidth="1"/>
    <col min="7445" max="7445" width="15.19921875" style="220" customWidth="1"/>
    <col min="7446" max="7446" width="11" style="220" customWidth="1"/>
    <col min="7447" max="7461" width="4.8984375" style="220" customWidth="1"/>
    <col min="7462" max="7681" width="9" style="220"/>
    <col min="7682" max="7682" width="16" style="220" customWidth="1"/>
    <col min="7683" max="7683" width="8.09765625" style="220" customWidth="1"/>
    <col min="7684" max="7684" width="7.69921875" style="220" customWidth="1"/>
    <col min="7685" max="7685" width="6.3984375" style="220" customWidth="1"/>
    <col min="7686" max="7686" width="8" style="220" customWidth="1"/>
    <col min="7687" max="7687" width="13.5" style="220" customWidth="1"/>
    <col min="7688" max="7688" width="9.59765625" style="220" customWidth="1"/>
    <col min="7689" max="7689" width="15.3984375" style="220" customWidth="1"/>
    <col min="7690" max="7690" width="2.59765625" style="220" customWidth="1"/>
    <col min="7691" max="7691" width="19.69921875" style="220" customWidth="1"/>
    <col min="7692" max="7692" width="19.59765625" style="220" customWidth="1"/>
    <col min="7693" max="7693" width="7.19921875" style="220" customWidth="1"/>
    <col min="7694" max="7694" width="11.09765625" style="220" customWidth="1"/>
    <col min="7695" max="7695" width="7" style="220" customWidth="1"/>
    <col min="7696" max="7696" width="10.59765625" style="220" customWidth="1"/>
    <col min="7697" max="7697" width="9" style="220"/>
    <col min="7698" max="7698" width="11.3984375" style="220" customWidth="1"/>
    <col min="7699" max="7699" width="13.69921875" style="220" customWidth="1"/>
    <col min="7700" max="7700" width="41" style="220" customWidth="1"/>
    <col min="7701" max="7701" width="15.19921875" style="220" customWidth="1"/>
    <col min="7702" max="7702" width="11" style="220" customWidth="1"/>
    <col min="7703" max="7717" width="4.8984375" style="220" customWidth="1"/>
    <col min="7718" max="7937" width="9" style="220"/>
    <col min="7938" max="7938" width="16" style="220" customWidth="1"/>
    <col min="7939" max="7939" width="8.09765625" style="220" customWidth="1"/>
    <col min="7940" max="7940" width="7.69921875" style="220" customWidth="1"/>
    <col min="7941" max="7941" width="6.3984375" style="220" customWidth="1"/>
    <col min="7942" max="7942" width="8" style="220" customWidth="1"/>
    <col min="7943" max="7943" width="13.5" style="220" customWidth="1"/>
    <col min="7944" max="7944" width="9.59765625" style="220" customWidth="1"/>
    <col min="7945" max="7945" width="15.3984375" style="220" customWidth="1"/>
    <col min="7946" max="7946" width="2.59765625" style="220" customWidth="1"/>
    <col min="7947" max="7947" width="19.69921875" style="220" customWidth="1"/>
    <col min="7948" max="7948" width="19.59765625" style="220" customWidth="1"/>
    <col min="7949" max="7949" width="7.19921875" style="220" customWidth="1"/>
    <col min="7950" max="7950" width="11.09765625" style="220" customWidth="1"/>
    <col min="7951" max="7951" width="7" style="220" customWidth="1"/>
    <col min="7952" max="7952" width="10.59765625" style="220" customWidth="1"/>
    <col min="7953" max="7953" width="9" style="220"/>
    <col min="7954" max="7954" width="11.3984375" style="220" customWidth="1"/>
    <col min="7955" max="7955" width="13.69921875" style="220" customWidth="1"/>
    <col min="7956" max="7956" width="41" style="220" customWidth="1"/>
    <col min="7957" max="7957" width="15.19921875" style="220" customWidth="1"/>
    <col min="7958" max="7958" width="11" style="220" customWidth="1"/>
    <col min="7959" max="7973" width="4.8984375" style="220" customWidth="1"/>
    <col min="7974" max="8193" width="9" style="220"/>
    <col min="8194" max="8194" width="16" style="220" customWidth="1"/>
    <col min="8195" max="8195" width="8.09765625" style="220" customWidth="1"/>
    <col min="8196" max="8196" width="7.69921875" style="220" customWidth="1"/>
    <col min="8197" max="8197" width="6.3984375" style="220" customWidth="1"/>
    <col min="8198" max="8198" width="8" style="220" customWidth="1"/>
    <col min="8199" max="8199" width="13.5" style="220" customWidth="1"/>
    <col min="8200" max="8200" width="9.59765625" style="220" customWidth="1"/>
    <col min="8201" max="8201" width="15.3984375" style="220" customWidth="1"/>
    <col min="8202" max="8202" width="2.59765625" style="220" customWidth="1"/>
    <col min="8203" max="8203" width="19.69921875" style="220" customWidth="1"/>
    <col min="8204" max="8204" width="19.59765625" style="220" customWidth="1"/>
    <col min="8205" max="8205" width="7.19921875" style="220" customWidth="1"/>
    <col min="8206" max="8206" width="11.09765625" style="220" customWidth="1"/>
    <col min="8207" max="8207" width="7" style="220" customWidth="1"/>
    <col min="8208" max="8208" width="10.59765625" style="220" customWidth="1"/>
    <col min="8209" max="8209" width="9" style="220"/>
    <col min="8210" max="8210" width="11.3984375" style="220" customWidth="1"/>
    <col min="8211" max="8211" width="13.69921875" style="220" customWidth="1"/>
    <col min="8212" max="8212" width="41" style="220" customWidth="1"/>
    <col min="8213" max="8213" width="15.19921875" style="220" customWidth="1"/>
    <col min="8214" max="8214" width="11" style="220" customWidth="1"/>
    <col min="8215" max="8229" width="4.8984375" style="220" customWidth="1"/>
    <col min="8230" max="8449" width="9" style="220"/>
    <col min="8450" max="8450" width="16" style="220" customWidth="1"/>
    <col min="8451" max="8451" width="8.09765625" style="220" customWidth="1"/>
    <col min="8452" max="8452" width="7.69921875" style="220" customWidth="1"/>
    <col min="8453" max="8453" width="6.3984375" style="220" customWidth="1"/>
    <col min="8454" max="8454" width="8" style="220" customWidth="1"/>
    <col min="8455" max="8455" width="13.5" style="220" customWidth="1"/>
    <col min="8456" max="8456" width="9.59765625" style="220" customWidth="1"/>
    <col min="8457" max="8457" width="15.3984375" style="220" customWidth="1"/>
    <col min="8458" max="8458" width="2.59765625" style="220" customWidth="1"/>
    <col min="8459" max="8459" width="19.69921875" style="220" customWidth="1"/>
    <col min="8460" max="8460" width="19.59765625" style="220" customWidth="1"/>
    <col min="8461" max="8461" width="7.19921875" style="220" customWidth="1"/>
    <col min="8462" max="8462" width="11.09765625" style="220" customWidth="1"/>
    <col min="8463" max="8463" width="7" style="220" customWidth="1"/>
    <col min="8464" max="8464" width="10.59765625" style="220" customWidth="1"/>
    <col min="8465" max="8465" width="9" style="220"/>
    <col min="8466" max="8466" width="11.3984375" style="220" customWidth="1"/>
    <col min="8467" max="8467" width="13.69921875" style="220" customWidth="1"/>
    <col min="8468" max="8468" width="41" style="220" customWidth="1"/>
    <col min="8469" max="8469" width="15.19921875" style="220" customWidth="1"/>
    <col min="8470" max="8470" width="11" style="220" customWidth="1"/>
    <col min="8471" max="8485" width="4.8984375" style="220" customWidth="1"/>
    <col min="8486" max="8705" width="9" style="220"/>
    <col min="8706" max="8706" width="16" style="220" customWidth="1"/>
    <col min="8707" max="8707" width="8.09765625" style="220" customWidth="1"/>
    <col min="8708" max="8708" width="7.69921875" style="220" customWidth="1"/>
    <col min="8709" max="8709" width="6.3984375" style="220" customWidth="1"/>
    <col min="8710" max="8710" width="8" style="220" customWidth="1"/>
    <col min="8711" max="8711" width="13.5" style="220" customWidth="1"/>
    <col min="8712" max="8712" width="9.59765625" style="220" customWidth="1"/>
    <col min="8713" max="8713" width="15.3984375" style="220" customWidth="1"/>
    <col min="8714" max="8714" width="2.59765625" style="220" customWidth="1"/>
    <col min="8715" max="8715" width="19.69921875" style="220" customWidth="1"/>
    <col min="8716" max="8716" width="19.59765625" style="220" customWidth="1"/>
    <col min="8717" max="8717" width="7.19921875" style="220" customWidth="1"/>
    <col min="8718" max="8718" width="11.09765625" style="220" customWidth="1"/>
    <col min="8719" max="8719" width="7" style="220" customWidth="1"/>
    <col min="8720" max="8720" width="10.59765625" style="220" customWidth="1"/>
    <col min="8721" max="8721" width="9" style="220"/>
    <col min="8722" max="8722" width="11.3984375" style="220" customWidth="1"/>
    <col min="8723" max="8723" width="13.69921875" style="220" customWidth="1"/>
    <col min="8724" max="8724" width="41" style="220" customWidth="1"/>
    <col min="8725" max="8725" width="15.19921875" style="220" customWidth="1"/>
    <col min="8726" max="8726" width="11" style="220" customWidth="1"/>
    <col min="8727" max="8741" width="4.8984375" style="220" customWidth="1"/>
    <col min="8742" max="8961" width="9" style="220"/>
    <col min="8962" max="8962" width="16" style="220" customWidth="1"/>
    <col min="8963" max="8963" width="8.09765625" style="220" customWidth="1"/>
    <col min="8964" max="8964" width="7.69921875" style="220" customWidth="1"/>
    <col min="8965" max="8965" width="6.3984375" style="220" customWidth="1"/>
    <col min="8966" max="8966" width="8" style="220" customWidth="1"/>
    <col min="8967" max="8967" width="13.5" style="220" customWidth="1"/>
    <col min="8968" max="8968" width="9.59765625" style="220" customWidth="1"/>
    <col min="8969" max="8969" width="15.3984375" style="220" customWidth="1"/>
    <col min="8970" max="8970" width="2.59765625" style="220" customWidth="1"/>
    <col min="8971" max="8971" width="19.69921875" style="220" customWidth="1"/>
    <col min="8972" max="8972" width="19.59765625" style="220" customWidth="1"/>
    <col min="8973" max="8973" width="7.19921875" style="220" customWidth="1"/>
    <col min="8974" max="8974" width="11.09765625" style="220" customWidth="1"/>
    <col min="8975" max="8975" width="7" style="220" customWidth="1"/>
    <col min="8976" max="8976" width="10.59765625" style="220" customWidth="1"/>
    <col min="8977" max="8977" width="9" style="220"/>
    <col min="8978" max="8978" width="11.3984375" style="220" customWidth="1"/>
    <col min="8979" max="8979" width="13.69921875" style="220" customWidth="1"/>
    <col min="8980" max="8980" width="41" style="220" customWidth="1"/>
    <col min="8981" max="8981" width="15.19921875" style="220" customWidth="1"/>
    <col min="8982" max="8982" width="11" style="220" customWidth="1"/>
    <col min="8983" max="8997" width="4.8984375" style="220" customWidth="1"/>
    <col min="8998" max="9217" width="9" style="220"/>
    <col min="9218" max="9218" width="16" style="220" customWidth="1"/>
    <col min="9219" max="9219" width="8.09765625" style="220" customWidth="1"/>
    <col min="9220" max="9220" width="7.69921875" style="220" customWidth="1"/>
    <col min="9221" max="9221" width="6.3984375" style="220" customWidth="1"/>
    <col min="9222" max="9222" width="8" style="220" customWidth="1"/>
    <col min="9223" max="9223" width="13.5" style="220" customWidth="1"/>
    <col min="9224" max="9224" width="9.59765625" style="220" customWidth="1"/>
    <col min="9225" max="9225" width="15.3984375" style="220" customWidth="1"/>
    <col min="9226" max="9226" width="2.59765625" style="220" customWidth="1"/>
    <col min="9227" max="9227" width="19.69921875" style="220" customWidth="1"/>
    <col min="9228" max="9228" width="19.59765625" style="220" customWidth="1"/>
    <col min="9229" max="9229" width="7.19921875" style="220" customWidth="1"/>
    <col min="9230" max="9230" width="11.09765625" style="220" customWidth="1"/>
    <col min="9231" max="9231" width="7" style="220" customWidth="1"/>
    <col min="9232" max="9232" width="10.59765625" style="220" customWidth="1"/>
    <col min="9233" max="9233" width="9" style="220"/>
    <col min="9234" max="9234" width="11.3984375" style="220" customWidth="1"/>
    <col min="9235" max="9235" width="13.69921875" style="220" customWidth="1"/>
    <col min="9236" max="9236" width="41" style="220" customWidth="1"/>
    <col min="9237" max="9237" width="15.19921875" style="220" customWidth="1"/>
    <col min="9238" max="9238" width="11" style="220" customWidth="1"/>
    <col min="9239" max="9253" width="4.8984375" style="220" customWidth="1"/>
    <col min="9254" max="9473" width="9" style="220"/>
    <col min="9474" max="9474" width="16" style="220" customWidth="1"/>
    <col min="9475" max="9475" width="8.09765625" style="220" customWidth="1"/>
    <col min="9476" max="9476" width="7.69921875" style="220" customWidth="1"/>
    <col min="9477" max="9477" width="6.3984375" style="220" customWidth="1"/>
    <col min="9478" max="9478" width="8" style="220" customWidth="1"/>
    <col min="9479" max="9479" width="13.5" style="220" customWidth="1"/>
    <col min="9480" max="9480" width="9.59765625" style="220" customWidth="1"/>
    <col min="9481" max="9481" width="15.3984375" style="220" customWidth="1"/>
    <col min="9482" max="9482" width="2.59765625" style="220" customWidth="1"/>
    <col min="9483" max="9483" width="19.69921875" style="220" customWidth="1"/>
    <col min="9484" max="9484" width="19.59765625" style="220" customWidth="1"/>
    <col min="9485" max="9485" width="7.19921875" style="220" customWidth="1"/>
    <col min="9486" max="9486" width="11.09765625" style="220" customWidth="1"/>
    <col min="9487" max="9487" width="7" style="220" customWidth="1"/>
    <col min="9488" max="9488" width="10.59765625" style="220" customWidth="1"/>
    <col min="9489" max="9489" width="9" style="220"/>
    <col min="9490" max="9490" width="11.3984375" style="220" customWidth="1"/>
    <col min="9491" max="9491" width="13.69921875" style="220" customWidth="1"/>
    <col min="9492" max="9492" width="41" style="220" customWidth="1"/>
    <col min="9493" max="9493" width="15.19921875" style="220" customWidth="1"/>
    <col min="9494" max="9494" width="11" style="220" customWidth="1"/>
    <col min="9495" max="9509" width="4.8984375" style="220" customWidth="1"/>
    <col min="9510" max="9729" width="9" style="220"/>
    <col min="9730" max="9730" width="16" style="220" customWidth="1"/>
    <col min="9731" max="9731" width="8.09765625" style="220" customWidth="1"/>
    <col min="9732" max="9732" width="7.69921875" style="220" customWidth="1"/>
    <col min="9733" max="9733" width="6.3984375" style="220" customWidth="1"/>
    <col min="9734" max="9734" width="8" style="220" customWidth="1"/>
    <col min="9735" max="9735" width="13.5" style="220" customWidth="1"/>
    <col min="9736" max="9736" width="9.59765625" style="220" customWidth="1"/>
    <col min="9737" max="9737" width="15.3984375" style="220" customWidth="1"/>
    <col min="9738" max="9738" width="2.59765625" style="220" customWidth="1"/>
    <col min="9739" max="9739" width="19.69921875" style="220" customWidth="1"/>
    <col min="9740" max="9740" width="19.59765625" style="220" customWidth="1"/>
    <col min="9741" max="9741" width="7.19921875" style="220" customWidth="1"/>
    <col min="9742" max="9742" width="11.09765625" style="220" customWidth="1"/>
    <col min="9743" max="9743" width="7" style="220" customWidth="1"/>
    <col min="9744" max="9744" width="10.59765625" style="220" customWidth="1"/>
    <col min="9745" max="9745" width="9" style="220"/>
    <col min="9746" max="9746" width="11.3984375" style="220" customWidth="1"/>
    <col min="9747" max="9747" width="13.69921875" style="220" customWidth="1"/>
    <col min="9748" max="9748" width="41" style="220" customWidth="1"/>
    <col min="9749" max="9749" width="15.19921875" style="220" customWidth="1"/>
    <col min="9750" max="9750" width="11" style="220" customWidth="1"/>
    <col min="9751" max="9765" width="4.8984375" style="220" customWidth="1"/>
    <col min="9766" max="9985" width="9" style="220"/>
    <col min="9986" max="9986" width="16" style="220" customWidth="1"/>
    <col min="9987" max="9987" width="8.09765625" style="220" customWidth="1"/>
    <col min="9988" max="9988" width="7.69921875" style="220" customWidth="1"/>
    <col min="9989" max="9989" width="6.3984375" style="220" customWidth="1"/>
    <col min="9990" max="9990" width="8" style="220" customWidth="1"/>
    <col min="9991" max="9991" width="13.5" style="220" customWidth="1"/>
    <col min="9992" max="9992" width="9.59765625" style="220" customWidth="1"/>
    <col min="9993" max="9993" width="15.3984375" style="220" customWidth="1"/>
    <col min="9994" max="9994" width="2.59765625" style="220" customWidth="1"/>
    <col min="9995" max="9995" width="19.69921875" style="220" customWidth="1"/>
    <col min="9996" max="9996" width="19.59765625" style="220" customWidth="1"/>
    <col min="9997" max="9997" width="7.19921875" style="220" customWidth="1"/>
    <col min="9998" max="9998" width="11.09765625" style="220" customWidth="1"/>
    <col min="9999" max="9999" width="7" style="220" customWidth="1"/>
    <col min="10000" max="10000" width="10.59765625" style="220" customWidth="1"/>
    <col min="10001" max="10001" width="9" style="220"/>
    <col min="10002" max="10002" width="11.3984375" style="220" customWidth="1"/>
    <col min="10003" max="10003" width="13.69921875" style="220" customWidth="1"/>
    <col min="10004" max="10004" width="41" style="220" customWidth="1"/>
    <col min="10005" max="10005" width="15.19921875" style="220" customWidth="1"/>
    <col min="10006" max="10006" width="11" style="220" customWidth="1"/>
    <col min="10007" max="10021" width="4.8984375" style="220" customWidth="1"/>
    <col min="10022" max="10241" width="9" style="220"/>
    <col min="10242" max="10242" width="16" style="220" customWidth="1"/>
    <col min="10243" max="10243" width="8.09765625" style="220" customWidth="1"/>
    <col min="10244" max="10244" width="7.69921875" style="220" customWidth="1"/>
    <col min="10245" max="10245" width="6.3984375" style="220" customWidth="1"/>
    <col min="10246" max="10246" width="8" style="220" customWidth="1"/>
    <col min="10247" max="10247" width="13.5" style="220" customWidth="1"/>
    <col min="10248" max="10248" width="9.59765625" style="220" customWidth="1"/>
    <col min="10249" max="10249" width="15.3984375" style="220" customWidth="1"/>
    <col min="10250" max="10250" width="2.59765625" style="220" customWidth="1"/>
    <col min="10251" max="10251" width="19.69921875" style="220" customWidth="1"/>
    <col min="10252" max="10252" width="19.59765625" style="220" customWidth="1"/>
    <col min="10253" max="10253" width="7.19921875" style="220" customWidth="1"/>
    <col min="10254" max="10254" width="11.09765625" style="220" customWidth="1"/>
    <col min="10255" max="10255" width="7" style="220" customWidth="1"/>
    <col min="10256" max="10256" width="10.59765625" style="220" customWidth="1"/>
    <col min="10257" max="10257" width="9" style="220"/>
    <col min="10258" max="10258" width="11.3984375" style="220" customWidth="1"/>
    <col min="10259" max="10259" width="13.69921875" style="220" customWidth="1"/>
    <col min="10260" max="10260" width="41" style="220" customWidth="1"/>
    <col min="10261" max="10261" width="15.19921875" style="220" customWidth="1"/>
    <col min="10262" max="10262" width="11" style="220" customWidth="1"/>
    <col min="10263" max="10277" width="4.8984375" style="220" customWidth="1"/>
    <col min="10278" max="10497" width="9" style="220"/>
    <col min="10498" max="10498" width="16" style="220" customWidth="1"/>
    <col min="10499" max="10499" width="8.09765625" style="220" customWidth="1"/>
    <col min="10500" max="10500" width="7.69921875" style="220" customWidth="1"/>
    <col min="10501" max="10501" width="6.3984375" style="220" customWidth="1"/>
    <col min="10502" max="10502" width="8" style="220" customWidth="1"/>
    <col min="10503" max="10503" width="13.5" style="220" customWidth="1"/>
    <col min="10504" max="10504" width="9.59765625" style="220" customWidth="1"/>
    <col min="10505" max="10505" width="15.3984375" style="220" customWidth="1"/>
    <col min="10506" max="10506" width="2.59765625" style="220" customWidth="1"/>
    <col min="10507" max="10507" width="19.69921875" style="220" customWidth="1"/>
    <col min="10508" max="10508" width="19.59765625" style="220" customWidth="1"/>
    <col min="10509" max="10509" width="7.19921875" style="220" customWidth="1"/>
    <col min="10510" max="10510" width="11.09765625" style="220" customWidth="1"/>
    <col min="10511" max="10511" width="7" style="220" customWidth="1"/>
    <col min="10512" max="10512" width="10.59765625" style="220" customWidth="1"/>
    <col min="10513" max="10513" width="9" style="220"/>
    <col min="10514" max="10514" width="11.3984375" style="220" customWidth="1"/>
    <col min="10515" max="10515" width="13.69921875" style="220" customWidth="1"/>
    <col min="10516" max="10516" width="41" style="220" customWidth="1"/>
    <col min="10517" max="10517" width="15.19921875" style="220" customWidth="1"/>
    <col min="10518" max="10518" width="11" style="220" customWidth="1"/>
    <col min="10519" max="10533" width="4.8984375" style="220" customWidth="1"/>
    <col min="10534" max="10753" width="9" style="220"/>
    <col min="10754" max="10754" width="16" style="220" customWidth="1"/>
    <col min="10755" max="10755" width="8.09765625" style="220" customWidth="1"/>
    <col min="10756" max="10756" width="7.69921875" style="220" customWidth="1"/>
    <col min="10757" max="10757" width="6.3984375" style="220" customWidth="1"/>
    <col min="10758" max="10758" width="8" style="220" customWidth="1"/>
    <col min="10759" max="10759" width="13.5" style="220" customWidth="1"/>
    <col min="10760" max="10760" width="9.59765625" style="220" customWidth="1"/>
    <col min="10761" max="10761" width="15.3984375" style="220" customWidth="1"/>
    <col min="10762" max="10762" width="2.59765625" style="220" customWidth="1"/>
    <col min="10763" max="10763" width="19.69921875" style="220" customWidth="1"/>
    <col min="10764" max="10764" width="19.59765625" style="220" customWidth="1"/>
    <col min="10765" max="10765" width="7.19921875" style="220" customWidth="1"/>
    <col min="10766" max="10766" width="11.09765625" style="220" customWidth="1"/>
    <col min="10767" max="10767" width="7" style="220" customWidth="1"/>
    <col min="10768" max="10768" width="10.59765625" style="220" customWidth="1"/>
    <col min="10769" max="10769" width="9" style="220"/>
    <col min="10770" max="10770" width="11.3984375" style="220" customWidth="1"/>
    <col min="10771" max="10771" width="13.69921875" style="220" customWidth="1"/>
    <col min="10772" max="10772" width="41" style="220" customWidth="1"/>
    <col min="10773" max="10773" width="15.19921875" style="220" customWidth="1"/>
    <col min="10774" max="10774" width="11" style="220" customWidth="1"/>
    <col min="10775" max="10789" width="4.8984375" style="220" customWidth="1"/>
    <col min="10790" max="11009" width="9" style="220"/>
    <col min="11010" max="11010" width="16" style="220" customWidth="1"/>
    <col min="11011" max="11011" width="8.09765625" style="220" customWidth="1"/>
    <col min="11012" max="11012" width="7.69921875" style="220" customWidth="1"/>
    <col min="11013" max="11013" width="6.3984375" style="220" customWidth="1"/>
    <col min="11014" max="11014" width="8" style="220" customWidth="1"/>
    <col min="11015" max="11015" width="13.5" style="220" customWidth="1"/>
    <col min="11016" max="11016" width="9.59765625" style="220" customWidth="1"/>
    <col min="11017" max="11017" width="15.3984375" style="220" customWidth="1"/>
    <col min="11018" max="11018" width="2.59765625" style="220" customWidth="1"/>
    <col min="11019" max="11019" width="19.69921875" style="220" customWidth="1"/>
    <col min="11020" max="11020" width="19.59765625" style="220" customWidth="1"/>
    <col min="11021" max="11021" width="7.19921875" style="220" customWidth="1"/>
    <col min="11022" max="11022" width="11.09765625" style="220" customWidth="1"/>
    <col min="11023" max="11023" width="7" style="220" customWidth="1"/>
    <col min="11024" max="11024" width="10.59765625" style="220" customWidth="1"/>
    <col min="11025" max="11025" width="9" style="220"/>
    <col min="11026" max="11026" width="11.3984375" style="220" customWidth="1"/>
    <col min="11027" max="11027" width="13.69921875" style="220" customWidth="1"/>
    <col min="11028" max="11028" width="41" style="220" customWidth="1"/>
    <col min="11029" max="11029" width="15.19921875" style="220" customWidth="1"/>
    <col min="11030" max="11030" width="11" style="220" customWidth="1"/>
    <col min="11031" max="11045" width="4.8984375" style="220" customWidth="1"/>
    <col min="11046" max="11265" width="9" style="220"/>
    <col min="11266" max="11266" width="16" style="220" customWidth="1"/>
    <col min="11267" max="11267" width="8.09765625" style="220" customWidth="1"/>
    <col min="11268" max="11268" width="7.69921875" style="220" customWidth="1"/>
    <col min="11269" max="11269" width="6.3984375" style="220" customWidth="1"/>
    <col min="11270" max="11270" width="8" style="220" customWidth="1"/>
    <col min="11271" max="11271" width="13.5" style="220" customWidth="1"/>
    <col min="11272" max="11272" width="9.59765625" style="220" customWidth="1"/>
    <col min="11273" max="11273" width="15.3984375" style="220" customWidth="1"/>
    <col min="11274" max="11274" width="2.59765625" style="220" customWidth="1"/>
    <col min="11275" max="11275" width="19.69921875" style="220" customWidth="1"/>
    <col min="11276" max="11276" width="19.59765625" style="220" customWidth="1"/>
    <col min="11277" max="11277" width="7.19921875" style="220" customWidth="1"/>
    <col min="11278" max="11278" width="11.09765625" style="220" customWidth="1"/>
    <col min="11279" max="11279" width="7" style="220" customWidth="1"/>
    <col min="11280" max="11280" width="10.59765625" style="220" customWidth="1"/>
    <col min="11281" max="11281" width="9" style="220"/>
    <col min="11282" max="11282" width="11.3984375" style="220" customWidth="1"/>
    <col min="11283" max="11283" width="13.69921875" style="220" customWidth="1"/>
    <col min="11284" max="11284" width="41" style="220" customWidth="1"/>
    <col min="11285" max="11285" width="15.19921875" style="220" customWidth="1"/>
    <col min="11286" max="11286" width="11" style="220" customWidth="1"/>
    <col min="11287" max="11301" width="4.8984375" style="220" customWidth="1"/>
    <col min="11302" max="11521" width="9" style="220"/>
    <col min="11522" max="11522" width="16" style="220" customWidth="1"/>
    <col min="11523" max="11523" width="8.09765625" style="220" customWidth="1"/>
    <col min="11524" max="11524" width="7.69921875" style="220" customWidth="1"/>
    <col min="11525" max="11525" width="6.3984375" style="220" customWidth="1"/>
    <col min="11526" max="11526" width="8" style="220" customWidth="1"/>
    <col min="11527" max="11527" width="13.5" style="220" customWidth="1"/>
    <col min="11528" max="11528" width="9.59765625" style="220" customWidth="1"/>
    <col min="11529" max="11529" width="15.3984375" style="220" customWidth="1"/>
    <col min="11530" max="11530" width="2.59765625" style="220" customWidth="1"/>
    <col min="11531" max="11531" width="19.69921875" style="220" customWidth="1"/>
    <col min="11532" max="11532" width="19.59765625" style="220" customWidth="1"/>
    <col min="11533" max="11533" width="7.19921875" style="220" customWidth="1"/>
    <col min="11534" max="11534" width="11.09765625" style="220" customWidth="1"/>
    <col min="11535" max="11535" width="7" style="220" customWidth="1"/>
    <col min="11536" max="11536" width="10.59765625" style="220" customWidth="1"/>
    <col min="11537" max="11537" width="9" style="220"/>
    <col min="11538" max="11538" width="11.3984375" style="220" customWidth="1"/>
    <col min="11539" max="11539" width="13.69921875" style="220" customWidth="1"/>
    <col min="11540" max="11540" width="41" style="220" customWidth="1"/>
    <col min="11541" max="11541" width="15.19921875" style="220" customWidth="1"/>
    <col min="11542" max="11542" width="11" style="220" customWidth="1"/>
    <col min="11543" max="11557" width="4.8984375" style="220" customWidth="1"/>
    <col min="11558" max="11777" width="9" style="220"/>
    <col min="11778" max="11778" width="16" style="220" customWidth="1"/>
    <col min="11779" max="11779" width="8.09765625" style="220" customWidth="1"/>
    <col min="11780" max="11780" width="7.69921875" style="220" customWidth="1"/>
    <col min="11781" max="11781" width="6.3984375" style="220" customWidth="1"/>
    <col min="11782" max="11782" width="8" style="220" customWidth="1"/>
    <col min="11783" max="11783" width="13.5" style="220" customWidth="1"/>
    <col min="11784" max="11784" width="9.59765625" style="220" customWidth="1"/>
    <col min="11785" max="11785" width="15.3984375" style="220" customWidth="1"/>
    <col min="11786" max="11786" width="2.59765625" style="220" customWidth="1"/>
    <col min="11787" max="11787" width="19.69921875" style="220" customWidth="1"/>
    <col min="11788" max="11788" width="19.59765625" style="220" customWidth="1"/>
    <col min="11789" max="11789" width="7.19921875" style="220" customWidth="1"/>
    <col min="11790" max="11790" width="11.09765625" style="220" customWidth="1"/>
    <col min="11791" max="11791" width="7" style="220" customWidth="1"/>
    <col min="11792" max="11792" width="10.59765625" style="220" customWidth="1"/>
    <col min="11793" max="11793" width="9" style="220"/>
    <col min="11794" max="11794" width="11.3984375" style="220" customWidth="1"/>
    <col min="11795" max="11795" width="13.69921875" style="220" customWidth="1"/>
    <col min="11796" max="11796" width="41" style="220" customWidth="1"/>
    <col min="11797" max="11797" width="15.19921875" style="220" customWidth="1"/>
    <col min="11798" max="11798" width="11" style="220" customWidth="1"/>
    <col min="11799" max="11813" width="4.8984375" style="220" customWidth="1"/>
    <col min="11814" max="12033" width="9" style="220"/>
    <col min="12034" max="12034" width="16" style="220" customWidth="1"/>
    <col min="12035" max="12035" width="8.09765625" style="220" customWidth="1"/>
    <col min="12036" max="12036" width="7.69921875" style="220" customWidth="1"/>
    <col min="12037" max="12037" width="6.3984375" style="220" customWidth="1"/>
    <col min="12038" max="12038" width="8" style="220" customWidth="1"/>
    <col min="12039" max="12039" width="13.5" style="220" customWidth="1"/>
    <col min="12040" max="12040" width="9.59765625" style="220" customWidth="1"/>
    <col min="12041" max="12041" width="15.3984375" style="220" customWidth="1"/>
    <col min="12042" max="12042" width="2.59765625" style="220" customWidth="1"/>
    <col min="12043" max="12043" width="19.69921875" style="220" customWidth="1"/>
    <col min="12044" max="12044" width="19.59765625" style="220" customWidth="1"/>
    <col min="12045" max="12045" width="7.19921875" style="220" customWidth="1"/>
    <col min="12046" max="12046" width="11.09765625" style="220" customWidth="1"/>
    <col min="12047" max="12047" width="7" style="220" customWidth="1"/>
    <col min="12048" max="12048" width="10.59765625" style="220" customWidth="1"/>
    <col min="12049" max="12049" width="9" style="220"/>
    <col min="12050" max="12050" width="11.3984375" style="220" customWidth="1"/>
    <col min="12051" max="12051" width="13.69921875" style="220" customWidth="1"/>
    <col min="12052" max="12052" width="41" style="220" customWidth="1"/>
    <col min="12053" max="12053" width="15.19921875" style="220" customWidth="1"/>
    <col min="12054" max="12054" width="11" style="220" customWidth="1"/>
    <col min="12055" max="12069" width="4.8984375" style="220" customWidth="1"/>
    <col min="12070" max="12289" width="9" style="220"/>
    <col min="12290" max="12290" width="16" style="220" customWidth="1"/>
    <col min="12291" max="12291" width="8.09765625" style="220" customWidth="1"/>
    <col min="12292" max="12292" width="7.69921875" style="220" customWidth="1"/>
    <col min="12293" max="12293" width="6.3984375" style="220" customWidth="1"/>
    <col min="12294" max="12294" width="8" style="220" customWidth="1"/>
    <col min="12295" max="12295" width="13.5" style="220" customWidth="1"/>
    <col min="12296" max="12296" width="9.59765625" style="220" customWidth="1"/>
    <col min="12297" max="12297" width="15.3984375" style="220" customWidth="1"/>
    <col min="12298" max="12298" width="2.59765625" style="220" customWidth="1"/>
    <col min="12299" max="12299" width="19.69921875" style="220" customWidth="1"/>
    <col min="12300" max="12300" width="19.59765625" style="220" customWidth="1"/>
    <col min="12301" max="12301" width="7.19921875" style="220" customWidth="1"/>
    <col min="12302" max="12302" width="11.09765625" style="220" customWidth="1"/>
    <col min="12303" max="12303" width="7" style="220" customWidth="1"/>
    <col min="12304" max="12304" width="10.59765625" style="220" customWidth="1"/>
    <col min="12305" max="12305" width="9" style="220"/>
    <col min="12306" max="12306" width="11.3984375" style="220" customWidth="1"/>
    <col min="12307" max="12307" width="13.69921875" style="220" customWidth="1"/>
    <col min="12308" max="12308" width="41" style="220" customWidth="1"/>
    <col min="12309" max="12309" width="15.19921875" style="220" customWidth="1"/>
    <col min="12310" max="12310" width="11" style="220" customWidth="1"/>
    <col min="12311" max="12325" width="4.8984375" style="220" customWidth="1"/>
    <col min="12326" max="12545" width="9" style="220"/>
    <col min="12546" max="12546" width="16" style="220" customWidth="1"/>
    <col min="12547" max="12547" width="8.09765625" style="220" customWidth="1"/>
    <col min="12548" max="12548" width="7.69921875" style="220" customWidth="1"/>
    <col min="12549" max="12549" width="6.3984375" style="220" customWidth="1"/>
    <col min="12550" max="12550" width="8" style="220" customWidth="1"/>
    <col min="12551" max="12551" width="13.5" style="220" customWidth="1"/>
    <col min="12552" max="12552" width="9.59765625" style="220" customWidth="1"/>
    <col min="12553" max="12553" width="15.3984375" style="220" customWidth="1"/>
    <col min="12554" max="12554" width="2.59765625" style="220" customWidth="1"/>
    <col min="12555" max="12555" width="19.69921875" style="220" customWidth="1"/>
    <col min="12556" max="12556" width="19.59765625" style="220" customWidth="1"/>
    <col min="12557" max="12557" width="7.19921875" style="220" customWidth="1"/>
    <col min="12558" max="12558" width="11.09765625" style="220" customWidth="1"/>
    <col min="12559" max="12559" width="7" style="220" customWidth="1"/>
    <col min="12560" max="12560" width="10.59765625" style="220" customWidth="1"/>
    <col min="12561" max="12561" width="9" style="220"/>
    <col min="12562" max="12562" width="11.3984375" style="220" customWidth="1"/>
    <col min="12563" max="12563" width="13.69921875" style="220" customWidth="1"/>
    <col min="12564" max="12564" width="41" style="220" customWidth="1"/>
    <col min="12565" max="12565" width="15.19921875" style="220" customWidth="1"/>
    <col min="12566" max="12566" width="11" style="220" customWidth="1"/>
    <col min="12567" max="12581" width="4.8984375" style="220" customWidth="1"/>
    <col min="12582" max="12801" width="9" style="220"/>
    <col min="12802" max="12802" width="16" style="220" customWidth="1"/>
    <col min="12803" max="12803" width="8.09765625" style="220" customWidth="1"/>
    <col min="12804" max="12804" width="7.69921875" style="220" customWidth="1"/>
    <col min="12805" max="12805" width="6.3984375" style="220" customWidth="1"/>
    <col min="12806" max="12806" width="8" style="220" customWidth="1"/>
    <col min="12807" max="12807" width="13.5" style="220" customWidth="1"/>
    <col min="12808" max="12808" width="9.59765625" style="220" customWidth="1"/>
    <col min="12809" max="12809" width="15.3984375" style="220" customWidth="1"/>
    <col min="12810" max="12810" width="2.59765625" style="220" customWidth="1"/>
    <col min="12811" max="12811" width="19.69921875" style="220" customWidth="1"/>
    <col min="12812" max="12812" width="19.59765625" style="220" customWidth="1"/>
    <col min="12813" max="12813" width="7.19921875" style="220" customWidth="1"/>
    <col min="12814" max="12814" width="11.09765625" style="220" customWidth="1"/>
    <col min="12815" max="12815" width="7" style="220" customWidth="1"/>
    <col min="12816" max="12816" width="10.59765625" style="220" customWidth="1"/>
    <col min="12817" max="12817" width="9" style="220"/>
    <col min="12818" max="12818" width="11.3984375" style="220" customWidth="1"/>
    <col min="12819" max="12819" width="13.69921875" style="220" customWidth="1"/>
    <col min="12820" max="12820" width="41" style="220" customWidth="1"/>
    <col min="12821" max="12821" width="15.19921875" style="220" customWidth="1"/>
    <col min="12822" max="12822" width="11" style="220" customWidth="1"/>
    <col min="12823" max="12837" width="4.8984375" style="220" customWidth="1"/>
    <col min="12838" max="13057" width="9" style="220"/>
    <col min="13058" max="13058" width="16" style="220" customWidth="1"/>
    <col min="13059" max="13059" width="8.09765625" style="220" customWidth="1"/>
    <col min="13060" max="13060" width="7.69921875" style="220" customWidth="1"/>
    <col min="13061" max="13061" width="6.3984375" style="220" customWidth="1"/>
    <col min="13062" max="13062" width="8" style="220" customWidth="1"/>
    <col min="13063" max="13063" width="13.5" style="220" customWidth="1"/>
    <col min="13064" max="13064" width="9.59765625" style="220" customWidth="1"/>
    <col min="13065" max="13065" width="15.3984375" style="220" customWidth="1"/>
    <col min="13066" max="13066" width="2.59765625" style="220" customWidth="1"/>
    <col min="13067" max="13067" width="19.69921875" style="220" customWidth="1"/>
    <col min="13068" max="13068" width="19.59765625" style="220" customWidth="1"/>
    <col min="13069" max="13069" width="7.19921875" style="220" customWidth="1"/>
    <col min="13070" max="13070" width="11.09765625" style="220" customWidth="1"/>
    <col min="13071" max="13071" width="7" style="220" customWidth="1"/>
    <col min="13072" max="13072" width="10.59765625" style="220" customWidth="1"/>
    <col min="13073" max="13073" width="9" style="220"/>
    <col min="13074" max="13074" width="11.3984375" style="220" customWidth="1"/>
    <col min="13075" max="13075" width="13.69921875" style="220" customWidth="1"/>
    <col min="13076" max="13076" width="41" style="220" customWidth="1"/>
    <col min="13077" max="13077" width="15.19921875" style="220" customWidth="1"/>
    <col min="13078" max="13078" width="11" style="220" customWidth="1"/>
    <col min="13079" max="13093" width="4.8984375" style="220" customWidth="1"/>
    <col min="13094" max="13313" width="9" style="220"/>
    <col min="13314" max="13314" width="16" style="220" customWidth="1"/>
    <col min="13315" max="13315" width="8.09765625" style="220" customWidth="1"/>
    <col min="13316" max="13316" width="7.69921875" style="220" customWidth="1"/>
    <col min="13317" max="13317" width="6.3984375" style="220" customWidth="1"/>
    <col min="13318" max="13318" width="8" style="220" customWidth="1"/>
    <col min="13319" max="13319" width="13.5" style="220" customWidth="1"/>
    <col min="13320" max="13320" width="9.59765625" style="220" customWidth="1"/>
    <col min="13321" max="13321" width="15.3984375" style="220" customWidth="1"/>
    <col min="13322" max="13322" width="2.59765625" style="220" customWidth="1"/>
    <col min="13323" max="13323" width="19.69921875" style="220" customWidth="1"/>
    <col min="13324" max="13324" width="19.59765625" style="220" customWidth="1"/>
    <col min="13325" max="13325" width="7.19921875" style="220" customWidth="1"/>
    <col min="13326" max="13326" width="11.09765625" style="220" customWidth="1"/>
    <col min="13327" max="13327" width="7" style="220" customWidth="1"/>
    <col min="13328" max="13328" width="10.59765625" style="220" customWidth="1"/>
    <col min="13329" max="13329" width="9" style="220"/>
    <col min="13330" max="13330" width="11.3984375" style="220" customWidth="1"/>
    <col min="13331" max="13331" width="13.69921875" style="220" customWidth="1"/>
    <col min="13332" max="13332" width="41" style="220" customWidth="1"/>
    <col min="13333" max="13333" width="15.19921875" style="220" customWidth="1"/>
    <col min="13334" max="13334" width="11" style="220" customWidth="1"/>
    <col min="13335" max="13349" width="4.8984375" style="220" customWidth="1"/>
    <col min="13350" max="13569" width="9" style="220"/>
    <col min="13570" max="13570" width="16" style="220" customWidth="1"/>
    <col min="13571" max="13571" width="8.09765625" style="220" customWidth="1"/>
    <col min="13572" max="13572" width="7.69921875" style="220" customWidth="1"/>
    <col min="13573" max="13573" width="6.3984375" style="220" customWidth="1"/>
    <col min="13574" max="13574" width="8" style="220" customWidth="1"/>
    <col min="13575" max="13575" width="13.5" style="220" customWidth="1"/>
    <col min="13576" max="13576" width="9.59765625" style="220" customWidth="1"/>
    <col min="13577" max="13577" width="15.3984375" style="220" customWidth="1"/>
    <col min="13578" max="13578" width="2.59765625" style="220" customWidth="1"/>
    <col min="13579" max="13579" width="19.69921875" style="220" customWidth="1"/>
    <col min="13580" max="13580" width="19.59765625" style="220" customWidth="1"/>
    <col min="13581" max="13581" width="7.19921875" style="220" customWidth="1"/>
    <col min="13582" max="13582" width="11.09765625" style="220" customWidth="1"/>
    <col min="13583" max="13583" width="7" style="220" customWidth="1"/>
    <col min="13584" max="13584" width="10.59765625" style="220" customWidth="1"/>
    <col min="13585" max="13585" width="9" style="220"/>
    <col min="13586" max="13586" width="11.3984375" style="220" customWidth="1"/>
    <col min="13587" max="13587" width="13.69921875" style="220" customWidth="1"/>
    <col min="13588" max="13588" width="41" style="220" customWidth="1"/>
    <col min="13589" max="13589" width="15.19921875" style="220" customWidth="1"/>
    <col min="13590" max="13590" width="11" style="220" customWidth="1"/>
    <col min="13591" max="13605" width="4.8984375" style="220" customWidth="1"/>
    <col min="13606" max="13825" width="9" style="220"/>
    <col min="13826" max="13826" width="16" style="220" customWidth="1"/>
    <col min="13827" max="13827" width="8.09765625" style="220" customWidth="1"/>
    <col min="13828" max="13828" width="7.69921875" style="220" customWidth="1"/>
    <col min="13829" max="13829" width="6.3984375" style="220" customWidth="1"/>
    <col min="13830" max="13830" width="8" style="220" customWidth="1"/>
    <col min="13831" max="13831" width="13.5" style="220" customWidth="1"/>
    <col min="13832" max="13832" width="9.59765625" style="220" customWidth="1"/>
    <col min="13833" max="13833" width="15.3984375" style="220" customWidth="1"/>
    <col min="13834" max="13834" width="2.59765625" style="220" customWidth="1"/>
    <col min="13835" max="13835" width="19.69921875" style="220" customWidth="1"/>
    <col min="13836" max="13836" width="19.59765625" style="220" customWidth="1"/>
    <col min="13837" max="13837" width="7.19921875" style="220" customWidth="1"/>
    <col min="13838" max="13838" width="11.09765625" style="220" customWidth="1"/>
    <col min="13839" max="13839" width="7" style="220" customWidth="1"/>
    <col min="13840" max="13840" width="10.59765625" style="220" customWidth="1"/>
    <col min="13841" max="13841" width="9" style="220"/>
    <col min="13842" max="13842" width="11.3984375" style="220" customWidth="1"/>
    <col min="13843" max="13843" width="13.69921875" style="220" customWidth="1"/>
    <col min="13844" max="13844" width="41" style="220" customWidth="1"/>
    <col min="13845" max="13845" width="15.19921875" style="220" customWidth="1"/>
    <col min="13846" max="13846" width="11" style="220" customWidth="1"/>
    <col min="13847" max="13861" width="4.8984375" style="220" customWidth="1"/>
    <col min="13862" max="14081" width="9" style="220"/>
    <col min="14082" max="14082" width="16" style="220" customWidth="1"/>
    <col min="14083" max="14083" width="8.09765625" style="220" customWidth="1"/>
    <col min="14084" max="14084" width="7.69921875" style="220" customWidth="1"/>
    <col min="14085" max="14085" width="6.3984375" style="220" customWidth="1"/>
    <col min="14086" max="14086" width="8" style="220" customWidth="1"/>
    <col min="14087" max="14087" width="13.5" style="220" customWidth="1"/>
    <col min="14088" max="14088" width="9.59765625" style="220" customWidth="1"/>
    <col min="14089" max="14089" width="15.3984375" style="220" customWidth="1"/>
    <col min="14090" max="14090" width="2.59765625" style="220" customWidth="1"/>
    <col min="14091" max="14091" width="19.69921875" style="220" customWidth="1"/>
    <col min="14092" max="14092" width="19.59765625" style="220" customWidth="1"/>
    <col min="14093" max="14093" width="7.19921875" style="220" customWidth="1"/>
    <col min="14094" max="14094" width="11.09765625" style="220" customWidth="1"/>
    <col min="14095" max="14095" width="7" style="220" customWidth="1"/>
    <col min="14096" max="14096" width="10.59765625" style="220" customWidth="1"/>
    <col min="14097" max="14097" width="9" style="220"/>
    <col min="14098" max="14098" width="11.3984375" style="220" customWidth="1"/>
    <col min="14099" max="14099" width="13.69921875" style="220" customWidth="1"/>
    <col min="14100" max="14100" width="41" style="220" customWidth="1"/>
    <col min="14101" max="14101" width="15.19921875" style="220" customWidth="1"/>
    <col min="14102" max="14102" width="11" style="220" customWidth="1"/>
    <col min="14103" max="14117" width="4.8984375" style="220" customWidth="1"/>
    <col min="14118" max="14337" width="9" style="220"/>
    <col min="14338" max="14338" width="16" style="220" customWidth="1"/>
    <col min="14339" max="14339" width="8.09765625" style="220" customWidth="1"/>
    <col min="14340" max="14340" width="7.69921875" style="220" customWidth="1"/>
    <col min="14341" max="14341" width="6.3984375" style="220" customWidth="1"/>
    <col min="14342" max="14342" width="8" style="220" customWidth="1"/>
    <col min="14343" max="14343" width="13.5" style="220" customWidth="1"/>
    <col min="14344" max="14344" width="9.59765625" style="220" customWidth="1"/>
    <col min="14345" max="14345" width="15.3984375" style="220" customWidth="1"/>
    <col min="14346" max="14346" width="2.59765625" style="220" customWidth="1"/>
    <col min="14347" max="14347" width="19.69921875" style="220" customWidth="1"/>
    <col min="14348" max="14348" width="19.59765625" style="220" customWidth="1"/>
    <col min="14349" max="14349" width="7.19921875" style="220" customWidth="1"/>
    <col min="14350" max="14350" width="11.09765625" style="220" customWidth="1"/>
    <col min="14351" max="14351" width="7" style="220" customWidth="1"/>
    <col min="14352" max="14352" width="10.59765625" style="220" customWidth="1"/>
    <col min="14353" max="14353" width="9" style="220"/>
    <col min="14354" max="14354" width="11.3984375" style="220" customWidth="1"/>
    <col min="14355" max="14355" width="13.69921875" style="220" customWidth="1"/>
    <col min="14356" max="14356" width="41" style="220" customWidth="1"/>
    <col min="14357" max="14357" width="15.19921875" style="220" customWidth="1"/>
    <col min="14358" max="14358" width="11" style="220" customWidth="1"/>
    <col min="14359" max="14373" width="4.8984375" style="220" customWidth="1"/>
    <col min="14374" max="14593" width="9" style="220"/>
    <col min="14594" max="14594" width="16" style="220" customWidth="1"/>
    <col min="14595" max="14595" width="8.09765625" style="220" customWidth="1"/>
    <col min="14596" max="14596" width="7.69921875" style="220" customWidth="1"/>
    <col min="14597" max="14597" width="6.3984375" style="220" customWidth="1"/>
    <col min="14598" max="14598" width="8" style="220" customWidth="1"/>
    <col min="14599" max="14599" width="13.5" style="220" customWidth="1"/>
    <col min="14600" max="14600" width="9.59765625" style="220" customWidth="1"/>
    <col min="14601" max="14601" width="15.3984375" style="220" customWidth="1"/>
    <col min="14602" max="14602" width="2.59765625" style="220" customWidth="1"/>
    <col min="14603" max="14603" width="19.69921875" style="220" customWidth="1"/>
    <col min="14604" max="14604" width="19.59765625" style="220" customWidth="1"/>
    <col min="14605" max="14605" width="7.19921875" style="220" customWidth="1"/>
    <col min="14606" max="14606" width="11.09765625" style="220" customWidth="1"/>
    <col min="14607" max="14607" width="7" style="220" customWidth="1"/>
    <col min="14608" max="14608" width="10.59765625" style="220" customWidth="1"/>
    <col min="14609" max="14609" width="9" style="220"/>
    <col min="14610" max="14610" width="11.3984375" style="220" customWidth="1"/>
    <col min="14611" max="14611" width="13.69921875" style="220" customWidth="1"/>
    <col min="14612" max="14612" width="41" style="220" customWidth="1"/>
    <col min="14613" max="14613" width="15.19921875" style="220" customWidth="1"/>
    <col min="14614" max="14614" width="11" style="220" customWidth="1"/>
    <col min="14615" max="14629" width="4.8984375" style="220" customWidth="1"/>
    <col min="14630" max="14849" width="9" style="220"/>
    <col min="14850" max="14850" width="16" style="220" customWidth="1"/>
    <col min="14851" max="14851" width="8.09765625" style="220" customWidth="1"/>
    <col min="14852" max="14852" width="7.69921875" style="220" customWidth="1"/>
    <col min="14853" max="14853" width="6.3984375" style="220" customWidth="1"/>
    <col min="14854" max="14854" width="8" style="220" customWidth="1"/>
    <col min="14855" max="14855" width="13.5" style="220" customWidth="1"/>
    <col min="14856" max="14856" width="9.59765625" style="220" customWidth="1"/>
    <col min="14857" max="14857" width="15.3984375" style="220" customWidth="1"/>
    <col min="14858" max="14858" width="2.59765625" style="220" customWidth="1"/>
    <col min="14859" max="14859" width="19.69921875" style="220" customWidth="1"/>
    <col min="14860" max="14860" width="19.59765625" style="220" customWidth="1"/>
    <col min="14861" max="14861" width="7.19921875" style="220" customWidth="1"/>
    <col min="14862" max="14862" width="11.09765625" style="220" customWidth="1"/>
    <col min="14863" max="14863" width="7" style="220" customWidth="1"/>
    <col min="14864" max="14864" width="10.59765625" style="220" customWidth="1"/>
    <col min="14865" max="14865" width="9" style="220"/>
    <col min="14866" max="14866" width="11.3984375" style="220" customWidth="1"/>
    <col min="14867" max="14867" width="13.69921875" style="220" customWidth="1"/>
    <col min="14868" max="14868" width="41" style="220" customWidth="1"/>
    <col min="14869" max="14869" width="15.19921875" style="220" customWidth="1"/>
    <col min="14870" max="14870" width="11" style="220" customWidth="1"/>
    <col min="14871" max="14885" width="4.8984375" style="220" customWidth="1"/>
    <col min="14886" max="15105" width="9" style="220"/>
    <col min="15106" max="15106" width="16" style="220" customWidth="1"/>
    <col min="15107" max="15107" width="8.09765625" style="220" customWidth="1"/>
    <col min="15108" max="15108" width="7.69921875" style="220" customWidth="1"/>
    <col min="15109" max="15109" width="6.3984375" style="220" customWidth="1"/>
    <col min="15110" max="15110" width="8" style="220" customWidth="1"/>
    <col min="15111" max="15111" width="13.5" style="220" customWidth="1"/>
    <col min="15112" max="15112" width="9.59765625" style="220" customWidth="1"/>
    <col min="15113" max="15113" width="15.3984375" style="220" customWidth="1"/>
    <col min="15114" max="15114" width="2.59765625" style="220" customWidth="1"/>
    <col min="15115" max="15115" width="19.69921875" style="220" customWidth="1"/>
    <col min="15116" max="15116" width="19.59765625" style="220" customWidth="1"/>
    <col min="15117" max="15117" width="7.19921875" style="220" customWidth="1"/>
    <col min="15118" max="15118" width="11.09765625" style="220" customWidth="1"/>
    <col min="15119" max="15119" width="7" style="220" customWidth="1"/>
    <col min="15120" max="15120" width="10.59765625" style="220" customWidth="1"/>
    <col min="15121" max="15121" width="9" style="220"/>
    <col min="15122" max="15122" width="11.3984375" style="220" customWidth="1"/>
    <col min="15123" max="15123" width="13.69921875" style="220" customWidth="1"/>
    <col min="15124" max="15124" width="41" style="220" customWidth="1"/>
    <col min="15125" max="15125" width="15.19921875" style="220" customWidth="1"/>
    <col min="15126" max="15126" width="11" style="220" customWidth="1"/>
    <col min="15127" max="15141" width="4.8984375" style="220" customWidth="1"/>
    <col min="15142" max="15361" width="9" style="220"/>
    <col min="15362" max="15362" width="16" style="220" customWidth="1"/>
    <col min="15363" max="15363" width="8.09765625" style="220" customWidth="1"/>
    <col min="15364" max="15364" width="7.69921875" style="220" customWidth="1"/>
    <col min="15365" max="15365" width="6.3984375" style="220" customWidth="1"/>
    <col min="15366" max="15366" width="8" style="220" customWidth="1"/>
    <col min="15367" max="15367" width="13.5" style="220" customWidth="1"/>
    <col min="15368" max="15368" width="9.59765625" style="220" customWidth="1"/>
    <col min="15369" max="15369" width="15.3984375" style="220" customWidth="1"/>
    <col min="15370" max="15370" width="2.59765625" style="220" customWidth="1"/>
    <col min="15371" max="15371" width="19.69921875" style="220" customWidth="1"/>
    <col min="15372" max="15372" width="19.59765625" style="220" customWidth="1"/>
    <col min="15373" max="15373" width="7.19921875" style="220" customWidth="1"/>
    <col min="15374" max="15374" width="11.09765625" style="220" customWidth="1"/>
    <col min="15375" max="15375" width="7" style="220" customWidth="1"/>
    <col min="15376" max="15376" width="10.59765625" style="220" customWidth="1"/>
    <col min="15377" max="15377" width="9" style="220"/>
    <col min="15378" max="15378" width="11.3984375" style="220" customWidth="1"/>
    <col min="15379" max="15379" width="13.69921875" style="220" customWidth="1"/>
    <col min="15380" max="15380" width="41" style="220" customWidth="1"/>
    <col min="15381" max="15381" width="15.19921875" style="220" customWidth="1"/>
    <col min="15382" max="15382" width="11" style="220" customWidth="1"/>
    <col min="15383" max="15397" width="4.8984375" style="220" customWidth="1"/>
    <col min="15398" max="15617" width="9" style="220"/>
    <col min="15618" max="15618" width="16" style="220" customWidth="1"/>
    <col min="15619" max="15619" width="8.09765625" style="220" customWidth="1"/>
    <col min="15620" max="15620" width="7.69921875" style="220" customWidth="1"/>
    <col min="15621" max="15621" width="6.3984375" style="220" customWidth="1"/>
    <col min="15622" max="15622" width="8" style="220" customWidth="1"/>
    <col min="15623" max="15623" width="13.5" style="220" customWidth="1"/>
    <col min="15624" max="15624" width="9.59765625" style="220" customWidth="1"/>
    <col min="15625" max="15625" width="15.3984375" style="220" customWidth="1"/>
    <col min="15626" max="15626" width="2.59765625" style="220" customWidth="1"/>
    <col min="15627" max="15627" width="19.69921875" style="220" customWidth="1"/>
    <col min="15628" max="15628" width="19.59765625" style="220" customWidth="1"/>
    <col min="15629" max="15629" width="7.19921875" style="220" customWidth="1"/>
    <col min="15630" max="15630" width="11.09765625" style="220" customWidth="1"/>
    <col min="15631" max="15631" width="7" style="220" customWidth="1"/>
    <col min="15632" max="15632" width="10.59765625" style="220" customWidth="1"/>
    <col min="15633" max="15633" width="9" style="220"/>
    <col min="15634" max="15634" width="11.3984375" style="220" customWidth="1"/>
    <col min="15635" max="15635" width="13.69921875" style="220" customWidth="1"/>
    <col min="15636" max="15636" width="41" style="220" customWidth="1"/>
    <col min="15637" max="15637" width="15.19921875" style="220" customWidth="1"/>
    <col min="15638" max="15638" width="11" style="220" customWidth="1"/>
    <col min="15639" max="15653" width="4.8984375" style="220" customWidth="1"/>
    <col min="15654" max="15873" width="9" style="220"/>
    <col min="15874" max="15874" width="16" style="220" customWidth="1"/>
    <col min="15875" max="15875" width="8.09765625" style="220" customWidth="1"/>
    <col min="15876" max="15876" width="7.69921875" style="220" customWidth="1"/>
    <col min="15877" max="15877" width="6.3984375" style="220" customWidth="1"/>
    <col min="15878" max="15878" width="8" style="220" customWidth="1"/>
    <col min="15879" max="15879" width="13.5" style="220" customWidth="1"/>
    <col min="15880" max="15880" width="9.59765625" style="220" customWidth="1"/>
    <col min="15881" max="15881" width="15.3984375" style="220" customWidth="1"/>
    <col min="15882" max="15882" width="2.59765625" style="220" customWidth="1"/>
    <col min="15883" max="15883" width="19.69921875" style="220" customWidth="1"/>
    <col min="15884" max="15884" width="19.59765625" style="220" customWidth="1"/>
    <col min="15885" max="15885" width="7.19921875" style="220" customWidth="1"/>
    <col min="15886" max="15886" width="11.09765625" style="220" customWidth="1"/>
    <col min="15887" max="15887" width="7" style="220" customWidth="1"/>
    <col min="15888" max="15888" width="10.59765625" style="220" customWidth="1"/>
    <col min="15889" max="15889" width="9" style="220"/>
    <col min="15890" max="15890" width="11.3984375" style="220" customWidth="1"/>
    <col min="15891" max="15891" width="13.69921875" style="220" customWidth="1"/>
    <col min="15892" max="15892" width="41" style="220" customWidth="1"/>
    <col min="15893" max="15893" width="15.19921875" style="220" customWidth="1"/>
    <col min="15894" max="15894" width="11" style="220" customWidth="1"/>
    <col min="15895" max="15909" width="4.8984375" style="220" customWidth="1"/>
    <col min="15910" max="16129" width="9" style="220"/>
    <col min="16130" max="16130" width="16" style="220" customWidth="1"/>
    <col min="16131" max="16131" width="8.09765625" style="220" customWidth="1"/>
    <col min="16132" max="16132" width="7.69921875" style="220" customWidth="1"/>
    <col min="16133" max="16133" width="6.3984375" style="220" customWidth="1"/>
    <col min="16134" max="16134" width="8" style="220" customWidth="1"/>
    <col min="16135" max="16135" width="13.5" style="220" customWidth="1"/>
    <col min="16136" max="16136" width="9.59765625" style="220" customWidth="1"/>
    <col min="16137" max="16137" width="15.3984375" style="220" customWidth="1"/>
    <col min="16138" max="16138" width="2.59765625" style="220" customWidth="1"/>
    <col min="16139" max="16139" width="19.69921875" style="220" customWidth="1"/>
    <col min="16140" max="16140" width="19.59765625" style="220" customWidth="1"/>
    <col min="16141" max="16141" width="7.19921875" style="220" customWidth="1"/>
    <col min="16142" max="16142" width="11.09765625" style="220" customWidth="1"/>
    <col min="16143" max="16143" width="7" style="220" customWidth="1"/>
    <col min="16144" max="16144" width="10.59765625" style="220" customWidth="1"/>
    <col min="16145" max="16145" width="9" style="220"/>
    <col min="16146" max="16146" width="11.3984375" style="220" customWidth="1"/>
    <col min="16147" max="16147" width="13.69921875" style="220" customWidth="1"/>
    <col min="16148" max="16148" width="41" style="220" customWidth="1"/>
    <col min="16149" max="16149" width="15.19921875" style="220" customWidth="1"/>
    <col min="16150" max="16150" width="11" style="220" customWidth="1"/>
    <col min="16151" max="16165" width="4.8984375" style="220" customWidth="1"/>
    <col min="16166" max="16384" width="9" style="220"/>
  </cols>
  <sheetData>
    <row r="2" spans="1:26" ht="22.2">
      <c r="A2" s="1657" t="s">
        <v>316</v>
      </c>
      <c r="B2" s="1657"/>
      <c r="C2" s="1657"/>
      <c r="D2" s="1657"/>
      <c r="E2" s="1657"/>
      <c r="F2" s="1657"/>
      <c r="G2" s="1657"/>
      <c r="H2" s="1657"/>
      <c r="I2" s="1657"/>
    </row>
    <row r="3" spans="1:26" ht="21" customHeight="1">
      <c r="A3" s="221" t="s">
        <v>306</v>
      </c>
      <c r="B3" s="222"/>
      <c r="C3" s="222"/>
      <c r="D3" s="222"/>
      <c r="E3" s="222"/>
      <c r="F3" s="222"/>
      <c r="G3" s="222"/>
      <c r="H3" s="222"/>
      <c r="I3" s="222"/>
    </row>
    <row r="4" spans="1:26" ht="21" customHeight="1">
      <c r="A4" s="222" t="s">
        <v>307</v>
      </c>
      <c r="B4" s="222"/>
      <c r="C4" s="222"/>
      <c r="D4" s="222"/>
      <c r="E4" s="222"/>
      <c r="F4" s="222"/>
      <c r="G4" s="222"/>
      <c r="H4" s="222"/>
      <c r="I4" s="222"/>
    </row>
    <row r="5" spans="1:26" ht="21" customHeight="1">
      <c r="A5" s="1658" t="s">
        <v>308</v>
      </c>
      <c r="B5" s="1658"/>
      <c r="C5" s="1658"/>
      <c r="D5" s="1658"/>
      <c r="E5" s="1658"/>
      <c r="F5" s="1658"/>
      <c r="G5" s="1658"/>
      <c r="H5" s="1658"/>
      <c r="I5" s="1658"/>
    </row>
    <row r="6" spans="1:26" ht="21" customHeight="1">
      <c r="A6" s="222" t="s">
        <v>317</v>
      </c>
      <c r="B6" s="222"/>
      <c r="C6" s="222"/>
      <c r="D6" s="222"/>
      <c r="E6" s="222"/>
      <c r="F6" s="222"/>
      <c r="G6" s="222"/>
      <c r="H6" s="222"/>
      <c r="I6" s="222"/>
    </row>
    <row r="7" spans="1:26" ht="10.050000000000001" customHeight="1">
      <c r="A7" s="222"/>
      <c r="B7" s="222"/>
      <c r="C7" s="222"/>
      <c r="D7" s="222"/>
      <c r="E7" s="222"/>
      <c r="F7" s="222"/>
      <c r="G7" s="222"/>
      <c r="H7" s="222"/>
      <c r="I7" s="222"/>
    </row>
    <row r="8" spans="1:26" s="227" customFormat="1" ht="21" customHeight="1">
      <c r="A8" s="221" t="s">
        <v>340</v>
      </c>
      <c r="B8" s="223"/>
      <c r="C8" s="223"/>
      <c r="D8" s="223"/>
      <c r="E8" s="223"/>
      <c r="F8" s="223"/>
      <c r="G8" s="223"/>
      <c r="H8" s="223"/>
      <c r="I8" s="224"/>
      <c r="J8" s="225"/>
      <c r="K8" s="225"/>
      <c r="L8" s="225"/>
      <c r="M8" s="225"/>
      <c r="N8" s="225"/>
      <c r="O8" s="225"/>
      <c r="P8" s="225"/>
      <c r="Q8" s="225"/>
      <c r="R8" s="226"/>
      <c r="S8" s="226"/>
      <c r="T8" s="226"/>
      <c r="U8" s="226"/>
      <c r="V8" s="226"/>
      <c r="W8" s="226"/>
      <c r="X8" s="226"/>
      <c r="Y8" s="226"/>
      <c r="Z8" s="226"/>
    </row>
    <row r="9" spans="1:26" s="1581" customFormat="1" ht="21" customHeight="1">
      <c r="A9" s="1576" t="s">
        <v>1063</v>
      </c>
      <c r="B9" s="1577"/>
      <c r="C9" s="1577"/>
      <c r="D9" s="1577"/>
      <c r="E9" s="1577"/>
      <c r="F9" s="1577"/>
      <c r="G9" s="1577"/>
      <c r="H9" s="1577"/>
      <c r="I9" s="1578"/>
      <c r="J9" s="1579"/>
      <c r="K9" s="1579"/>
      <c r="L9" s="1579"/>
      <c r="M9" s="1579"/>
      <c r="N9" s="1579"/>
      <c r="O9" s="1579"/>
      <c r="P9" s="1579"/>
      <c r="Q9" s="1579"/>
      <c r="R9" s="1580"/>
      <c r="S9" s="1580"/>
      <c r="T9" s="1580"/>
      <c r="U9" s="1580"/>
      <c r="V9" s="1580"/>
      <c r="W9" s="1580"/>
      <c r="X9" s="1580"/>
      <c r="Y9" s="1580"/>
      <c r="Z9" s="1580"/>
    </row>
    <row r="10" spans="1:26" s="227" customFormat="1" ht="21" customHeight="1">
      <c r="A10" s="221" t="s">
        <v>318</v>
      </c>
      <c r="B10" s="223"/>
      <c r="C10" s="223"/>
      <c r="D10" s="223"/>
      <c r="E10" s="223"/>
      <c r="F10" s="223"/>
      <c r="G10" s="223"/>
      <c r="H10" s="223"/>
      <c r="I10" s="224"/>
      <c r="J10" s="225"/>
      <c r="K10" s="225"/>
      <c r="L10" s="225"/>
      <c r="M10" s="225"/>
      <c r="N10" s="225"/>
      <c r="O10" s="225"/>
      <c r="P10" s="225"/>
      <c r="Q10" s="225"/>
      <c r="R10" s="226"/>
      <c r="S10" s="226"/>
      <c r="T10" s="226"/>
      <c r="U10" s="226"/>
      <c r="V10" s="226"/>
      <c r="W10" s="226"/>
      <c r="X10" s="226"/>
      <c r="Y10" s="226"/>
      <c r="Z10" s="226"/>
    </row>
    <row r="11" spans="1:26" s="1581" customFormat="1" ht="21" customHeight="1">
      <c r="A11" s="1578" t="s">
        <v>1067</v>
      </c>
      <c r="B11" s="1582"/>
      <c r="C11" s="1578"/>
      <c r="D11" s="1578"/>
      <c r="E11" s="1578"/>
      <c r="F11" s="1578"/>
      <c r="G11" s="1578"/>
      <c r="H11" s="1578"/>
      <c r="I11" s="1578"/>
      <c r="J11" s="1579"/>
      <c r="K11" s="1579"/>
      <c r="L11" s="1579"/>
      <c r="M11" s="1579"/>
      <c r="N11" s="1579"/>
      <c r="O11" s="1579"/>
      <c r="P11" s="1579"/>
      <c r="Q11" s="1579"/>
      <c r="R11" s="1580"/>
      <c r="S11" s="1580"/>
      <c r="T11" s="1580"/>
      <c r="U11" s="1580"/>
      <c r="V11" s="1580"/>
      <c r="W11" s="1580"/>
      <c r="X11" s="1580"/>
      <c r="Y11" s="1580"/>
      <c r="Z11" s="1580"/>
    </row>
    <row r="12" spans="1:26" s="227" customFormat="1" ht="21" customHeight="1">
      <c r="A12" s="1578" t="s">
        <v>1064</v>
      </c>
      <c r="B12" s="224"/>
      <c r="C12" s="224"/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226"/>
      <c r="S12" s="226"/>
      <c r="T12" s="226"/>
      <c r="U12" s="226"/>
      <c r="V12" s="226"/>
      <c r="W12" s="226"/>
      <c r="X12" s="226"/>
      <c r="Y12" s="226"/>
      <c r="Z12" s="226"/>
    </row>
    <row r="13" spans="1:26" s="227" customFormat="1" ht="21" customHeight="1">
      <c r="A13" s="1578" t="s">
        <v>1065</v>
      </c>
      <c r="B13" s="228"/>
      <c r="C13" s="224"/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6"/>
      <c r="S13" s="226"/>
      <c r="T13" s="226"/>
      <c r="U13" s="226"/>
      <c r="V13" s="226"/>
      <c r="W13" s="226"/>
      <c r="X13" s="226"/>
      <c r="Y13" s="226"/>
      <c r="Z13" s="226"/>
    </row>
    <row r="14" spans="1:26" s="227" customFormat="1" ht="21" customHeight="1">
      <c r="A14" s="1578" t="s">
        <v>1066</v>
      </c>
      <c r="B14" s="228"/>
      <c r="C14" s="224"/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6"/>
      <c r="S14" s="226"/>
      <c r="T14" s="226"/>
      <c r="U14" s="226"/>
      <c r="V14" s="226"/>
      <c r="W14" s="226"/>
      <c r="X14" s="226"/>
      <c r="Y14" s="226"/>
      <c r="Z14" s="226"/>
    </row>
    <row r="15" spans="1:26" s="227" customFormat="1" ht="21" customHeight="1">
      <c r="A15" s="224" t="s">
        <v>319</v>
      </c>
      <c r="B15" s="228"/>
      <c r="C15" s="224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6"/>
      <c r="S15" s="226"/>
      <c r="T15" s="226"/>
      <c r="U15" s="226"/>
      <c r="V15" s="226"/>
      <c r="W15" s="226"/>
      <c r="X15" s="226"/>
      <c r="Y15" s="226"/>
      <c r="Z15" s="226"/>
    </row>
    <row r="16" spans="1:26" s="227" customFormat="1" ht="21" customHeight="1">
      <c r="A16" s="1578" t="s">
        <v>1068</v>
      </c>
      <c r="B16" s="228"/>
      <c r="C16" s="224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6"/>
      <c r="S16" s="226"/>
      <c r="T16" s="226"/>
      <c r="U16" s="226"/>
      <c r="V16" s="226"/>
      <c r="W16" s="226"/>
      <c r="X16" s="226"/>
      <c r="Y16" s="226"/>
      <c r="Z16" s="226"/>
    </row>
    <row r="17" spans="1:26" s="227" customFormat="1" ht="10.050000000000001" customHeight="1">
      <c r="A17" s="224"/>
      <c r="B17" s="228"/>
      <c r="C17" s="224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6"/>
      <c r="S17" s="226"/>
      <c r="T17" s="226"/>
      <c r="U17" s="226"/>
      <c r="V17" s="226"/>
      <c r="W17" s="226"/>
      <c r="X17" s="226"/>
      <c r="Y17" s="226"/>
      <c r="Z17" s="226"/>
    </row>
    <row r="18" spans="1:26" ht="21" customHeight="1">
      <c r="A18" s="221" t="s">
        <v>320</v>
      </c>
      <c r="B18" s="229"/>
      <c r="C18" s="229"/>
      <c r="D18" s="229"/>
      <c r="E18" s="229"/>
      <c r="F18" s="229"/>
      <c r="G18" s="229"/>
      <c r="H18" s="229"/>
      <c r="I18" s="229"/>
      <c r="R18" s="230"/>
      <c r="S18" s="230"/>
      <c r="T18" s="230"/>
      <c r="U18" s="230"/>
      <c r="V18" s="230"/>
      <c r="W18" s="230"/>
      <c r="X18" s="230"/>
    </row>
    <row r="19" spans="1:26" ht="21" customHeight="1">
      <c r="A19" s="1578" t="s">
        <v>1069</v>
      </c>
      <c r="B19" s="229"/>
      <c r="C19" s="229"/>
      <c r="D19" s="229"/>
      <c r="E19" s="229"/>
      <c r="F19" s="229"/>
      <c r="G19" s="229"/>
      <c r="H19" s="229"/>
      <c r="I19" s="229"/>
      <c r="R19" s="230"/>
      <c r="S19" s="230"/>
      <c r="T19" s="230"/>
      <c r="U19" s="230"/>
      <c r="V19" s="230"/>
      <c r="W19" s="230"/>
      <c r="X19" s="230"/>
    </row>
    <row r="20" spans="1:26" ht="21" customHeight="1">
      <c r="A20" s="1578" t="s">
        <v>1070</v>
      </c>
      <c r="B20" s="229"/>
      <c r="C20" s="229"/>
      <c r="D20" s="229"/>
      <c r="E20" s="229"/>
      <c r="F20" s="229"/>
      <c r="G20" s="229"/>
      <c r="H20" s="229"/>
      <c r="I20" s="229"/>
      <c r="R20" s="230"/>
      <c r="S20" s="230"/>
      <c r="T20" s="230"/>
      <c r="U20" s="230"/>
      <c r="V20" s="230"/>
      <c r="W20" s="230"/>
      <c r="X20" s="230"/>
    </row>
    <row r="21" spans="1:26" s="1575" customFormat="1" ht="10.050000000000001" customHeight="1">
      <c r="A21" s="1578"/>
      <c r="B21" s="1583"/>
      <c r="C21" s="1583"/>
      <c r="D21" s="1583"/>
      <c r="E21" s="1583"/>
      <c r="F21" s="1583"/>
      <c r="G21" s="1583"/>
      <c r="H21" s="1583"/>
      <c r="I21" s="1583"/>
      <c r="R21" s="1584"/>
      <c r="S21" s="1584"/>
      <c r="T21" s="1584"/>
      <c r="U21" s="1584"/>
      <c r="V21" s="1584"/>
      <c r="W21" s="1584"/>
      <c r="X21" s="1584"/>
    </row>
    <row r="22" spans="1:26" s="1581" customFormat="1" ht="21" customHeight="1">
      <c r="A22" s="1576" t="s">
        <v>1071</v>
      </c>
      <c r="B22" s="1577"/>
      <c r="C22" s="1577"/>
      <c r="D22" s="1577"/>
      <c r="E22" s="1577"/>
      <c r="F22" s="1577"/>
      <c r="G22" s="1577"/>
      <c r="H22" s="1577"/>
      <c r="I22" s="1578"/>
      <c r="J22" s="1579"/>
      <c r="K22" s="1579"/>
      <c r="L22" s="1579"/>
      <c r="M22" s="1579"/>
      <c r="N22" s="1579"/>
      <c r="O22" s="1579"/>
      <c r="P22" s="1579"/>
      <c r="Q22" s="1579"/>
      <c r="R22" s="1580"/>
      <c r="S22" s="1580"/>
      <c r="T22" s="1580"/>
      <c r="U22" s="1580"/>
      <c r="V22" s="1580"/>
      <c r="W22" s="1580"/>
      <c r="X22" s="1580"/>
      <c r="Y22" s="1580"/>
      <c r="Z22" s="1580"/>
    </row>
    <row r="23" spans="1:26" s="1581" customFormat="1" ht="21" customHeight="1">
      <c r="A23" s="1576" t="s">
        <v>318</v>
      </c>
      <c r="B23" s="1577"/>
      <c r="C23" s="1577"/>
      <c r="D23" s="1577"/>
      <c r="E23" s="1577"/>
      <c r="F23" s="1577"/>
      <c r="G23" s="1577"/>
      <c r="H23" s="1577"/>
      <c r="I23" s="1578"/>
      <c r="J23" s="1579"/>
      <c r="K23" s="1579"/>
      <c r="L23" s="1579"/>
      <c r="M23" s="1579"/>
      <c r="N23" s="1579"/>
      <c r="O23" s="1579"/>
      <c r="P23" s="1579"/>
      <c r="Q23" s="1579"/>
      <c r="R23" s="1580"/>
      <c r="S23" s="1580"/>
      <c r="T23" s="1580"/>
      <c r="U23" s="1580"/>
      <c r="V23" s="1580"/>
      <c r="W23" s="1580"/>
      <c r="X23" s="1580"/>
      <c r="Y23" s="1580"/>
      <c r="Z23" s="1580"/>
    </row>
    <row r="24" spans="1:26" s="1581" customFormat="1" ht="21" customHeight="1">
      <c r="A24" s="1578" t="s">
        <v>1072</v>
      </c>
      <c r="B24" s="1578"/>
      <c r="C24" s="1578"/>
      <c r="D24" s="1578"/>
      <c r="E24" s="1578"/>
      <c r="F24" s="1578"/>
      <c r="G24" s="1578"/>
      <c r="H24" s="1578"/>
      <c r="I24" s="1578"/>
      <c r="J24" s="1579"/>
      <c r="K24" s="1579"/>
      <c r="L24" s="1579"/>
      <c r="M24" s="1579"/>
      <c r="N24" s="1579"/>
      <c r="O24" s="1579"/>
      <c r="P24" s="1579"/>
      <c r="Q24" s="1579"/>
      <c r="R24" s="1580"/>
      <c r="S24" s="1580"/>
      <c r="T24" s="1580"/>
      <c r="U24" s="1580"/>
      <c r="V24" s="1580"/>
      <c r="W24" s="1580"/>
      <c r="X24" s="1580"/>
      <c r="Y24" s="1580"/>
      <c r="Z24" s="1580"/>
    </row>
    <row r="25" spans="1:26" s="1581" customFormat="1" ht="21" customHeight="1">
      <c r="A25" s="1578" t="s">
        <v>1073</v>
      </c>
      <c r="B25" s="1582"/>
      <c r="C25" s="1578"/>
      <c r="D25" s="1578"/>
      <c r="E25" s="1578"/>
      <c r="F25" s="1578"/>
      <c r="G25" s="1578"/>
      <c r="H25" s="1578"/>
      <c r="I25" s="1578"/>
      <c r="J25" s="1579"/>
      <c r="K25" s="1579"/>
      <c r="L25" s="1579"/>
      <c r="M25" s="1579"/>
      <c r="N25" s="1579"/>
      <c r="O25" s="1579"/>
      <c r="P25" s="1579"/>
      <c r="Q25" s="1579"/>
      <c r="R25" s="1580"/>
      <c r="S25" s="1580"/>
      <c r="T25" s="1580"/>
      <c r="U25" s="1580"/>
      <c r="V25" s="1580"/>
      <c r="W25" s="1580"/>
      <c r="X25" s="1580"/>
      <c r="Y25" s="1580"/>
      <c r="Z25" s="1580"/>
    </row>
    <row r="26" spans="1:26" s="1581" customFormat="1" ht="10.050000000000001" customHeight="1">
      <c r="A26" s="1578"/>
      <c r="B26" s="1582"/>
      <c r="C26" s="1578"/>
      <c r="D26" s="1578"/>
      <c r="E26" s="1578"/>
      <c r="F26" s="1578"/>
      <c r="G26" s="1578"/>
      <c r="H26" s="1578"/>
      <c r="I26" s="1578"/>
      <c r="J26" s="1579"/>
      <c r="K26" s="1579"/>
      <c r="L26" s="1579"/>
      <c r="M26" s="1579"/>
      <c r="N26" s="1579"/>
      <c r="O26" s="1579"/>
      <c r="P26" s="1579"/>
      <c r="Q26" s="1579"/>
      <c r="R26" s="1580"/>
      <c r="S26" s="1580"/>
      <c r="T26" s="1580"/>
      <c r="U26" s="1580"/>
      <c r="V26" s="1580"/>
      <c r="W26" s="1580"/>
      <c r="X26" s="1580"/>
      <c r="Y26" s="1580"/>
      <c r="Z26" s="1580"/>
    </row>
    <row r="27" spans="1:26" s="1575" customFormat="1" ht="21" customHeight="1">
      <c r="A27" s="1576" t="s">
        <v>320</v>
      </c>
      <c r="B27" s="1583"/>
      <c r="C27" s="1583"/>
      <c r="D27" s="1583"/>
      <c r="E27" s="1583"/>
      <c r="F27" s="1583"/>
      <c r="G27" s="1583"/>
      <c r="H27" s="1583"/>
      <c r="I27" s="1583"/>
      <c r="R27" s="1584"/>
      <c r="S27" s="1584"/>
      <c r="T27" s="1584"/>
      <c r="U27" s="1584"/>
      <c r="V27" s="1584"/>
      <c r="W27" s="1584"/>
      <c r="X27" s="1584"/>
    </row>
    <row r="28" spans="1:26" s="1575" customFormat="1" ht="21" customHeight="1">
      <c r="A28" s="1578" t="s">
        <v>1074</v>
      </c>
      <c r="B28" s="1583"/>
      <c r="C28" s="1583"/>
      <c r="D28" s="1583"/>
      <c r="E28" s="1583"/>
      <c r="F28" s="1583"/>
      <c r="G28" s="1583"/>
      <c r="H28" s="1583"/>
      <c r="I28" s="1583"/>
      <c r="R28" s="1584"/>
      <c r="S28" s="1584"/>
      <c r="T28" s="1584"/>
      <c r="U28" s="1584"/>
      <c r="V28" s="1584"/>
      <c r="W28" s="1584"/>
      <c r="X28" s="1584"/>
    </row>
    <row r="29" spans="1:26" s="1575" customFormat="1" ht="21" customHeight="1">
      <c r="A29" s="1578" t="s">
        <v>1075</v>
      </c>
      <c r="B29" s="1583"/>
      <c r="C29" s="1583"/>
      <c r="D29" s="1583"/>
      <c r="E29" s="1583"/>
      <c r="F29" s="1583"/>
      <c r="G29" s="1583"/>
      <c r="H29" s="1583"/>
      <c r="I29" s="1583"/>
      <c r="R29" s="1584"/>
      <c r="S29" s="1584"/>
      <c r="T29" s="1584"/>
      <c r="U29" s="1584"/>
      <c r="V29" s="1584"/>
      <c r="W29" s="1584"/>
      <c r="X29" s="1584"/>
    </row>
    <row r="30" spans="1:26" ht="10.050000000000001" customHeight="1">
      <c r="A30" s="224"/>
      <c r="B30" s="229"/>
      <c r="C30" s="229"/>
      <c r="D30" s="229"/>
      <c r="E30" s="229"/>
      <c r="F30" s="229"/>
      <c r="G30" s="229"/>
      <c r="H30" s="229"/>
      <c r="I30" s="229"/>
    </row>
    <row r="31" spans="1:26" s="1581" customFormat="1" ht="21" customHeight="1">
      <c r="A31" s="1576" t="s">
        <v>1076</v>
      </c>
      <c r="B31" s="1577"/>
      <c r="C31" s="1577"/>
      <c r="D31" s="1577"/>
      <c r="E31" s="1577"/>
      <c r="F31" s="1577"/>
      <c r="G31" s="1577"/>
      <c r="H31" s="1577"/>
      <c r="I31" s="1578"/>
      <c r="J31" s="1579"/>
      <c r="K31" s="1579"/>
      <c r="L31" s="1579"/>
      <c r="M31" s="1579"/>
      <c r="N31" s="1579"/>
      <c r="O31" s="1579"/>
      <c r="P31" s="1579"/>
      <c r="Q31" s="1579"/>
      <c r="R31" s="1580"/>
      <c r="S31" s="1580"/>
      <c r="T31" s="1580"/>
      <c r="U31" s="1580"/>
      <c r="V31" s="1580"/>
      <c r="W31" s="1580"/>
      <c r="X31" s="1580"/>
      <c r="Y31" s="1580"/>
      <c r="Z31" s="1580"/>
    </row>
    <row r="32" spans="1:26" s="1581" customFormat="1" ht="21" customHeight="1">
      <c r="A32" s="1576" t="s">
        <v>318</v>
      </c>
      <c r="B32" s="1577"/>
      <c r="C32" s="1577"/>
      <c r="D32" s="1577"/>
      <c r="E32" s="1577"/>
      <c r="F32" s="1577"/>
      <c r="G32" s="1577"/>
      <c r="H32" s="1577"/>
      <c r="I32" s="1578"/>
      <c r="J32" s="1579"/>
      <c r="K32" s="1579"/>
      <c r="L32" s="1579"/>
      <c r="M32" s="1579"/>
      <c r="N32" s="1579"/>
      <c r="O32" s="1579"/>
      <c r="P32" s="1579"/>
      <c r="Q32" s="1579"/>
      <c r="R32" s="1580"/>
      <c r="S32" s="1580"/>
      <c r="T32" s="1580"/>
      <c r="U32" s="1580"/>
      <c r="V32" s="1580"/>
      <c r="W32" s="1580"/>
      <c r="X32" s="1580"/>
      <c r="Y32" s="1580"/>
      <c r="Z32" s="1580"/>
    </row>
    <row r="33" spans="1:26" s="1581" customFormat="1" ht="21" customHeight="1">
      <c r="A33" s="1578" t="s">
        <v>1067</v>
      </c>
      <c r="B33" s="1582"/>
      <c r="C33" s="1578"/>
      <c r="D33" s="1578"/>
      <c r="E33" s="1578"/>
      <c r="F33" s="1578"/>
      <c r="G33" s="1578"/>
      <c r="H33" s="1578"/>
      <c r="I33" s="1578"/>
      <c r="J33" s="1579"/>
      <c r="K33" s="1579"/>
      <c r="L33" s="1579"/>
      <c r="M33" s="1579"/>
      <c r="N33" s="1579"/>
      <c r="O33" s="1579"/>
      <c r="P33" s="1579"/>
      <c r="Q33" s="1579"/>
      <c r="R33" s="1580"/>
      <c r="S33" s="1580"/>
      <c r="T33" s="1580"/>
      <c r="U33" s="1580"/>
      <c r="V33" s="1580"/>
      <c r="W33" s="1580"/>
      <c r="X33" s="1580"/>
      <c r="Y33" s="1580"/>
      <c r="Z33" s="1580"/>
    </row>
    <row r="34" spans="1:26" s="1581" customFormat="1" ht="21" customHeight="1">
      <c r="A34" s="1578" t="s">
        <v>1077</v>
      </c>
      <c r="B34" s="1578"/>
      <c r="C34" s="1578"/>
      <c r="D34" s="1578"/>
      <c r="E34" s="1578"/>
      <c r="F34" s="1578"/>
      <c r="G34" s="1578"/>
      <c r="H34" s="1578"/>
      <c r="I34" s="1578"/>
      <c r="J34" s="1579"/>
      <c r="K34" s="1579"/>
      <c r="L34" s="1579"/>
      <c r="M34" s="1579"/>
      <c r="N34" s="1579"/>
      <c r="O34" s="1579"/>
      <c r="P34" s="1579"/>
      <c r="Q34" s="1579"/>
      <c r="R34" s="1580"/>
      <c r="S34" s="1580"/>
      <c r="T34" s="1580"/>
      <c r="U34" s="1580"/>
      <c r="V34" s="1580"/>
      <c r="W34" s="1580"/>
      <c r="X34" s="1580"/>
      <c r="Y34" s="1580"/>
      <c r="Z34" s="1580"/>
    </row>
    <row r="35" spans="1:26" s="1581" customFormat="1" ht="21" customHeight="1">
      <c r="A35" s="1578" t="s">
        <v>1078</v>
      </c>
      <c r="B35" s="1582"/>
      <c r="C35" s="1578"/>
      <c r="D35" s="1578"/>
      <c r="E35" s="1578"/>
      <c r="F35" s="1578"/>
      <c r="G35" s="1578"/>
      <c r="H35" s="1578"/>
      <c r="I35" s="1578"/>
      <c r="J35" s="1579"/>
      <c r="K35" s="1579"/>
      <c r="L35" s="1579"/>
      <c r="M35" s="1579"/>
      <c r="N35" s="1579"/>
      <c r="O35" s="1579"/>
      <c r="P35" s="1579"/>
      <c r="Q35" s="1579"/>
      <c r="R35" s="1580"/>
      <c r="S35" s="1580"/>
      <c r="T35" s="1580"/>
      <c r="U35" s="1580"/>
      <c r="V35" s="1580"/>
      <c r="W35" s="1580"/>
      <c r="X35" s="1580"/>
      <c r="Y35" s="1580"/>
      <c r="Z35" s="1580"/>
    </row>
    <row r="36" spans="1:26" s="1581" customFormat="1" ht="21" customHeight="1">
      <c r="A36" s="1578" t="s">
        <v>1079</v>
      </c>
      <c r="B36" s="1582"/>
      <c r="C36" s="1578"/>
      <c r="D36" s="1578"/>
      <c r="E36" s="1578"/>
      <c r="F36" s="1578"/>
      <c r="G36" s="1578"/>
      <c r="H36" s="1578"/>
      <c r="I36" s="1578"/>
      <c r="J36" s="1579"/>
      <c r="K36" s="1579"/>
      <c r="L36" s="1579"/>
      <c r="M36" s="1579"/>
      <c r="N36" s="1579"/>
      <c r="O36" s="1579"/>
      <c r="P36" s="1579"/>
      <c r="Q36" s="1579"/>
      <c r="R36" s="1580"/>
      <c r="S36" s="1580"/>
      <c r="T36" s="1580"/>
      <c r="U36" s="1580"/>
      <c r="V36" s="1580"/>
      <c r="W36" s="1580"/>
      <c r="X36" s="1580"/>
      <c r="Y36" s="1580"/>
      <c r="Z36" s="1580"/>
    </row>
    <row r="37" spans="1:26" s="1581" customFormat="1" ht="21" customHeight="1">
      <c r="A37" s="1578" t="s">
        <v>319</v>
      </c>
      <c r="B37" s="1582"/>
      <c r="C37" s="1578"/>
      <c r="D37" s="1578"/>
      <c r="E37" s="1578"/>
      <c r="F37" s="1578"/>
      <c r="G37" s="1578"/>
      <c r="H37" s="1578"/>
      <c r="I37" s="1578"/>
      <c r="J37" s="1579"/>
      <c r="K37" s="1579"/>
      <c r="L37" s="1579"/>
      <c r="M37" s="1579"/>
      <c r="N37" s="1579"/>
      <c r="O37" s="1579"/>
      <c r="P37" s="1579"/>
      <c r="Q37" s="1579"/>
      <c r="R37" s="1580"/>
      <c r="S37" s="1580"/>
      <c r="T37" s="1580"/>
      <c r="U37" s="1580"/>
      <c r="V37" s="1580"/>
      <c r="W37" s="1580"/>
      <c r="X37" s="1580"/>
      <c r="Y37" s="1580"/>
      <c r="Z37" s="1580"/>
    </row>
    <row r="38" spans="1:26" s="1581" customFormat="1" ht="21" customHeight="1">
      <c r="A38" s="1578" t="s">
        <v>1080</v>
      </c>
      <c r="B38" s="1582"/>
      <c r="C38" s="1578"/>
      <c r="D38" s="1578"/>
      <c r="E38" s="1578"/>
      <c r="F38" s="1578"/>
      <c r="G38" s="1578"/>
      <c r="H38" s="1578"/>
      <c r="I38" s="1578"/>
      <c r="J38" s="1579"/>
      <c r="K38" s="1579"/>
      <c r="L38" s="1579"/>
      <c r="M38" s="1579"/>
      <c r="N38" s="1579"/>
      <c r="O38" s="1579"/>
      <c r="P38" s="1579"/>
      <c r="Q38" s="1579"/>
      <c r="R38" s="1580"/>
      <c r="S38" s="1580"/>
      <c r="T38" s="1580"/>
      <c r="U38" s="1580"/>
      <c r="V38" s="1580"/>
      <c r="W38" s="1580"/>
      <c r="X38" s="1580"/>
      <c r="Y38" s="1580"/>
      <c r="Z38" s="1580"/>
    </row>
    <row r="39" spans="1:26" s="1581" customFormat="1" ht="21" customHeight="1">
      <c r="A39" s="1578" t="s">
        <v>1081</v>
      </c>
      <c r="B39" s="1582"/>
      <c r="C39" s="1578"/>
      <c r="D39" s="1578"/>
      <c r="E39" s="1578"/>
      <c r="F39" s="1578"/>
      <c r="G39" s="1578"/>
      <c r="H39" s="1578"/>
      <c r="I39" s="1578"/>
      <c r="J39" s="1579"/>
      <c r="K39" s="1579"/>
      <c r="L39" s="1579"/>
      <c r="M39" s="1579"/>
      <c r="N39" s="1579"/>
      <c r="O39" s="1579"/>
      <c r="P39" s="1579"/>
      <c r="Q39" s="1579"/>
      <c r="R39" s="1580"/>
      <c r="S39" s="1580"/>
      <c r="T39" s="1580"/>
      <c r="U39" s="1580"/>
      <c r="V39" s="1580"/>
      <c r="W39" s="1580"/>
      <c r="X39" s="1580"/>
      <c r="Y39" s="1580"/>
      <c r="Z39" s="1580"/>
    </row>
    <row r="40" spans="1:26" s="1581" customFormat="1" ht="10.050000000000001" customHeight="1">
      <c r="A40" s="1578"/>
      <c r="B40" s="1582"/>
      <c r="C40" s="1578"/>
      <c r="D40" s="1578"/>
      <c r="E40" s="1578"/>
      <c r="F40" s="1578"/>
      <c r="G40" s="1578"/>
      <c r="H40" s="1578"/>
      <c r="I40" s="1578"/>
      <c r="J40" s="1579"/>
      <c r="K40" s="1579"/>
      <c r="L40" s="1579"/>
      <c r="M40" s="1579"/>
      <c r="N40" s="1579"/>
      <c r="O40" s="1579"/>
      <c r="P40" s="1579"/>
      <c r="Q40" s="1579"/>
      <c r="R40" s="1580"/>
      <c r="S40" s="1580"/>
      <c r="T40" s="1580"/>
      <c r="U40" s="1580"/>
      <c r="V40" s="1580"/>
      <c r="W40" s="1580"/>
      <c r="X40" s="1580"/>
      <c r="Y40" s="1580"/>
      <c r="Z40" s="1580"/>
    </row>
    <row r="41" spans="1:26" s="1575" customFormat="1" ht="21" customHeight="1">
      <c r="A41" s="1576" t="s">
        <v>320</v>
      </c>
      <c r="B41" s="1583"/>
      <c r="C41" s="1583"/>
      <c r="D41" s="1583"/>
      <c r="E41" s="1583"/>
      <c r="F41" s="1583"/>
      <c r="G41" s="1583"/>
      <c r="H41" s="1583"/>
      <c r="I41" s="1583"/>
      <c r="R41" s="1584"/>
      <c r="S41" s="1584"/>
      <c r="T41" s="1584"/>
      <c r="U41" s="1584"/>
      <c r="V41" s="1584"/>
      <c r="W41" s="1584"/>
      <c r="X41" s="1584"/>
    </row>
    <row r="42" spans="1:26" s="1575" customFormat="1" ht="21" customHeight="1">
      <c r="A42" s="1578" t="s">
        <v>1082</v>
      </c>
      <c r="B42" s="1583"/>
      <c r="C42" s="1583"/>
      <c r="D42" s="1583"/>
      <c r="E42" s="1583"/>
      <c r="F42" s="1583"/>
      <c r="G42" s="1583"/>
      <c r="H42" s="1583"/>
      <c r="I42" s="1583"/>
      <c r="R42" s="1584"/>
      <c r="S42" s="1584"/>
      <c r="T42" s="1584"/>
      <c r="U42" s="1584"/>
      <c r="V42" s="1584"/>
      <c r="W42" s="1584"/>
      <c r="X42" s="1584"/>
    </row>
    <row r="43" spans="1:26" s="1575" customFormat="1" ht="21" customHeight="1">
      <c r="A43" s="1578" t="s">
        <v>1083</v>
      </c>
      <c r="B43" s="1583"/>
      <c r="C43" s="1583"/>
      <c r="D43" s="1583"/>
      <c r="E43" s="1583"/>
      <c r="F43" s="1583"/>
      <c r="G43" s="1583"/>
      <c r="H43" s="1583"/>
      <c r="I43" s="1583"/>
      <c r="R43" s="1584"/>
      <c r="S43" s="1584"/>
      <c r="T43" s="1584"/>
      <c r="U43" s="1584"/>
      <c r="V43" s="1584"/>
      <c r="W43" s="1584"/>
      <c r="X43" s="1584"/>
    </row>
    <row r="44" spans="1:26" s="1575" customFormat="1" ht="21" customHeight="1">
      <c r="A44" s="1576" t="s">
        <v>1084</v>
      </c>
      <c r="B44" s="1583"/>
      <c r="C44" s="1583"/>
      <c r="D44" s="1583"/>
      <c r="E44" s="1583"/>
      <c r="F44" s="1583"/>
      <c r="G44" s="1583"/>
      <c r="H44" s="1583"/>
      <c r="I44" s="1583"/>
      <c r="R44" s="1584"/>
      <c r="S44" s="1584"/>
      <c r="T44" s="1584"/>
      <c r="U44" s="1584"/>
      <c r="V44" s="1584"/>
      <c r="W44" s="1584"/>
      <c r="X44" s="1584"/>
    </row>
    <row r="45" spans="1:26" s="1575" customFormat="1" ht="21" customHeight="1">
      <c r="A45" s="1636" t="s">
        <v>321</v>
      </c>
      <c r="B45" s="1637"/>
      <c r="C45" s="1640" t="s">
        <v>323</v>
      </c>
      <c r="D45" s="1620" t="s">
        <v>322</v>
      </c>
      <c r="E45" s="1640" t="s">
        <v>324</v>
      </c>
      <c r="F45" s="1620" t="s">
        <v>1089</v>
      </c>
      <c r="G45" s="1618" t="s">
        <v>1087</v>
      </c>
      <c r="H45" s="1619"/>
      <c r="I45" s="1640" t="s">
        <v>310</v>
      </c>
    </row>
    <row r="46" spans="1:26" s="1575" customFormat="1" ht="21" customHeight="1">
      <c r="A46" s="1638"/>
      <c r="B46" s="1639"/>
      <c r="C46" s="1641"/>
      <c r="D46" s="1620"/>
      <c r="E46" s="1641"/>
      <c r="F46" s="1620"/>
      <c r="G46" s="1565" t="s">
        <v>1088</v>
      </c>
      <c r="H46" s="1564" t="s">
        <v>326</v>
      </c>
      <c r="I46" s="1641"/>
    </row>
    <row r="47" spans="1:26" s="1595" customFormat="1" ht="21" customHeight="1">
      <c r="A47" s="1621" t="s">
        <v>1033</v>
      </c>
      <c r="B47" s="1629"/>
      <c r="C47" s="1587" t="s">
        <v>327</v>
      </c>
      <c r="D47" s="1594" t="s">
        <v>1096</v>
      </c>
      <c r="E47" s="1588">
        <f>내역서!C41</f>
        <v>130</v>
      </c>
      <c r="F47" s="1627">
        <f>E48-E47</f>
        <v>-5</v>
      </c>
      <c r="G47" s="1563">
        <f>내역서!K41</f>
        <v>51858</v>
      </c>
      <c r="H47" s="1589">
        <f>내역서!L41</f>
        <v>6741540</v>
      </c>
      <c r="I47" s="1625">
        <f t="shared" ref="I47" si="0">H48-H47</f>
        <v>-259290</v>
      </c>
    </row>
    <row r="48" spans="1:26" s="1575" customFormat="1" ht="21" customHeight="1">
      <c r="A48" s="1630"/>
      <c r="B48" s="1631"/>
      <c r="C48" s="1586" t="s">
        <v>328</v>
      </c>
      <c r="D48" s="1586" t="str">
        <f>D47</f>
        <v>본</v>
      </c>
      <c r="E48" s="1590">
        <f>내역서!C42</f>
        <v>125</v>
      </c>
      <c r="F48" s="1628"/>
      <c r="G48" s="1562">
        <f>G47</f>
        <v>51858</v>
      </c>
      <c r="H48" s="1591">
        <f>내역서!L42</f>
        <v>6482250</v>
      </c>
      <c r="I48" s="1626"/>
    </row>
    <row r="49" spans="1:11" s="1595" customFormat="1" ht="21" customHeight="1">
      <c r="A49" s="1621" t="s">
        <v>1091</v>
      </c>
      <c r="B49" s="1629"/>
      <c r="C49" s="1587" t="s">
        <v>327</v>
      </c>
      <c r="D49" s="1594" t="s">
        <v>1097</v>
      </c>
      <c r="E49" s="1588">
        <f>내역서!C53</f>
        <v>1118</v>
      </c>
      <c r="F49" s="1627">
        <f t="shared" ref="F49" si="1">E50-E49</f>
        <v>-98</v>
      </c>
      <c r="G49" s="1563">
        <f>내역서!K53</f>
        <v>16993</v>
      </c>
      <c r="H49" s="1589">
        <f>내역서!L53</f>
        <v>18998174</v>
      </c>
      <c r="I49" s="1625">
        <f t="shared" ref="I49" si="2">H50-H49</f>
        <v>-1665314</v>
      </c>
    </row>
    <row r="50" spans="1:11" s="1575" customFormat="1" ht="21" customHeight="1">
      <c r="A50" s="1630"/>
      <c r="B50" s="1631"/>
      <c r="C50" s="1586" t="s">
        <v>328</v>
      </c>
      <c r="D50" s="1586" t="str">
        <f>D49</f>
        <v>m</v>
      </c>
      <c r="E50" s="1590">
        <f>내역서!C54</f>
        <v>1020</v>
      </c>
      <c r="F50" s="1628"/>
      <c r="G50" s="1562">
        <f>내역서!K54</f>
        <v>16993</v>
      </c>
      <c r="H50" s="1591">
        <f>내역서!L54</f>
        <v>17332860</v>
      </c>
      <c r="I50" s="1626"/>
    </row>
    <row r="51" spans="1:11" s="1595" customFormat="1" ht="21" customHeight="1">
      <c r="A51" s="1621" t="s">
        <v>1090</v>
      </c>
      <c r="B51" s="1629"/>
      <c r="C51" s="1587" t="s">
        <v>327</v>
      </c>
      <c r="D51" s="1594" t="s">
        <v>1097</v>
      </c>
      <c r="E51" s="1588">
        <f>내역서!C55</f>
        <v>419</v>
      </c>
      <c r="F51" s="1627">
        <f t="shared" ref="F51" si="3">E52-E51</f>
        <v>-37</v>
      </c>
      <c r="G51" s="1563">
        <f>내역서!K55</f>
        <v>43623</v>
      </c>
      <c r="H51" s="1589">
        <f>내역서!L55</f>
        <v>18278037</v>
      </c>
      <c r="I51" s="1625">
        <f t="shared" ref="I51" si="4">H52-H51</f>
        <v>-1614051</v>
      </c>
    </row>
    <row r="52" spans="1:11" s="1575" customFormat="1" ht="21" customHeight="1">
      <c r="A52" s="1630"/>
      <c r="B52" s="1631"/>
      <c r="C52" s="1586" t="s">
        <v>328</v>
      </c>
      <c r="D52" s="1586" t="str">
        <f>D51</f>
        <v>m</v>
      </c>
      <c r="E52" s="1590">
        <f>내역서!C56</f>
        <v>382</v>
      </c>
      <c r="F52" s="1628"/>
      <c r="G52" s="1562">
        <f>내역서!K56</f>
        <v>43623</v>
      </c>
      <c r="H52" s="1591">
        <f>내역서!L56</f>
        <v>16663986</v>
      </c>
      <c r="I52" s="1626"/>
    </row>
    <row r="53" spans="1:11" s="1595" customFormat="1" ht="21" customHeight="1">
      <c r="A53" s="1621" t="s">
        <v>1092</v>
      </c>
      <c r="B53" s="1629"/>
      <c r="C53" s="1587" t="s">
        <v>327</v>
      </c>
      <c r="D53" s="1594" t="s">
        <v>1098</v>
      </c>
      <c r="E53" s="1588">
        <f>내역서!C67</f>
        <v>41.356999999999999</v>
      </c>
      <c r="F53" s="1627">
        <f t="shared" ref="F53" si="5">E54-E53</f>
        <v>-5.161999999999999</v>
      </c>
      <c r="G53" s="1563">
        <f>내역서!K67</f>
        <v>475152</v>
      </c>
      <c r="H53" s="1589">
        <f>내역서!L67</f>
        <v>19650860</v>
      </c>
      <c r="I53" s="1625">
        <f t="shared" ref="I53" si="6">H54-H53</f>
        <v>-2452735</v>
      </c>
    </row>
    <row r="54" spans="1:11" s="1575" customFormat="1" ht="21" customHeight="1">
      <c r="A54" s="1630"/>
      <c r="B54" s="1631"/>
      <c r="C54" s="1586" t="s">
        <v>328</v>
      </c>
      <c r="D54" s="1586" t="str">
        <f>D53</f>
        <v>ton</v>
      </c>
      <c r="E54" s="1590">
        <f>내역서!C68</f>
        <v>36.195</v>
      </c>
      <c r="F54" s="1628"/>
      <c r="G54" s="1562">
        <f>G53</f>
        <v>475152</v>
      </c>
      <c r="H54" s="1591">
        <f>내역서!L68</f>
        <v>17198125</v>
      </c>
      <c r="I54" s="1626"/>
    </row>
    <row r="55" spans="1:11" s="1595" customFormat="1" ht="21" customHeight="1">
      <c r="A55" s="1621" t="s">
        <v>1093</v>
      </c>
      <c r="B55" s="1622"/>
      <c r="C55" s="1587" t="s">
        <v>327</v>
      </c>
      <c r="D55" s="1594" t="s">
        <v>1099</v>
      </c>
      <c r="E55" s="1592">
        <f>내역서!C69</f>
        <v>176</v>
      </c>
      <c r="F55" s="1627">
        <f t="shared" ref="F55" si="7">E56-E55</f>
        <v>-15</v>
      </c>
      <c r="G55" s="1563">
        <f>내역서!K69</f>
        <v>35162</v>
      </c>
      <c r="H55" s="1589">
        <f>내역서!L69</f>
        <v>6188512</v>
      </c>
      <c r="I55" s="1625">
        <f t="shared" ref="I55" si="8">H56-H55</f>
        <v>-527430</v>
      </c>
    </row>
    <row r="56" spans="1:11" s="1575" customFormat="1" ht="21" customHeight="1">
      <c r="A56" s="1623"/>
      <c r="B56" s="1624"/>
      <c r="C56" s="1586" t="s">
        <v>328</v>
      </c>
      <c r="D56" s="1586" t="str">
        <f>D55</f>
        <v>본</v>
      </c>
      <c r="E56" s="1593">
        <f>내역서!C70</f>
        <v>161</v>
      </c>
      <c r="F56" s="1628"/>
      <c r="G56" s="1562">
        <f>G55</f>
        <v>35162</v>
      </c>
      <c r="H56" s="1591">
        <f>내역서!L70</f>
        <v>5661082</v>
      </c>
      <c r="I56" s="1626"/>
      <c r="K56" s="1585"/>
    </row>
    <row r="57" spans="1:11" s="1595" customFormat="1" ht="21" customHeight="1">
      <c r="A57" s="1621" t="s">
        <v>1094</v>
      </c>
      <c r="B57" s="1622"/>
      <c r="C57" s="1587" t="s">
        <v>327</v>
      </c>
      <c r="D57" s="1594" t="s">
        <v>1100</v>
      </c>
      <c r="E57" s="1592">
        <f>내역서!C81</f>
        <v>51</v>
      </c>
      <c r="F57" s="1627">
        <f t="shared" ref="F57" si="9">E58-E57</f>
        <v>-4</v>
      </c>
      <c r="G57" s="1563">
        <f>내역서!K81</f>
        <v>140113</v>
      </c>
      <c r="H57" s="1589">
        <f>내역서!L81</f>
        <v>7145763</v>
      </c>
      <c r="I57" s="1625">
        <f t="shared" ref="I57" si="10">H58-H57</f>
        <v>-560452</v>
      </c>
    </row>
    <row r="58" spans="1:11" s="1575" customFormat="1" ht="21" customHeight="1">
      <c r="A58" s="1623"/>
      <c r="B58" s="1624"/>
      <c r="C58" s="1586" t="s">
        <v>328</v>
      </c>
      <c r="D58" s="1586" t="s">
        <v>1100</v>
      </c>
      <c r="E58" s="1593">
        <f>내역서!C82</f>
        <v>47</v>
      </c>
      <c r="F58" s="1628"/>
      <c r="G58" s="1562">
        <f>G57</f>
        <v>140113</v>
      </c>
      <c r="H58" s="1591">
        <f>내역서!L82</f>
        <v>6585311</v>
      </c>
      <c r="I58" s="1626"/>
      <c r="K58" s="1585"/>
    </row>
    <row r="59" spans="1:11" s="1595" customFormat="1" ht="21" customHeight="1">
      <c r="A59" s="1621" t="s">
        <v>1095</v>
      </c>
      <c r="B59" s="1622"/>
      <c r="C59" s="1587" t="s">
        <v>327</v>
      </c>
      <c r="D59" s="1594" t="s">
        <v>1097</v>
      </c>
      <c r="E59" s="1592">
        <f>내역서!C93</f>
        <v>1295</v>
      </c>
      <c r="F59" s="1627">
        <f t="shared" ref="F59" si="11">E60-E59</f>
        <v>-111</v>
      </c>
      <c r="G59" s="1563">
        <f>내역서!K93</f>
        <v>16778</v>
      </c>
      <c r="H59" s="1589">
        <f>내역서!L93</f>
        <v>21727510</v>
      </c>
      <c r="I59" s="1625">
        <f t="shared" ref="I59" si="12">H60-H59</f>
        <v>-1862358</v>
      </c>
    </row>
    <row r="60" spans="1:11" s="1575" customFormat="1" ht="21" customHeight="1">
      <c r="A60" s="1623"/>
      <c r="B60" s="1624"/>
      <c r="C60" s="1586" t="s">
        <v>328</v>
      </c>
      <c r="D60" s="1586" t="str">
        <f>D59</f>
        <v>m</v>
      </c>
      <c r="E60" s="1593">
        <f>내역서!C94</f>
        <v>1184</v>
      </c>
      <c r="F60" s="1628"/>
      <c r="G60" s="1562">
        <f>G59</f>
        <v>16778</v>
      </c>
      <c r="H60" s="1591">
        <f>내역서!L94</f>
        <v>19865152</v>
      </c>
      <c r="I60" s="1626"/>
      <c r="K60" s="1585"/>
    </row>
    <row r="61" spans="1:11" ht="21" customHeight="1">
      <c r="A61" s="1576" t="s">
        <v>1086</v>
      </c>
      <c r="B61" s="229"/>
      <c r="C61" s="229"/>
      <c r="D61" s="229"/>
      <c r="E61" s="229"/>
      <c r="F61" s="229"/>
      <c r="G61" s="229"/>
      <c r="H61" s="229"/>
      <c r="I61" s="229"/>
    </row>
    <row r="62" spans="1:11" ht="21" customHeight="1">
      <c r="A62" s="1583" t="s">
        <v>1085</v>
      </c>
      <c r="B62" s="229"/>
      <c r="C62" s="229"/>
      <c r="D62" s="229"/>
      <c r="E62" s="229"/>
      <c r="F62" s="229"/>
      <c r="G62" s="229"/>
      <c r="H62" s="229"/>
      <c r="I62" s="229"/>
    </row>
    <row r="63" spans="1:11" ht="21" customHeight="1">
      <c r="A63" s="1636" t="s">
        <v>321</v>
      </c>
      <c r="B63" s="1637"/>
      <c r="C63" s="1640" t="s">
        <v>323</v>
      </c>
      <c r="D63" s="1620" t="s">
        <v>322</v>
      </c>
      <c r="E63" s="1640" t="s">
        <v>324</v>
      </c>
      <c r="F63" s="1659" t="s">
        <v>309</v>
      </c>
      <c r="G63" s="1618"/>
      <c r="H63" s="1619"/>
      <c r="I63" s="1640" t="s">
        <v>310</v>
      </c>
    </row>
    <row r="64" spans="1:11" ht="21" customHeight="1">
      <c r="A64" s="1638"/>
      <c r="B64" s="1639"/>
      <c r="C64" s="1641"/>
      <c r="D64" s="1620"/>
      <c r="E64" s="1641"/>
      <c r="F64" s="1659" t="s">
        <v>325</v>
      </c>
      <c r="G64" s="1619"/>
      <c r="H64" s="1564" t="s">
        <v>326</v>
      </c>
      <c r="I64" s="1641"/>
    </row>
    <row r="65" spans="1:11" s="255" customFormat="1" ht="21" customHeight="1">
      <c r="A65" s="1621" t="s">
        <v>1032</v>
      </c>
      <c r="B65" s="1629"/>
      <c r="C65" s="242" t="s">
        <v>327</v>
      </c>
      <c r="D65" s="254" t="s">
        <v>337</v>
      </c>
      <c r="E65" s="243">
        <v>1</v>
      </c>
      <c r="F65" s="1642"/>
      <c r="G65" s="1646"/>
      <c r="H65" s="244">
        <f>내역서!L21</f>
        <v>103226476</v>
      </c>
      <c r="I65" s="1625">
        <f t="shared" ref="I65" si="13">H66-H65</f>
        <v>63881828</v>
      </c>
    </row>
    <row r="66" spans="1:11" ht="21" customHeight="1">
      <c r="A66" s="1630"/>
      <c r="B66" s="1631"/>
      <c r="C66" s="241" t="s">
        <v>328</v>
      </c>
      <c r="D66" s="241" t="s">
        <v>49</v>
      </c>
      <c r="E66" s="245">
        <v>1</v>
      </c>
      <c r="F66" s="1644"/>
      <c r="G66" s="1647"/>
      <c r="H66" s="246">
        <f>내역서!L22</f>
        <v>167108304</v>
      </c>
      <c r="I66" s="1626"/>
    </row>
    <row r="67" spans="1:11" s="255" customFormat="1" ht="21" customHeight="1">
      <c r="A67" s="1621" t="s">
        <v>1033</v>
      </c>
      <c r="B67" s="1629"/>
      <c r="C67" s="242" t="s">
        <v>327</v>
      </c>
      <c r="D67" s="254" t="s">
        <v>337</v>
      </c>
      <c r="E67" s="243">
        <v>1</v>
      </c>
      <c r="F67" s="1642"/>
      <c r="G67" s="1646"/>
      <c r="H67" s="244">
        <f>내역서!L39</f>
        <v>24942741</v>
      </c>
      <c r="I67" s="1625">
        <f t="shared" ref="I67" si="14">H68-H67</f>
        <v>216528</v>
      </c>
    </row>
    <row r="68" spans="1:11" ht="21" customHeight="1">
      <c r="A68" s="1630"/>
      <c r="B68" s="1631"/>
      <c r="C68" s="241" t="s">
        <v>328</v>
      </c>
      <c r="D68" s="241" t="s">
        <v>49</v>
      </c>
      <c r="E68" s="245">
        <v>1</v>
      </c>
      <c r="F68" s="1644"/>
      <c r="G68" s="1647"/>
      <c r="H68" s="246">
        <f>내역서!L40</f>
        <v>25159269</v>
      </c>
      <c r="I68" s="1626"/>
    </row>
    <row r="69" spans="1:11" s="255" customFormat="1" ht="21" customHeight="1">
      <c r="A69" s="1621" t="s">
        <v>1029</v>
      </c>
      <c r="B69" s="1629"/>
      <c r="C69" s="242" t="s">
        <v>327</v>
      </c>
      <c r="D69" s="254" t="s">
        <v>337</v>
      </c>
      <c r="E69" s="243">
        <v>1</v>
      </c>
      <c r="F69" s="1642"/>
      <c r="G69" s="1646"/>
      <c r="H69" s="244">
        <f>내역서!L49</f>
        <v>152101658</v>
      </c>
      <c r="I69" s="1625">
        <f t="shared" ref="I69" si="15">H70-H69</f>
        <v>31233438</v>
      </c>
    </row>
    <row r="70" spans="1:11" ht="21" customHeight="1">
      <c r="A70" s="1630"/>
      <c r="B70" s="1631"/>
      <c r="C70" s="241" t="s">
        <v>328</v>
      </c>
      <c r="D70" s="241" t="s">
        <v>49</v>
      </c>
      <c r="E70" s="245">
        <v>1</v>
      </c>
      <c r="F70" s="1644"/>
      <c r="G70" s="1647"/>
      <c r="H70" s="246">
        <f>내역서!L50</f>
        <v>183335096</v>
      </c>
      <c r="I70" s="1626"/>
    </row>
    <row r="71" spans="1:11" s="255" customFormat="1" ht="21" customHeight="1">
      <c r="A71" s="1621" t="s">
        <v>338</v>
      </c>
      <c r="B71" s="1629"/>
      <c r="C71" s="242" t="s">
        <v>327</v>
      </c>
      <c r="D71" s="254" t="s">
        <v>49</v>
      </c>
      <c r="E71" s="243">
        <v>1</v>
      </c>
      <c r="F71" s="1642"/>
      <c r="G71" s="1646"/>
      <c r="H71" s="244">
        <f>+내역서!L91</f>
        <v>98814617</v>
      </c>
      <c r="I71" s="1625">
        <f t="shared" ref="I71" si="16">H72-H71</f>
        <v>-7796013</v>
      </c>
    </row>
    <row r="72" spans="1:11" ht="21" customHeight="1">
      <c r="A72" s="1630"/>
      <c r="B72" s="1631"/>
      <c r="C72" s="241" t="s">
        <v>328</v>
      </c>
      <c r="D72" s="241" t="s">
        <v>49</v>
      </c>
      <c r="E72" s="245">
        <v>1</v>
      </c>
      <c r="F72" s="1644"/>
      <c r="G72" s="1647"/>
      <c r="H72" s="246">
        <f>+내역서!L92</f>
        <v>91018604</v>
      </c>
      <c r="I72" s="1626"/>
    </row>
    <row r="73" spans="1:11" s="255" customFormat="1" ht="21" customHeight="1">
      <c r="A73" s="1621" t="s">
        <v>1047</v>
      </c>
      <c r="B73" s="1622"/>
      <c r="C73" s="242" t="s">
        <v>327</v>
      </c>
      <c r="D73" s="254" t="s">
        <v>49</v>
      </c>
      <c r="E73" s="247">
        <v>1</v>
      </c>
      <c r="F73" s="1642"/>
      <c r="G73" s="1643"/>
      <c r="H73" s="244">
        <f>내역서!L85</f>
        <v>129302115</v>
      </c>
      <c r="I73" s="1625">
        <f t="shared" ref="I73" si="17">H74-H73</f>
        <v>-200841</v>
      </c>
    </row>
    <row r="74" spans="1:11" ht="21" customHeight="1">
      <c r="A74" s="1623"/>
      <c r="B74" s="1624"/>
      <c r="C74" s="241" t="s">
        <v>328</v>
      </c>
      <c r="D74" s="241" t="s">
        <v>49</v>
      </c>
      <c r="E74" s="248">
        <v>1</v>
      </c>
      <c r="F74" s="1644"/>
      <c r="G74" s="1645"/>
      <c r="H74" s="246">
        <f>내역서!L86</f>
        <v>129101274</v>
      </c>
      <c r="I74" s="1626"/>
      <c r="K74" s="231"/>
    </row>
    <row r="75" spans="1:11" s="255" customFormat="1" ht="21" customHeight="1">
      <c r="A75" s="1621" t="s">
        <v>339</v>
      </c>
      <c r="B75" s="1622"/>
      <c r="C75" s="242" t="s">
        <v>327</v>
      </c>
      <c r="D75" s="254" t="s">
        <v>49</v>
      </c>
      <c r="E75" s="247">
        <v>1</v>
      </c>
      <c r="F75" s="1642"/>
      <c r="G75" s="1643"/>
      <c r="H75" s="244">
        <f>+내역서!L79</f>
        <v>24390099</v>
      </c>
      <c r="I75" s="1625">
        <f t="shared" ref="I75" si="18">H76-H75</f>
        <v>-731188</v>
      </c>
    </row>
    <row r="76" spans="1:11" ht="21" customHeight="1">
      <c r="A76" s="1623"/>
      <c r="B76" s="1624"/>
      <c r="C76" s="241" t="s">
        <v>328</v>
      </c>
      <c r="D76" s="241" t="s">
        <v>49</v>
      </c>
      <c r="E76" s="248">
        <v>1</v>
      </c>
      <c r="F76" s="1644"/>
      <c r="G76" s="1645"/>
      <c r="H76" s="246">
        <f>+내역서!L80</f>
        <v>23658911</v>
      </c>
      <c r="I76" s="1626"/>
      <c r="K76" s="231"/>
    </row>
    <row r="77" spans="1:11" ht="7.05" customHeight="1">
      <c r="A77" s="249"/>
      <c r="B77" s="249"/>
      <c r="C77" s="250"/>
      <c r="D77" s="250"/>
      <c r="E77" s="251"/>
      <c r="F77" s="252"/>
      <c r="G77" s="251"/>
      <c r="H77" s="253"/>
      <c r="I77" s="232"/>
      <c r="K77" s="231"/>
    </row>
    <row r="78" spans="1:11" ht="21" customHeight="1">
      <c r="A78" s="229" t="s">
        <v>329</v>
      </c>
    </row>
    <row r="79" spans="1:11" ht="21" customHeight="1">
      <c r="A79" s="1656" t="s">
        <v>330</v>
      </c>
      <c r="B79" s="1656" t="s">
        <v>311</v>
      </c>
      <c r="C79" s="1656"/>
      <c r="D79" s="1656"/>
      <c r="E79" s="1656" t="s">
        <v>331</v>
      </c>
      <c r="F79" s="1656"/>
      <c r="G79" s="1656"/>
      <c r="H79" s="1656" t="s">
        <v>332</v>
      </c>
      <c r="I79" s="1656"/>
    </row>
    <row r="80" spans="1:11" ht="21" customHeight="1">
      <c r="A80" s="1656"/>
      <c r="B80" s="233" t="s">
        <v>238</v>
      </c>
      <c r="C80" s="1652" t="s">
        <v>333</v>
      </c>
      <c r="D80" s="1653"/>
      <c r="E80" s="233" t="s">
        <v>238</v>
      </c>
      <c r="F80" s="1652" t="s">
        <v>333</v>
      </c>
      <c r="G80" s="1653"/>
      <c r="H80" s="233" t="s">
        <v>238</v>
      </c>
      <c r="I80" s="233" t="s">
        <v>333</v>
      </c>
    </row>
    <row r="81" spans="1:9" ht="24.75" customHeight="1">
      <c r="A81" s="236" t="s">
        <v>312</v>
      </c>
      <c r="B81" s="234" t="s">
        <v>313</v>
      </c>
      <c r="C81" s="1648">
        <f>내역서!L5</f>
        <v>532777706</v>
      </c>
      <c r="D81" s="1649"/>
      <c r="E81" s="235" t="s">
        <v>313</v>
      </c>
      <c r="F81" s="1654">
        <f>내역서!L6</f>
        <v>619381458</v>
      </c>
      <c r="G81" s="1655"/>
      <c r="H81" s="236"/>
      <c r="I81" s="237">
        <f t="shared" ref="I81:I85" si="19">F81-C81</f>
        <v>86603752</v>
      </c>
    </row>
    <row r="82" spans="1:9" ht="24.75" customHeight="1">
      <c r="A82" s="236" t="s">
        <v>334</v>
      </c>
      <c r="B82" s="234" t="s">
        <v>313</v>
      </c>
      <c r="C82" s="1648">
        <f>+C83-C81</f>
        <v>212522294</v>
      </c>
      <c r="D82" s="1649"/>
      <c r="E82" s="235" t="s">
        <v>313</v>
      </c>
      <c r="F82" s="1650">
        <f>+F83-F81</f>
        <v>237818542</v>
      </c>
      <c r="G82" s="1651"/>
      <c r="H82" s="236"/>
      <c r="I82" s="237">
        <f t="shared" si="19"/>
        <v>25296248</v>
      </c>
    </row>
    <row r="83" spans="1:9" ht="24.75" customHeight="1">
      <c r="A83" s="236" t="s">
        <v>335</v>
      </c>
      <c r="B83" s="234" t="s">
        <v>313</v>
      </c>
      <c r="C83" s="1648">
        <f>+공사원가계산서!G52</f>
        <v>745300000</v>
      </c>
      <c r="D83" s="1649"/>
      <c r="E83" s="235" t="s">
        <v>313</v>
      </c>
      <c r="F83" s="1650">
        <f>+공사원가계산서!G53</f>
        <v>857200000</v>
      </c>
      <c r="G83" s="1651"/>
      <c r="H83" s="236"/>
      <c r="I83" s="237">
        <f t="shared" si="19"/>
        <v>111900000</v>
      </c>
    </row>
    <row r="84" spans="1:9" ht="24.75" customHeight="1">
      <c r="A84" s="236" t="s">
        <v>314</v>
      </c>
      <c r="B84" s="234" t="s">
        <v>313</v>
      </c>
      <c r="C84" s="1648">
        <f>+공사원가계산서!G54</f>
        <v>74530000</v>
      </c>
      <c r="D84" s="1649"/>
      <c r="E84" s="235" t="s">
        <v>313</v>
      </c>
      <c r="F84" s="1650">
        <f>+공사원가계산서!G55</f>
        <v>85720000</v>
      </c>
      <c r="G84" s="1651"/>
      <c r="H84" s="236"/>
      <c r="I84" s="237">
        <f t="shared" si="19"/>
        <v>11190000</v>
      </c>
    </row>
    <row r="85" spans="1:9" ht="24.75" customHeight="1">
      <c r="A85" s="302" t="s">
        <v>336</v>
      </c>
      <c r="B85" s="238" t="s">
        <v>313</v>
      </c>
      <c r="C85" s="1632">
        <f>SUM(C83:D84)</f>
        <v>819830000</v>
      </c>
      <c r="D85" s="1633"/>
      <c r="E85" s="239" t="s">
        <v>315</v>
      </c>
      <c r="F85" s="1634">
        <f>SUM(F83:G84)</f>
        <v>942920000</v>
      </c>
      <c r="G85" s="1635"/>
      <c r="H85" s="233"/>
      <c r="I85" s="240">
        <f t="shared" si="19"/>
        <v>123090000</v>
      </c>
    </row>
    <row r="86" spans="1:9" ht="24.75" customHeight="1">
      <c r="A86" s="302" t="s">
        <v>1048</v>
      </c>
      <c r="B86" s="238" t="s">
        <v>313</v>
      </c>
      <c r="C86" s="1632">
        <f>공사원가계산서!G58</f>
        <v>49001967</v>
      </c>
      <c r="D86" s="1633"/>
      <c r="E86" s="239" t="s">
        <v>315</v>
      </c>
      <c r="F86" s="1634">
        <f>공사원가계산서!G59</f>
        <v>53866508</v>
      </c>
      <c r="G86" s="1635"/>
      <c r="H86" s="302"/>
      <c r="I86" s="240">
        <f t="shared" ref="I86:I87" si="20">F86-C86</f>
        <v>4864541</v>
      </c>
    </row>
    <row r="87" spans="1:9" ht="24.75" customHeight="1">
      <c r="A87" s="302" t="s">
        <v>1049</v>
      </c>
      <c r="B87" s="238" t="s">
        <v>313</v>
      </c>
      <c r="C87" s="1632">
        <f>공사원가계산서!G60</f>
        <v>868831967</v>
      </c>
      <c r="D87" s="1633"/>
      <c r="E87" s="239" t="s">
        <v>315</v>
      </c>
      <c r="F87" s="1634">
        <f>공사원가계산서!G61</f>
        <v>996786508</v>
      </c>
      <c r="G87" s="1635"/>
      <c r="H87" s="302"/>
      <c r="I87" s="240">
        <f t="shared" si="20"/>
        <v>127954541</v>
      </c>
    </row>
    <row r="88" spans="1:9" ht="24.75" customHeight="1"/>
  </sheetData>
  <mergeCells count="81">
    <mergeCell ref="A2:I2"/>
    <mergeCell ref="A5:I5"/>
    <mergeCell ref="A63:B64"/>
    <mergeCell ref="D63:D64"/>
    <mergeCell ref="C63:C64"/>
    <mergeCell ref="E63:E64"/>
    <mergeCell ref="F63:H63"/>
    <mergeCell ref="I63:I64"/>
    <mergeCell ref="F64:G64"/>
    <mergeCell ref="I45:I46"/>
    <mergeCell ref="I47:I48"/>
    <mergeCell ref="I49:I50"/>
    <mergeCell ref="A75:B76"/>
    <mergeCell ref="F75:G75"/>
    <mergeCell ref="I75:I76"/>
    <mergeCell ref="F76:G76"/>
    <mergeCell ref="A79:A80"/>
    <mergeCell ref="B79:D79"/>
    <mergeCell ref="E79:G79"/>
    <mergeCell ref="H79:I79"/>
    <mergeCell ref="C80:D80"/>
    <mergeCell ref="A65:B66"/>
    <mergeCell ref="F65:G65"/>
    <mergeCell ref="I65:I66"/>
    <mergeCell ref="F66:G66"/>
    <mergeCell ref="A71:B72"/>
    <mergeCell ref="A69:B70"/>
    <mergeCell ref="F69:G69"/>
    <mergeCell ref="I69:I70"/>
    <mergeCell ref="F70:G70"/>
    <mergeCell ref="I71:I72"/>
    <mergeCell ref="F71:G71"/>
    <mergeCell ref="F72:G72"/>
    <mergeCell ref="F86:G86"/>
    <mergeCell ref="A67:B68"/>
    <mergeCell ref="F67:G67"/>
    <mergeCell ref="I67:I68"/>
    <mergeCell ref="F68:G68"/>
    <mergeCell ref="C84:D84"/>
    <mergeCell ref="F84:G84"/>
    <mergeCell ref="C85:D85"/>
    <mergeCell ref="F85:G85"/>
    <mergeCell ref="F80:G80"/>
    <mergeCell ref="C81:D81"/>
    <mergeCell ref="F81:G81"/>
    <mergeCell ref="C82:D82"/>
    <mergeCell ref="F82:G82"/>
    <mergeCell ref="C83:D83"/>
    <mergeCell ref="F83:G83"/>
    <mergeCell ref="A53:B54"/>
    <mergeCell ref="I53:I54"/>
    <mergeCell ref="C87:D87"/>
    <mergeCell ref="F87:G87"/>
    <mergeCell ref="A45:B46"/>
    <mergeCell ref="C45:C46"/>
    <mergeCell ref="D45:D46"/>
    <mergeCell ref="E45:E46"/>
    <mergeCell ref="A47:B48"/>
    <mergeCell ref="A49:B50"/>
    <mergeCell ref="A51:B52"/>
    <mergeCell ref="A73:B74"/>
    <mergeCell ref="F73:G73"/>
    <mergeCell ref="I73:I74"/>
    <mergeCell ref="F74:G74"/>
    <mergeCell ref="C86:D86"/>
    <mergeCell ref="G45:H45"/>
    <mergeCell ref="F45:F46"/>
    <mergeCell ref="A59:B60"/>
    <mergeCell ref="I59:I60"/>
    <mergeCell ref="F47:F48"/>
    <mergeCell ref="F49:F50"/>
    <mergeCell ref="F51:F52"/>
    <mergeCell ref="F53:F54"/>
    <mergeCell ref="F55:F56"/>
    <mergeCell ref="F57:F58"/>
    <mergeCell ref="F59:F60"/>
    <mergeCell ref="A55:B56"/>
    <mergeCell ref="I55:I56"/>
    <mergeCell ref="A57:B58"/>
    <mergeCell ref="I57:I58"/>
    <mergeCell ref="I51:I52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82" orientation="portrait" verticalDpi="0" r:id="rId1"/>
  <rowBreaks count="1" manualBreakCount="1">
    <brk id="43" max="8" man="1"/>
  </rowBreaks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CE128"/>
  <sheetViews>
    <sheetView view="pageBreakPreview" zoomScale="115" zoomScaleNormal="100" zoomScaleSheet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C60" sqref="AC60"/>
    </sheetView>
  </sheetViews>
  <sheetFormatPr defaultColWidth="9" defaultRowHeight="10.8"/>
  <cols>
    <col min="1" max="1" width="14.8984375" style="120" customWidth="1"/>
    <col min="2" max="2" width="1" style="120" customWidth="1"/>
    <col min="3" max="6" width="2" style="120" customWidth="1"/>
    <col min="7" max="7" width="2" style="124" customWidth="1"/>
    <col min="8" max="22" width="2" style="120" customWidth="1"/>
    <col min="23" max="26" width="2" style="125" customWidth="1"/>
    <col min="27" max="27" width="1" style="120" customWidth="1"/>
    <col min="28" max="28" width="7.69921875" style="198" customWidth="1"/>
    <col min="29" max="29" width="3" style="120" customWidth="1"/>
    <col min="30" max="30" width="1" style="120" customWidth="1"/>
    <col min="31" max="34" width="2.8984375" style="120" customWidth="1"/>
    <col min="35" max="35" width="2.8984375" style="124" customWidth="1"/>
    <col min="36" max="50" width="2.8984375" style="120" customWidth="1"/>
    <col min="51" max="54" width="2.8984375" style="125" customWidth="1"/>
    <col min="55" max="55" width="1" style="120" customWidth="1"/>
    <col min="56" max="56" width="7.69921875" style="198" bestFit="1" customWidth="1"/>
    <col min="57" max="57" width="3" style="120" bestFit="1" customWidth="1"/>
    <col min="58" max="71" width="3" style="120" customWidth="1"/>
    <col min="72" max="72" width="9" style="120"/>
    <col min="73" max="74" width="1.59765625" style="121" customWidth="1"/>
    <col min="75" max="75" width="16.59765625" style="121" bestFit="1" customWidth="1"/>
    <col min="76" max="82" width="13.59765625" style="121" customWidth="1"/>
    <col min="83" max="16384" width="9" style="120"/>
  </cols>
  <sheetData>
    <row r="1" spans="1:81" s="120" customFormat="1" ht="13.2">
      <c r="A1" s="2264" t="s">
        <v>214</v>
      </c>
      <c r="B1" s="2266" t="s">
        <v>215</v>
      </c>
      <c r="C1" s="2267"/>
      <c r="D1" s="2267"/>
      <c r="E1" s="2267"/>
      <c r="F1" s="2267"/>
      <c r="G1" s="2267"/>
      <c r="H1" s="2267"/>
      <c r="I1" s="2267"/>
      <c r="J1" s="2267"/>
      <c r="K1" s="2267"/>
      <c r="L1" s="2267"/>
      <c r="M1" s="2267"/>
      <c r="N1" s="2267"/>
      <c r="O1" s="2267"/>
      <c r="P1" s="2267"/>
      <c r="Q1" s="2267"/>
      <c r="R1" s="2267"/>
      <c r="S1" s="2267"/>
      <c r="T1" s="2267"/>
      <c r="U1" s="2267"/>
      <c r="V1" s="2267"/>
      <c r="W1" s="2267"/>
      <c r="X1" s="2267"/>
      <c r="Y1" s="2267"/>
      <c r="Z1" s="2267"/>
      <c r="AA1" s="2267"/>
      <c r="AB1" s="2267"/>
      <c r="AC1" s="2268"/>
      <c r="AD1" s="2269" t="s">
        <v>216</v>
      </c>
      <c r="AE1" s="2270"/>
      <c r="AF1" s="2270"/>
      <c r="AG1" s="2270"/>
      <c r="AH1" s="2270"/>
      <c r="AI1" s="2270"/>
      <c r="AJ1" s="2270"/>
      <c r="AK1" s="2270"/>
      <c r="AL1" s="2270"/>
      <c r="AM1" s="2270"/>
      <c r="AN1" s="2270"/>
      <c r="AO1" s="2270"/>
      <c r="AP1" s="2270"/>
      <c r="AQ1" s="2270"/>
      <c r="AR1" s="2270"/>
      <c r="AS1" s="2270"/>
      <c r="AT1" s="2270"/>
      <c r="AU1" s="2270"/>
      <c r="AV1" s="2270"/>
      <c r="AW1" s="2270"/>
      <c r="AX1" s="2270"/>
      <c r="AY1" s="2270"/>
      <c r="AZ1" s="2270"/>
      <c r="BA1" s="2270"/>
      <c r="BB1" s="2270"/>
      <c r="BC1" s="2270"/>
      <c r="BD1" s="2270"/>
      <c r="BE1" s="2271"/>
      <c r="BU1" s="121"/>
      <c r="BV1" s="121"/>
      <c r="BW1" s="121"/>
      <c r="BX1" s="121"/>
      <c r="BY1" s="121"/>
      <c r="BZ1" s="121"/>
      <c r="CA1" s="121"/>
      <c r="CB1" s="121"/>
      <c r="CC1" s="121"/>
    </row>
    <row r="2" spans="1:81" s="120" customFormat="1" ht="13.2">
      <c r="A2" s="2265"/>
      <c r="B2" s="2272" t="s">
        <v>217</v>
      </c>
      <c r="C2" s="2272"/>
      <c r="D2" s="2272"/>
      <c r="E2" s="2272"/>
      <c r="F2" s="2272"/>
      <c r="G2" s="2272"/>
      <c r="H2" s="2272"/>
      <c r="I2" s="2272"/>
      <c r="J2" s="2272"/>
      <c r="K2" s="2272"/>
      <c r="L2" s="2272"/>
      <c r="M2" s="2272"/>
      <c r="N2" s="2272"/>
      <c r="O2" s="2272"/>
      <c r="P2" s="2272"/>
      <c r="Q2" s="2272"/>
      <c r="R2" s="2272"/>
      <c r="S2" s="2272"/>
      <c r="T2" s="2272"/>
      <c r="U2" s="2272"/>
      <c r="V2" s="2272"/>
      <c r="W2" s="2272"/>
      <c r="X2" s="2272"/>
      <c r="Y2" s="2272"/>
      <c r="Z2" s="2272"/>
      <c r="AA2" s="2272"/>
      <c r="AB2" s="2272" t="s">
        <v>218</v>
      </c>
      <c r="AC2" s="2272"/>
      <c r="AD2" s="2273" t="s">
        <v>217</v>
      </c>
      <c r="AE2" s="2273"/>
      <c r="AF2" s="2273"/>
      <c r="AG2" s="2273"/>
      <c r="AH2" s="2273"/>
      <c r="AI2" s="2273"/>
      <c r="AJ2" s="2273"/>
      <c r="AK2" s="2273"/>
      <c r="AL2" s="2273"/>
      <c r="AM2" s="2273"/>
      <c r="AN2" s="2273"/>
      <c r="AO2" s="2273"/>
      <c r="AP2" s="2273"/>
      <c r="AQ2" s="2273"/>
      <c r="AR2" s="2273"/>
      <c r="AS2" s="2273"/>
      <c r="AT2" s="2273"/>
      <c r="AU2" s="2273"/>
      <c r="AV2" s="2273"/>
      <c r="AW2" s="2273"/>
      <c r="AX2" s="2273"/>
      <c r="AY2" s="2273"/>
      <c r="AZ2" s="2273"/>
      <c r="BA2" s="2273"/>
      <c r="BB2" s="2273"/>
      <c r="BC2" s="2273"/>
      <c r="BD2" s="2273" t="s">
        <v>218</v>
      </c>
      <c r="BE2" s="2273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U2" s="121" t="s">
        <v>219</v>
      </c>
      <c r="BV2" s="121"/>
      <c r="BW2" s="121"/>
      <c r="BX2" s="121"/>
      <c r="BY2" s="121"/>
      <c r="BZ2" s="121"/>
      <c r="CA2" s="121"/>
      <c r="CB2" s="121"/>
      <c r="CC2" s="121"/>
    </row>
    <row r="3" spans="1:81" s="120" customFormat="1" ht="13.5" customHeight="1">
      <c r="A3" s="322" t="s">
        <v>220</v>
      </c>
      <c r="B3" s="323"/>
      <c r="C3" s="324"/>
      <c r="D3" s="324"/>
      <c r="E3" s="324"/>
      <c r="F3" s="324"/>
      <c r="G3" s="324"/>
      <c r="H3" s="324"/>
      <c r="I3" s="325"/>
      <c r="J3" s="325"/>
      <c r="K3" s="325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6"/>
      <c r="X3" s="326"/>
      <c r="Y3" s="326"/>
      <c r="Z3" s="326"/>
      <c r="AA3" s="327"/>
      <c r="AB3" s="328"/>
      <c r="AC3" s="329"/>
      <c r="AD3" s="323"/>
      <c r="AE3" s="1596" t="s">
        <v>1052</v>
      </c>
      <c r="AF3" s="1596" t="s">
        <v>1053</v>
      </c>
      <c r="AG3" s="1596"/>
      <c r="AH3" s="1597"/>
      <c r="AI3" s="1596"/>
      <c r="AJ3" s="1596" t="s">
        <v>1054</v>
      </c>
      <c r="AK3" s="1573"/>
      <c r="AL3" s="1573"/>
      <c r="AM3" s="2260">
        <v>107.9</v>
      </c>
      <c r="AN3" s="2260"/>
      <c r="AO3" s="2260"/>
      <c r="AP3" s="1597" t="s">
        <v>1055</v>
      </c>
      <c r="AQ3" s="1596"/>
      <c r="AR3" s="1596"/>
      <c r="AS3" s="1596"/>
      <c r="AT3" s="1596" t="s">
        <v>1056</v>
      </c>
      <c r="AU3" s="1596"/>
      <c r="AV3" s="1596"/>
      <c r="AW3" s="1596"/>
      <c r="AX3" s="2260">
        <v>46.7</v>
      </c>
      <c r="AY3" s="2260"/>
      <c r="AZ3" s="2260"/>
      <c r="BA3" s="1598" t="s">
        <v>1055</v>
      </c>
      <c r="BB3" s="1567"/>
      <c r="BC3" s="327"/>
      <c r="BD3" s="328"/>
      <c r="BE3" s="329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U3" s="121" t="s">
        <v>221</v>
      </c>
      <c r="BV3" s="121"/>
      <c r="BW3" s="121"/>
      <c r="BX3" s="121"/>
      <c r="BY3" s="121"/>
      <c r="BZ3" s="121"/>
      <c r="CA3" s="121"/>
      <c r="CB3" s="121"/>
      <c r="CC3" s="121"/>
    </row>
    <row r="4" spans="1:81" s="120" customFormat="1" ht="13.5" customHeight="1">
      <c r="A4" s="330" t="s">
        <v>222</v>
      </c>
      <c r="B4" s="331"/>
      <c r="C4" s="332" t="s">
        <v>223</v>
      </c>
      <c r="D4" s="332" t="s">
        <v>224</v>
      </c>
      <c r="E4" s="332"/>
      <c r="F4" s="333"/>
      <c r="G4" s="332"/>
      <c r="H4" s="2260">
        <v>157.5</v>
      </c>
      <c r="I4" s="2260"/>
      <c r="J4" s="2260"/>
      <c r="K4" s="333" t="s">
        <v>225</v>
      </c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4"/>
      <c r="X4" s="334"/>
      <c r="Y4" s="334"/>
      <c r="Z4" s="334"/>
      <c r="AA4" s="335"/>
      <c r="AB4" s="336"/>
      <c r="AC4" s="335"/>
      <c r="AD4" s="331"/>
      <c r="AE4" s="1596" t="s">
        <v>1057</v>
      </c>
      <c r="AF4" s="1596" t="s">
        <v>1058</v>
      </c>
      <c r="AG4" s="1596"/>
      <c r="AH4" s="1597"/>
      <c r="AI4" s="1597"/>
      <c r="AJ4" s="1596" t="s">
        <v>1054</v>
      </c>
      <c r="AK4" s="1573"/>
      <c r="AL4" s="1573"/>
      <c r="AM4" s="1573"/>
      <c r="AN4" s="1573"/>
      <c r="AO4" s="2261" t="s">
        <v>1059</v>
      </c>
      <c r="AP4" s="2261"/>
      <c r="AQ4" s="2261">
        <v>600</v>
      </c>
      <c r="AR4" s="2261"/>
      <c r="AS4" s="2261"/>
      <c r="AT4" s="1596"/>
      <c r="AU4" s="2261" t="s">
        <v>1060</v>
      </c>
      <c r="AV4" s="2261"/>
      <c r="AW4" s="2261"/>
      <c r="AX4" s="2262">
        <v>0.5</v>
      </c>
      <c r="AY4" s="2262"/>
      <c r="AZ4" s="2262"/>
      <c r="BA4" s="1574"/>
      <c r="BB4" s="1570"/>
      <c r="BC4" s="335"/>
      <c r="BD4" s="336"/>
      <c r="BE4" s="335"/>
      <c r="BU4" s="121"/>
      <c r="BV4" s="121" t="s">
        <v>226</v>
      </c>
      <c r="BW4" s="121"/>
      <c r="BX4" s="121"/>
      <c r="BY4" s="121"/>
      <c r="BZ4" s="121"/>
      <c r="CA4" s="121"/>
      <c r="CB4" s="121"/>
      <c r="CC4" s="121"/>
    </row>
    <row r="5" spans="1:81" s="120" customFormat="1" ht="13.5" customHeight="1">
      <c r="A5" s="330"/>
      <c r="B5" s="331"/>
      <c r="C5" s="332" t="s">
        <v>227</v>
      </c>
      <c r="D5" s="332" t="s">
        <v>228</v>
      </c>
      <c r="E5" s="332"/>
      <c r="F5" s="333"/>
      <c r="G5" s="333"/>
      <c r="H5" s="2261" t="s">
        <v>229</v>
      </c>
      <c r="I5" s="2261"/>
      <c r="J5" s="2261">
        <v>600</v>
      </c>
      <c r="K5" s="2261"/>
      <c r="L5" s="2261"/>
      <c r="M5" s="332"/>
      <c r="N5" s="2261" t="s">
        <v>230</v>
      </c>
      <c r="O5" s="2261"/>
      <c r="P5" s="2261"/>
      <c r="Q5" s="2262">
        <v>0.45</v>
      </c>
      <c r="R5" s="2262"/>
      <c r="S5" s="2262"/>
      <c r="T5" s="332"/>
      <c r="U5" s="332" t="s">
        <v>231</v>
      </c>
      <c r="V5" s="332" t="s">
        <v>232</v>
      </c>
      <c r="W5" s="2262">
        <f>PI()/4*(J5/1000)^2</f>
        <v>0.28274333882308139</v>
      </c>
      <c r="X5" s="2262"/>
      <c r="Y5" s="2262"/>
      <c r="Z5" s="332" t="s">
        <v>233</v>
      </c>
      <c r="AA5" s="335"/>
      <c r="AB5" s="336"/>
      <c r="AC5" s="335"/>
      <c r="AD5" s="331"/>
      <c r="AE5" s="1596"/>
      <c r="AF5" s="1573"/>
      <c r="AG5" s="1573"/>
      <c r="AH5" s="1573"/>
      <c r="AI5" s="1574"/>
      <c r="AJ5" s="1596" t="s">
        <v>1056</v>
      </c>
      <c r="AK5" s="1596"/>
      <c r="AL5" s="1596"/>
      <c r="AM5" s="1598"/>
      <c r="AN5" s="1598"/>
      <c r="AO5" s="2261" t="s">
        <v>1059</v>
      </c>
      <c r="AP5" s="2261"/>
      <c r="AQ5" s="2261">
        <v>600</v>
      </c>
      <c r="AR5" s="2261"/>
      <c r="AS5" s="2261"/>
      <c r="AT5" s="1596"/>
      <c r="AU5" s="2261" t="s">
        <v>1060</v>
      </c>
      <c r="AV5" s="2261"/>
      <c r="AW5" s="2261"/>
      <c r="AX5" s="2262">
        <v>0.45</v>
      </c>
      <c r="AY5" s="2262"/>
      <c r="AZ5" s="2262"/>
      <c r="BA5" s="1598"/>
      <c r="BB5" s="1568"/>
      <c r="BC5" s="335"/>
      <c r="BD5" s="336"/>
      <c r="BE5" s="335"/>
      <c r="BU5" s="121"/>
      <c r="BV5" s="121"/>
      <c r="BW5" s="126" t="s">
        <v>234</v>
      </c>
      <c r="BX5" s="126" t="s">
        <v>235</v>
      </c>
      <c r="BY5" s="127" t="s">
        <v>236</v>
      </c>
      <c r="BZ5" s="128" t="s">
        <v>237</v>
      </c>
      <c r="CA5" s="126" t="s">
        <v>238</v>
      </c>
      <c r="CB5" s="126" t="s">
        <v>239</v>
      </c>
      <c r="CC5" s="129"/>
    </row>
    <row r="6" spans="1:81" s="120" customFormat="1" ht="13.5" customHeight="1">
      <c r="A6" s="330"/>
      <c r="B6" s="331"/>
      <c r="C6" s="332" t="s">
        <v>240</v>
      </c>
      <c r="D6" s="332" t="s">
        <v>241</v>
      </c>
      <c r="E6" s="332"/>
      <c r="F6" s="333"/>
      <c r="G6" s="333"/>
      <c r="H6" s="337"/>
      <c r="I6" s="337"/>
      <c r="J6" s="337"/>
      <c r="K6" s="337"/>
      <c r="L6" s="337"/>
      <c r="M6" s="332"/>
      <c r="N6" s="337"/>
      <c r="O6" s="337"/>
      <c r="P6" s="337"/>
      <c r="Q6" s="338"/>
      <c r="R6" s="338"/>
      <c r="S6" s="338"/>
      <c r="T6" s="332"/>
      <c r="U6" s="332"/>
      <c r="V6" s="332"/>
      <c r="W6" s="338"/>
      <c r="X6" s="338"/>
      <c r="Y6" s="338"/>
      <c r="Z6" s="332"/>
      <c r="AA6" s="335"/>
      <c r="AB6" s="336"/>
      <c r="AC6" s="335"/>
      <c r="AD6" s="331"/>
      <c r="AE6" s="332" t="s">
        <v>240</v>
      </c>
      <c r="AF6" s="332" t="s">
        <v>241</v>
      </c>
      <c r="AG6" s="332"/>
      <c r="AH6" s="333"/>
      <c r="AI6" s="333"/>
      <c r="AJ6" s="337"/>
      <c r="AK6" s="337"/>
      <c r="AL6" s="337"/>
      <c r="AM6" s="337"/>
      <c r="AN6" s="337"/>
      <c r="AO6" s="332"/>
      <c r="AP6" s="1572" t="s">
        <v>231</v>
      </c>
      <c r="AQ6" s="1572" t="s">
        <v>232</v>
      </c>
      <c r="AR6" s="2262">
        <f>PI()/4*(AQ5/1000)^2</f>
        <v>0.28274333882308139</v>
      </c>
      <c r="AS6" s="2262"/>
      <c r="AT6" s="2262"/>
      <c r="AU6" s="1572" t="s">
        <v>233</v>
      </c>
      <c r="AV6" s="332"/>
      <c r="AW6" s="332"/>
      <c r="AX6" s="332"/>
      <c r="AY6" s="338"/>
      <c r="AZ6" s="338"/>
      <c r="BA6" s="338"/>
      <c r="BB6" s="332"/>
      <c r="BC6" s="335"/>
      <c r="BD6" s="336"/>
      <c r="BE6" s="335"/>
      <c r="BU6" s="121"/>
      <c r="BV6" s="121"/>
      <c r="BW6" s="130" t="s">
        <v>242</v>
      </c>
      <c r="BX6" s="131">
        <v>158</v>
      </c>
      <c r="BY6" s="132" t="s">
        <v>243</v>
      </c>
      <c r="BZ6" s="133" t="s">
        <v>244</v>
      </c>
      <c r="CA6" s="131">
        <f>ROUNDUP(BX6/BX8,0)</f>
        <v>352</v>
      </c>
      <c r="CB6" s="134" t="s">
        <v>245</v>
      </c>
      <c r="CC6" s="129"/>
    </row>
    <row r="7" spans="1:81" s="120" customFormat="1" ht="13.5" customHeight="1">
      <c r="A7" s="330"/>
      <c r="B7" s="331"/>
      <c r="C7" s="332"/>
      <c r="D7" s="339" t="s">
        <v>246</v>
      </c>
      <c r="E7" s="332" t="s">
        <v>247</v>
      </c>
      <c r="F7" s="333"/>
      <c r="G7" s="332"/>
      <c r="H7" s="2274">
        <v>3.7</v>
      </c>
      <c r="I7" s="2274"/>
      <c r="J7" s="2274"/>
      <c r="K7" s="332" t="s">
        <v>248</v>
      </c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4"/>
      <c r="X7" s="334"/>
      <c r="Y7" s="334"/>
      <c r="Z7" s="334"/>
      <c r="AA7" s="335"/>
      <c r="AB7" s="336"/>
      <c r="AC7" s="335"/>
      <c r="AD7" s="331"/>
      <c r="AE7" s="332"/>
      <c r="AF7" s="339" t="s">
        <v>246</v>
      </c>
      <c r="AG7" s="332" t="s">
        <v>247</v>
      </c>
      <c r="AH7" s="333"/>
      <c r="AI7" s="332"/>
      <c r="AJ7" s="2274">
        <v>3.7</v>
      </c>
      <c r="AK7" s="2274"/>
      <c r="AL7" s="2274"/>
      <c r="AM7" s="332" t="s">
        <v>248</v>
      </c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4"/>
      <c r="AZ7" s="334"/>
      <c r="BA7" s="334"/>
      <c r="BB7" s="334"/>
      <c r="BC7" s="335"/>
      <c r="BD7" s="336"/>
      <c r="BE7" s="335"/>
      <c r="BU7" s="121"/>
      <c r="BV7" s="121"/>
      <c r="BW7" s="136" t="s">
        <v>249</v>
      </c>
      <c r="BX7" s="137">
        <v>0.6</v>
      </c>
      <c r="BY7" s="138" t="s">
        <v>250</v>
      </c>
      <c r="BZ7" s="139"/>
      <c r="CA7" s="140"/>
      <c r="CB7" s="140"/>
      <c r="CC7" s="129"/>
    </row>
    <row r="8" spans="1:81" s="120" customFormat="1" ht="13.5" customHeight="1">
      <c r="A8" s="330"/>
      <c r="B8" s="331"/>
      <c r="C8" s="332"/>
      <c r="D8" s="339" t="s">
        <v>251</v>
      </c>
      <c r="E8" s="332" t="s">
        <v>252</v>
      </c>
      <c r="F8" s="333"/>
      <c r="G8" s="332"/>
      <c r="H8" s="2274">
        <v>2.1</v>
      </c>
      <c r="I8" s="2274"/>
      <c r="J8" s="2274"/>
      <c r="K8" s="332" t="s">
        <v>248</v>
      </c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4"/>
      <c r="X8" s="334"/>
      <c r="Y8" s="334"/>
      <c r="Z8" s="334"/>
      <c r="AA8" s="335"/>
      <c r="AB8" s="336"/>
      <c r="AC8" s="335"/>
      <c r="AD8" s="331"/>
      <c r="AE8" s="332"/>
      <c r="AF8" s="1571" t="s">
        <v>251</v>
      </c>
      <c r="AG8" s="1568" t="s">
        <v>252</v>
      </c>
      <c r="AH8" s="1569"/>
      <c r="AI8" s="1568"/>
      <c r="AJ8" s="2274">
        <v>2.1</v>
      </c>
      <c r="AK8" s="2274"/>
      <c r="AL8" s="2274"/>
      <c r="AM8" s="1568" t="s">
        <v>248</v>
      </c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4"/>
      <c r="AZ8" s="334"/>
      <c r="BA8" s="334"/>
      <c r="BB8" s="334"/>
      <c r="BC8" s="335"/>
      <c r="BD8" s="336"/>
      <c r="BE8" s="335"/>
      <c r="BU8" s="121"/>
      <c r="BV8" s="121"/>
      <c r="BW8" s="141" t="s">
        <v>253</v>
      </c>
      <c r="BX8" s="142">
        <v>0.45</v>
      </c>
      <c r="BY8" s="143" t="s">
        <v>250</v>
      </c>
      <c r="BZ8" s="144"/>
      <c r="CA8" s="142"/>
      <c r="CB8" s="142"/>
      <c r="CC8" s="129"/>
    </row>
    <row r="9" spans="1:81" s="120" customFormat="1" ht="13.5" customHeight="1">
      <c r="A9" s="330"/>
      <c r="B9" s="331"/>
      <c r="C9" s="332"/>
      <c r="D9" s="339" t="s">
        <v>254</v>
      </c>
      <c r="E9" s="332" t="s">
        <v>255</v>
      </c>
      <c r="F9" s="333"/>
      <c r="G9" s="332"/>
      <c r="H9" s="2274"/>
      <c r="I9" s="2274"/>
      <c r="J9" s="2274"/>
      <c r="K9" s="332" t="s">
        <v>248</v>
      </c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4"/>
      <c r="X9" s="334"/>
      <c r="Y9" s="334"/>
      <c r="Z9" s="334"/>
      <c r="AA9" s="335"/>
      <c r="AB9" s="336"/>
      <c r="AC9" s="335"/>
      <c r="AD9" s="331"/>
      <c r="AE9" s="332"/>
      <c r="AF9" s="1571" t="s">
        <v>254</v>
      </c>
      <c r="AG9" s="1568" t="s">
        <v>255</v>
      </c>
      <c r="AH9" s="1569"/>
      <c r="AI9" s="1568"/>
      <c r="AJ9" s="2274"/>
      <c r="AK9" s="2274"/>
      <c r="AL9" s="2274"/>
      <c r="AM9" s="1568" t="s">
        <v>248</v>
      </c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4"/>
      <c r="AZ9" s="334"/>
      <c r="BA9" s="334"/>
      <c r="BB9" s="334"/>
      <c r="BC9" s="335"/>
      <c r="BD9" s="336"/>
      <c r="BE9" s="335"/>
      <c r="BU9" s="121"/>
      <c r="BV9" s="121" t="s">
        <v>256</v>
      </c>
      <c r="BW9" s="121"/>
      <c r="BX9" s="121"/>
      <c r="BY9" s="121"/>
      <c r="BZ9" s="121"/>
      <c r="CA9" s="121"/>
      <c r="CB9" s="121"/>
      <c r="CC9" s="121"/>
    </row>
    <row r="10" spans="1:81" s="120" customFormat="1" ht="13.5" customHeight="1">
      <c r="A10" s="330"/>
      <c r="B10" s="331"/>
      <c r="C10" s="332"/>
      <c r="D10" s="332"/>
      <c r="E10" s="339" t="s">
        <v>257</v>
      </c>
      <c r="F10" s="333"/>
      <c r="G10" s="332"/>
      <c r="H10" s="2275">
        <f>SUM(H7:J9)</f>
        <v>5.8000000000000007</v>
      </c>
      <c r="I10" s="2275"/>
      <c r="J10" s="2275"/>
      <c r="K10" s="333" t="s">
        <v>248</v>
      </c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4"/>
      <c r="X10" s="334"/>
      <c r="Y10" s="334"/>
      <c r="Z10" s="334"/>
      <c r="AA10" s="335"/>
      <c r="AB10" s="336"/>
      <c r="AC10" s="335"/>
      <c r="AD10" s="331"/>
      <c r="AE10" s="332"/>
      <c r="AF10" s="332"/>
      <c r="AG10" s="339" t="s">
        <v>257</v>
      </c>
      <c r="AH10" s="333"/>
      <c r="AI10" s="332"/>
      <c r="AJ10" s="2275">
        <f>SUM(AJ7:AL9)</f>
        <v>5.8000000000000007</v>
      </c>
      <c r="AK10" s="2275"/>
      <c r="AL10" s="2275"/>
      <c r="AM10" s="333" t="s">
        <v>248</v>
      </c>
      <c r="AN10" s="332"/>
      <c r="AO10" s="332"/>
      <c r="AP10" s="332"/>
      <c r="AQ10" s="332"/>
      <c r="AR10" s="332"/>
      <c r="AS10" s="332"/>
      <c r="AT10" s="332"/>
      <c r="AU10" s="332"/>
      <c r="AV10" s="332"/>
      <c r="AW10" s="340" t="s">
        <v>265</v>
      </c>
      <c r="AX10" s="2263">
        <f>ROUNDUP(AM3/AX4:AY4,0)</f>
        <v>216</v>
      </c>
      <c r="AY10" s="2263"/>
      <c r="AZ10" s="2263"/>
      <c r="BA10" s="2263"/>
      <c r="BB10" s="2263"/>
      <c r="BC10" s="335"/>
      <c r="BD10" s="341">
        <f>AX10</f>
        <v>216</v>
      </c>
      <c r="BE10" s="335" t="s">
        <v>266</v>
      </c>
      <c r="BU10" s="121"/>
      <c r="BV10" s="121"/>
      <c r="BW10" s="126" t="s">
        <v>258</v>
      </c>
      <c r="BX10" s="145" t="s">
        <v>259</v>
      </c>
      <c r="BY10" s="146" t="s">
        <v>260</v>
      </c>
      <c r="BZ10" s="147" t="s">
        <v>261</v>
      </c>
      <c r="CA10" s="148" t="s">
        <v>262</v>
      </c>
      <c r="CB10" s="126" t="s">
        <v>263</v>
      </c>
      <c r="CC10" s="121"/>
    </row>
    <row r="11" spans="1:81" s="120" customFormat="1" ht="13.5" customHeight="1">
      <c r="A11" s="330" t="s">
        <v>264</v>
      </c>
      <c r="B11" s="331"/>
      <c r="C11" s="332"/>
      <c r="D11" s="2276"/>
      <c r="E11" s="2276"/>
      <c r="F11" s="2276"/>
      <c r="G11" s="2276"/>
      <c r="H11" s="2276"/>
      <c r="I11" s="2276"/>
      <c r="J11" s="333"/>
      <c r="K11" s="333"/>
      <c r="L11" s="332"/>
      <c r="M11" s="332"/>
      <c r="N11" s="332"/>
      <c r="O11" s="332"/>
      <c r="P11" s="332"/>
      <c r="Q11" s="332"/>
      <c r="R11" s="332"/>
      <c r="S11" s="332"/>
      <c r="T11" s="332"/>
      <c r="U11" s="340" t="s">
        <v>265</v>
      </c>
      <c r="V11" s="2263">
        <f>ROUNDUP(H4/Q5,0)</f>
        <v>350</v>
      </c>
      <c r="W11" s="2263"/>
      <c r="X11" s="2263"/>
      <c r="Y11" s="2263"/>
      <c r="Z11" s="2263"/>
      <c r="AA11" s="335"/>
      <c r="AB11" s="341">
        <f>V11</f>
        <v>350</v>
      </c>
      <c r="AC11" s="335" t="s">
        <v>266</v>
      </c>
      <c r="AD11" s="331"/>
      <c r="AE11" s="332"/>
      <c r="AF11" s="2276"/>
      <c r="AG11" s="2276"/>
      <c r="AH11" s="2276"/>
      <c r="AI11" s="2276"/>
      <c r="AJ11" s="2276"/>
      <c r="AK11" s="2276"/>
      <c r="AL11" s="333"/>
      <c r="AM11" s="333"/>
      <c r="AN11" s="332"/>
      <c r="AO11" s="332"/>
      <c r="AP11" s="332"/>
      <c r="AQ11" s="332"/>
      <c r="AR11" s="332"/>
      <c r="AS11" s="332"/>
      <c r="AT11" s="332"/>
      <c r="AU11" s="332"/>
      <c r="AV11" s="332"/>
      <c r="AW11" s="340" t="s">
        <v>265</v>
      </c>
      <c r="AX11" s="2263">
        <f>ROUNDUP(AX3/AX5:AY5,0)</f>
        <v>104</v>
      </c>
      <c r="AY11" s="2263"/>
      <c r="AZ11" s="2263"/>
      <c r="BA11" s="2263"/>
      <c r="BB11" s="2263"/>
      <c r="BC11" s="335"/>
      <c r="BD11" s="341">
        <f>AX11</f>
        <v>104</v>
      </c>
      <c r="BE11" s="335" t="s">
        <v>266</v>
      </c>
      <c r="BU11" s="121"/>
      <c r="BV11" s="121"/>
      <c r="BW11" s="130" t="s">
        <v>267</v>
      </c>
      <c r="BX11" s="149">
        <v>3.7</v>
      </c>
      <c r="BY11" s="150"/>
      <c r="BZ11" s="150">
        <v>2.1</v>
      </c>
      <c r="CA11" s="151"/>
      <c r="CB11" s="152">
        <f>SUM(BX11:CA11)</f>
        <v>5.8000000000000007</v>
      </c>
      <c r="CC11" s="121"/>
    </row>
    <row r="12" spans="1:81" s="120" customFormat="1" ht="13.5" customHeight="1">
      <c r="A12" s="330"/>
      <c r="B12" s="331"/>
      <c r="C12" s="332"/>
      <c r="D12" s="342"/>
      <c r="E12" s="342"/>
      <c r="F12" s="342"/>
      <c r="G12" s="343"/>
      <c r="H12" s="342"/>
      <c r="I12" s="342"/>
      <c r="J12" s="333"/>
      <c r="K12" s="333"/>
      <c r="L12" s="332"/>
      <c r="M12" s="332"/>
      <c r="N12" s="332"/>
      <c r="O12" s="332"/>
      <c r="P12" s="332"/>
      <c r="Q12" s="332"/>
      <c r="R12" s="332"/>
      <c r="S12" s="332"/>
      <c r="T12" s="332"/>
      <c r="U12" s="340"/>
      <c r="V12" s="344"/>
      <c r="W12" s="344"/>
      <c r="X12" s="344"/>
      <c r="Y12" s="344"/>
      <c r="Z12" s="344"/>
      <c r="AA12" s="335"/>
      <c r="AB12" s="341"/>
      <c r="AC12" s="335"/>
      <c r="AD12" s="331"/>
      <c r="AE12" s="332"/>
      <c r="AF12" s="342"/>
      <c r="AG12" s="342"/>
      <c r="AH12" s="342"/>
      <c r="AI12" s="343"/>
      <c r="AJ12" s="342"/>
      <c r="AK12" s="342"/>
      <c r="AL12" s="333"/>
      <c r="AM12" s="333"/>
      <c r="AN12" s="332"/>
      <c r="AO12" s="332"/>
      <c r="AP12" s="332"/>
      <c r="AQ12" s="332"/>
      <c r="AR12" s="332"/>
      <c r="AS12" s="332"/>
      <c r="AT12" s="332"/>
      <c r="AU12" s="332"/>
      <c r="AV12" s="332"/>
      <c r="AW12" s="340" t="s">
        <v>1050</v>
      </c>
      <c r="AX12" s="344"/>
      <c r="AY12" s="344"/>
      <c r="AZ12" s="344"/>
      <c r="BA12" s="344"/>
      <c r="BB12" s="344"/>
      <c r="BC12" s="335"/>
      <c r="BD12" s="1599">
        <f>BD10+BD11</f>
        <v>320</v>
      </c>
      <c r="BE12" s="335" t="s">
        <v>1051</v>
      </c>
      <c r="BU12" s="121"/>
      <c r="BV12" s="121"/>
      <c r="BW12" s="136" t="s">
        <v>268</v>
      </c>
      <c r="BX12" s="153">
        <v>3.7</v>
      </c>
      <c r="BY12" s="154"/>
      <c r="BZ12" s="154">
        <v>2.1</v>
      </c>
      <c r="CA12" s="155"/>
      <c r="CB12" s="156">
        <f>SUM(BX12:CA12)</f>
        <v>5.8000000000000007</v>
      </c>
      <c r="CC12" s="121"/>
    </row>
    <row r="13" spans="1:81" s="120" customFormat="1" ht="13.5" customHeight="1">
      <c r="A13" s="330" t="s">
        <v>269</v>
      </c>
      <c r="B13" s="331"/>
      <c r="C13" s="332" t="s">
        <v>223</v>
      </c>
      <c r="D13" s="332" t="s">
        <v>247</v>
      </c>
      <c r="E13" s="345"/>
      <c r="F13" s="345"/>
      <c r="G13" s="345"/>
      <c r="H13" s="346"/>
      <c r="I13" s="337"/>
      <c r="J13" s="337"/>
      <c r="K13" s="347"/>
      <c r="L13" s="348"/>
      <c r="M13" s="348"/>
      <c r="N13" s="348"/>
      <c r="O13" s="348"/>
      <c r="P13" s="349"/>
      <c r="Q13" s="350"/>
      <c r="R13" s="350"/>
      <c r="S13" s="350"/>
      <c r="T13" s="350"/>
      <c r="U13" s="332"/>
      <c r="V13" s="340"/>
      <c r="W13" s="334"/>
      <c r="X13" s="334"/>
      <c r="Y13" s="334"/>
      <c r="Z13" s="334"/>
      <c r="AA13" s="351"/>
      <c r="AB13" s="336"/>
      <c r="AC13" s="335"/>
      <c r="AD13" s="331"/>
      <c r="AE13" s="332" t="s">
        <v>223</v>
      </c>
      <c r="AF13" s="332" t="s">
        <v>247</v>
      </c>
      <c r="AG13" s="345"/>
      <c r="AH13" s="345"/>
      <c r="AI13" s="345"/>
      <c r="AJ13" s="346"/>
      <c r="AK13" s="337"/>
      <c r="AL13" s="337"/>
      <c r="AM13" s="347"/>
      <c r="AN13" s="348"/>
      <c r="AO13" s="348"/>
      <c r="AP13" s="348"/>
      <c r="AQ13" s="348"/>
      <c r="AR13" s="349"/>
      <c r="AS13" s="350"/>
      <c r="AT13" s="350"/>
      <c r="AU13" s="350"/>
      <c r="AV13" s="350"/>
      <c r="AW13" s="332"/>
      <c r="AX13" s="340"/>
      <c r="AY13" s="334"/>
      <c r="AZ13" s="334"/>
      <c r="BA13" s="334"/>
      <c r="BB13" s="334"/>
      <c r="BC13" s="351"/>
      <c r="BD13" s="336"/>
      <c r="BE13" s="335"/>
      <c r="BU13" s="121"/>
      <c r="BV13" s="121"/>
      <c r="BW13" s="141" t="s">
        <v>270</v>
      </c>
      <c r="BX13" s="158">
        <v>0.29699999999999999</v>
      </c>
      <c r="BY13" s="159"/>
      <c r="BZ13" s="159">
        <v>0.11</v>
      </c>
      <c r="CA13" s="160">
        <v>0.05</v>
      </c>
      <c r="CB13" s="161"/>
      <c r="CC13" s="121"/>
    </row>
    <row r="14" spans="1:81" s="120" customFormat="1" ht="13.5" customHeight="1">
      <c r="A14" s="330"/>
      <c r="B14" s="331"/>
      <c r="C14" s="332"/>
      <c r="D14" s="2277">
        <f>H7</f>
        <v>3.7</v>
      </c>
      <c r="E14" s="2277"/>
      <c r="F14" s="2277"/>
      <c r="G14" s="348" t="s">
        <v>271</v>
      </c>
      <c r="H14" s="2278">
        <f>AB11</f>
        <v>350</v>
      </c>
      <c r="I14" s="2279"/>
      <c r="J14" s="2279"/>
      <c r="K14" s="352"/>
      <c r="L14" s="352"/>
      <c r="M14" s="352"/>
      <c r="N14" s="352"/>
      <c r="O14" s="353"/>
      <c r="P14" s="353"/>
      <c r="Q14" s="332"/>
      <c r="R14" s="332"/>
      <c r="S14" s="332"/>
      <c r="T14" s="332"/>
      <c r="U14" s="340" t="s">
        <v>265</v>
      </c>
      <c r="V14" s="2263">
        <f>D14*H14</f>
        <v>1295</v>
      </c>
      <c r="W14" s="2263"/>
      <c r="X14" s="2263"/>
      <c r="Y14" s="2263"/>
      <c r="Z14" s="2263"/>
      <c r="AA14" s="351"/>
      <c r="AB14" s="341">
        <f>ROUND(V14,1)</f>
        <v>1295</v>
      </c>
      <c r="AC14" s="335" t="s">
        <v>248</v>
      </c>
      <c r="AD14" s="331"/>
      <c r="AE14" s="332"/>
      <c r="AF14" s="2277">
        <f>AJ7</f>
        <v>3.7</v>
      </c>
      <c r="AG14" s="2277"/>
      <c r="AH14" s="2277"/>
      <c r="AI14" s="348" t="s">
        <v>271</v>
      </c>
      <c r="AJ14" s="2278">
        <f>BD12</f>
        <v>320</v>
      </c>
      <c r="AK14" s="2279"/>
      <c r="AL14" s="2279"/>
      <c r="AM14" s="352"/>
      <c r="AN14" s="352"/>
      <c r="AO14" s="352"/>
      <c r="AP14" s="352"/>
      <c r="AQ14" s="353"/>
      <c r="AR14" s="353"/>
      <c r="AS14" s="332"/>
      <c r="AT14" s="332"/>
      <c r="AU14" s="332"/>
      <c r="AV14" s="332"/>
      <c r="AW14" s="340" t="s">
        <v>265</v>
      </c>
      <c r="AX14" s="2263">
        <f>AF14*AJ14</f>
        <v>1184</v>
      </c>
      <c r="AY14" s="2263"/>
      <c r="AZ14" s="2263"/>
      <c r="BA14" s="2263"/>
      <c r="BB14" s="2263"/>
      <c r="BC14" s="351"/>
      <c r="BD14" s="341">
        <f>ROUND(AX14,1)</f>
        <v>1184</v>
      </c>
      <c r="BE14" s="335" t="s">
        <v>248</v>
      </c>
      <c r="BU14" s="121"/>
      <c r="BV14" s="121" t="s">
        <v>272</v>
      </c>
      <c r="BW14" s="123"/>
      <c r="BX14" s="157"/>
      <c r="BY14" s="157"/>
      <c r="BZ14" s="157"/>
      <c r="CA14" s="157"/>
      <c r="CB14" s="157"/>
      <c r="CC14" s="162"/>
    </row>
    <row r="15" spans="1:81" s="120" customFormat="1" ht="13.5" customHeight="1">
      <c r="A15" s="330"/>
      <c r="B15" s="331"/>
      <c r="C15" s="332" t="s">
        <v>227</v>
      </c>
      <c r="D15" s="332" t="s">
        <v>252</v>
      </c>
      <c r="E15" s="345"/>
      <c r="F15" s="345"/>
      <c r="G15" s="345"/>
      <c r="H15" s="346"/>
      <c r="I15" s="337"/>
      <c r="J15" s="337"/>
      <c r="K15" s="347"/>
      <c r="L15" s="348"/>
      <c r="M15" s="348"/>
      <c r="N15" s="348"/>
      <c r="O15" s="348"/>
      <c r="P15" s="349"/>
      <c r="Q15" s="350"/>
      <c r="R15" s="350"/>
      <c r="S15" s="350"/>
      <c r="T15" s="350"/>
      <c r="U15" s="332"/>
      <c r="V15" s="340"/>
      <c r="W15" s="334"/>
      <c r="X15" s="334"/>
      <c r="Y15" s="334"/>
      <c r="Z15" s="334"/>
      <c r="AA15" s="351"/>
      <c r="AB15" s="336"/>
      <c r="AC15" s="335"/>
      <c r="AD15" s="331"/>
      <c r="AE15" s="332" t="s">
        <v>227</v>
      </c>
      <c r="AF15" s="332" t="s">
        <v>252</v>
      </c>
      <c r="AG15" s="345"/>
      <c r="AH15" s="345"/>
      <c r="AI15" s="345"/>
      <c r="AJ15" s="346"/>
      <c r="AK15" s="337"/>
      <c r="AL15" s="337"/>
      <c r="AM15" s="347"/>
      <c r="AN15" s="348"/>
      <c r="AO15" s="348"/>
      <c r="AP15" s="348"/>
      <c r="AQ15" s="348"/>
      <c r="AR15" s="349"/>
      <c r="AS15" s="350"/>
      <c r="AT15" s="350"/>
      <c r="AU15" s="350"/>
      <c r="AV15" s="350"/>
      <c r="AW15" s="332"/>
      <c r="AX15" s="340"/>
      <c r="AY15" s="334"/>
      <c r="AZ15" s="334"/>
      <c r="BA15" s="334"/>
      <c r="BB15" s="334"/>
      <c r="BC15" s="351"/>
      <c r="BD15" s="336"/>
      <c r="BE15" s="335"/>
      <c r="BU15" s="121"/>
      <c r="BV15" s="121"/>
      <c r="BW15" s="163" t="s">
        <v>273</v>
      </c>
      <c r="BX15" s="164">
        <f>BX7</f>
        <v>0.6</v>
      </c>
      <c r="BY15" s="165">
        <f>BX7</f>
        <v>0.6</v>
      </c>
      <c r="BZ15" s="166">
        <f>BX11</f>
        <v>3.7</v>
      </c>
      <c r="CA15" s="167">
        <f>BX13</f>
        <v>0.29699999999999999</v>
      </c>
      <c r="CB15" s="168">
        <f>ROUND(BX15*BY15*3.14/4*BZ15*CA15,3)</f>
        <v>0.311</v>
      </c>
      <c r="CC15" s="162"/>
    </row>
    <row r="16" spans="1:81" s="120" customFormat="1" ht="13.5" customHeight="1">
      <c r="A16" s="330"/>
      <c r="B16" s="331"/>
      <c r="C16" s="332"/>
      <c r="D16" s="2277">
        <f>H8</f>
        <v>2.1</v>
      </c>
      <c r="E16" s="2277"/>
      <c r="F16" s="2277"/>
      <c r="G16" s="348" t="s">
        <v>271</v>
      </c>
      <c r="H16" s="2278">
        <f>H14</f>
        <v>350</v>
      </c>
      <c r="I16" s="2279"/>
      <c r="J16" s="2279"/>
      <c r="K16" s="352"/>
      <c r="L16" s="352"/>
      <c r="M16" s="352"/>
      <c r="N16" s="352"/>
      <c r="O16" s="353"/>
      <c r="P16" s="353"/>
      <c r="Q16" s="332"/>
      <c r="R16" s="332"/>
      <c r="S16" s="332"/>
      <c r="T16" s="332"/>
      <c r="U16" s="340" t="s">
        <v>265</v>
      </c>
      <c r="V16" s="2263">
        <f>D16*H16</f>
        <v>735</v>
      </c>
      <c r="W16" s="2263"/>
      <c r="X16" s="2263"/>
      <c r="Y16" s="2263"/>
      <c r="Z16" s="2263"/>
      <c r="AA16" s="351"/>
      <c r="AB16" s="341">
        <f>ROUND(V16,1)</f>
        <v>735</v>
      </c>
      <c r="AC16" s="335" t="s">
        <v>248</v>
      </c>
      <c r="AD16" s="331"/>
      <c r="AE16" s="332"/>
      <c r="AF16" s="2277">
        <f>AJ8</f>
        <v>2.1</v>
      </c>
      <c r="AG16" s="2277"/>
      <c r="AH16" s="2277"/>
      <c r="AI16" s="348" t="s">
        <v>271</v>
      </c>
      <c r="AJ16" s="2278">
        <f>AJ14</f>
        <v>320</v>
      </c>
      <c r="AK16" s="2279"/>
      <c r="AL16" s="2279"/>
      <c r="AM16" s="352"/>
      <c r="AN16" s="352"/>
      <c r="AO16" s="352"/>
      <c r="AP16" s="352"/>
      <c r="AQ16" s="353"/>
      <c r="AR16" s="353"/>
      <c r="AS16" s="332"/>
      <c r="AT16" s="332"/>
      <c r="AU16" s="332"/>
      <c r="AV16" s="332"/>
      <c r="AW16" s="340" t="s">
        <v>265</v>
      </c>
      <c r="AX16" s="2263">
        <f>AF16*AJ16</f>
        <v>672</v>
      </c>
      <c r="AY16" s="2263"/>
      <c r="AZ16" s="2263"/>
      <c r="BA16" s="2263"/>
      <c r="BB16" s="2263"/>
      <c r="BC16" s="351"/>
      <c r="BD16" s="341">
        <f>ROUND(AX16,1)</f>
        <v>672</v>
      </c>
      <c r="BE16" s="335" t="s">
        <v>248</v>
      </c>
      <c r="BU16" s="121"/>
      <c r="BV16" s="121"/>
      <c r="BW16" s="163" t="s">
        <v>274</v>
      </c>
      <c r="BX16" s="164">
        <f>BX7</f>
        <v>0.6</v>
      </c>
      <c r="BY16" s="165">
        <f>BX7</f>
        <v>0.6</v>
      </c>
      <c r="BZ16" s="166">
        <f>BZ11</f>
        <v>2.1</v>
      </c>
      <c r="CA16" s="167">
        <f>BZ13</f>
        <v>0.11</v>
      </c>
      <c r="CB16" s="168">
        <f>ROUND(BX16*BY16*3.14/4*BZ16*CA16,3)</f>
        <v>6.5000000000000002E-2</v>
      </c>
      <c r="CC16" s="162"/>
    </row>
    <row r="17" spans="1:83" ht="13.5" customHeight="1">
      <c r="A17" s="330"/>
      <c r="B17" s="331"/>
      <c r="C17" s="332" t="s">
        <v>240</v>
      </c>
      <c r="D17" s="332" t="s">
        <v>255</v>
      </c>
      <c r="E17" s="345"/>
      <c r="F17" s="345"/>
      <c r="G17" s="345"/>
      <c r="H17" s="346"/>
      <c r="I17" s="337"/>
      <c r="J17" s="337"/>
      <c r="K17" s="347"/>
      <c r="L17" s="348"/>
      <c r="M17" s="348"/>
      <c r="N17" s="348"/>
      <c r="O17" s="348"/>
      <c r="P17" s="349"/>
      <c r="Q17" s="350"/>
      <c r="R17" s="350"/>
      <c r="S17" s="350"/>
      <c r="T17" s="350"/>
      <c r="U17" s="332"/>
      <c r="V17" s="340"/>
      <c r="W17" s="334"/>
      <c r="X17" s="334"/>
      <c r="Y17" s="334"/>
      <c r="Z17" s="334"/>
      <c r="AA17" s="351"/>
      <c r="AB17" s="336"/>
      <c r="AC17" s="335"/>
      <c r="AD17" s="331"/>
      <c r="AE17" s="332" t="s">
        <v>240</v>
      </c>
      <c r="AF17" s="332" t="s">
        <v>255</v>
      </c>
      <c r="AG17" s="345"/>
      <c r="AH17" s="345"/>
      <c r="AI17" s="345"/>
      <c r="AJ17" s="346"/>
      <c r="AK17" s="337"/>
      <c r="AL17" s="337"/>
      <c r="AM17" s="347"/>
      <c r="AN17" s="348"/>
      <c r="AO17" s="348"/>
      <c r="AP17" s="348"/>
      <c r="AQ17" s="348"/>
      <c r="AR17" s="349"/>
      <c r="AS17" s="350"/>
      <c r="AT17" s="350"/>
      <c r="AU17" s="350"/>
      <c r="AV17" s="350"/>
      <c r="AW17" s="332"/>
      <c r="AX17" s="340"/>
      <c r="AY17" s="334"/>
      <c r="AZ17" s="334"/>
      <c r="BA17" s="334"/>
      <c r="BB17" s="334"/>
      <c r="BC17" s="351"/>
      <c r="BD17" s="336"/>
      <c r="BE17" s="335"/>
      <c r="BW17" s="163" t="s">
        <v>275</v>
      </c>
      <c r="BX17" s="162"/>
      <c r="BY17" s="162"/>
      <c r="BZ17" s="162"/>
      <c r="CA17" s="167" t="s">
        <v>276</v>
      </c>
      <c r="CB17" s="168">
        <f>CB15+CB16</f>
        <v>0.376</v>
      </c>
      <c r="CC17" s="162"/>
    </row>
    <row r="18" spans="1:83" ht="13.5" customHeight="1">
      <c r="A18" s="330"/>
      <c r="B18" s="331"/>
      <c r="C18" s="332"/>
      <c r="D18" s="2277">
        <f>H9</f>
        <v>0</v>
      </c>
      <c r="E18" s="2277"/>
      <c r="F18" s="2277"/>
      <c r="G18" s="348" t="s">
        <v>271</v>
      </c>
      <c r="H18" s="2278">
        <f>H16</f>
        <v>350</v>
      </c>
      <c r="I18" s="2279"/>
      <c r="J18" s="2279"/>
      <c r="K18" s="352"/>
      <c r="L18" s="352"/>
      <c r="M18" s="352"/>
      <c r="N18" s="352"/>
      <c r="O18" s="353"/>
      <c r="P18" s="353"/>
      <c r="Q18" s="332"/>
      <c r="R18" s="332"/>
      <c r="S18" s="332"/>
      <c r="T18" s="332"/>
      <c r="U18" s="340" t="s">
        <v>265</v>
      </c>
      <c r="V18" s="2281">
        <f>D18*H18</f>
        <v>0</v>
      </c>
      <c r="W18" s="2281"/>
      <c r="X18" s="2281"/>
      <c r="Y18" s="2281"/>
      <c r="Z18" s="2281"/>
      <c r="AA18" s="351"/>
      <c r="AB18" s="354">
        <f>ROUND(V18,1)</f>
        <v>0</v>
      </c>
      <c r="AC18" s="335" t="s">
        <v>248</v>
      </c>
      <c r="AD18" s="331"/>
      <c r="AE18" s="332"/>
      <c r="AF18" s="2277">
        <f>AJ9</f>
        <v>0</v>
      </c>
      <c r="AG18" s="2277"/>
      <c r="AH18" s="2277"/>
      <c r="AI18" s="348" t="s">
        <v>271</v>
      </c>
      <c r="AJ18" s="2278">
        <f>AJ16</f>
        <v>320</v>
      </c>
      <c r="AK18" s="2279"/>
      <c r="AL18" s="2279"/>
      <c r="AM18" s="352"/>
      <c r="AN18" s="352"/>
      <c r="AO18" s="352"/>
      <c r="AP18" s="352"/>
      <c r="AQ18" s="353"/>
      <c r="AR18" s="353"/>
      <c r="AS18" s="332"/>
      <c r="AT18" s="332"/>
      <c r="AU18" s="332"/>
      <c r="AV18" s="332"/>
      <c r="AW18" s="340" t="s">
        <v>265</v>
      </c>
      <c r="AX18" s="2281">
        <f>AF18*AJ18</f>
        <v>0</v>
      </c>
      <c r="AY18" s="2281"/>
      <c r="AZ18" s="2281"/>
      <c r="BA18" s="2281"/>
      <c r="BB18" s="2281"/>
      <c r="BC18" s="351"/>
      <c r="BD18" s="354">
        <f>ROUND(AX18,1)</f>
        <v>0</v>
      </c>
      <c r="BE18" s="335" t="s">
        <v>248</v>
      </c>
      <c r="BV18" s="2280">
        <f>CB17</f>
        <v>0.376</v>
      </c>
      <c r="BW18" s="2280"/>
      <c r="BX18" s="2280"/>
      <c r="BY18" s="2280"/>
      <c r="BZ18" s="2280"/>
      <c r="CA18" s="2280"/>
      <c r="CB18" s="2280"/>
    </row>
    <row r="19" spans="1:83" ht="13.5" customHeight="1">
      <c r="A19" s="330"/>
      <c r="B19" s="331"/>
      <c r="C19" s="332"/>
      <c r="D19" s="355"/>
      <c r="E19" s="355"/>
      <c r="F19" s="355"/>
      <c r="G19" s="348"/>
      <c r="H19" s="356"/>
      <c r="I19" s="357"/>
      <c r="J19" s="357"/>
      <c r="K19" s="352"/>
      <c r="L19" s="352"/>
      <c r="M19" s="352"/>
      <c r="N19" s="352"/>
      <c r="O19" s="353"/>
      <c r="P19" s="353"/>
      <c r="Q19" s="332"/>
      <c r="R19" s="332"/>
      <c r="S19" s="332"/>
      <c r="T19" s="332"/>
      <c r="U19" s="340"/>
      <c r="V19" s="334"/>
      <c r="W19" s="334"/>
      <c r="X19" s="334"/>
      <c r="Y19" s="334"/>
      <c r="Z19" s="334"/>
      <c r="AA19" s="351"/>
      <c r="AB19" s="354"/>
      <c r="AC19" s="335"/>
      <c r="AD19" s="331"/>
      <c r="AE19" s="332"/>
      <c r="AF19" s="355"/>
      <c r="AG19" s="355"/>
      <c r="AH19" s="355"/>
      <c r="AI19" s="348"/>
      <c r="AJ19" s="356"/>
      <c r="AK19" s="357"/>
      <c r="AL19" s="357"/>
      <c r="AM19" s="352"/>
      <c r="AN19" s="352"/>
      <c r="AO19" s="352"/>
      <c r="AP19" s="352"/>
      <c r="AQ19" s="353"/>
      <c r="AR19" s="353"/>
      <c r="AS19" s="332"/>
      <c r="AT19" s="332"/>
      <c r="AU19" s="332"/>
      <c r="AV19" s="332"/>
      <c r="AW19" s="340"/>
      <c r="AX19" s="334"/>
      <c r="AY19" s="334"/>
      <c r="AZ19" s="334"/>
      <c r="BA19" s="334"/>
      <c r="BB19" s="334"/>
      <c r="BC19" s="351"/>
      <c r="BD19" s="354"/>
      <c r="BE19" s="335"/>
      <c r="BW19" s="121" t="s">
        <v>277</v>
      </c>
      <c r="BX19" s="169">
        <f>CB17</f>
        <v>0.376</v>
      </c>
      <c r="BY19" s="170">
        <v>375</v>
      </c>
      <c r="BZ19" s="171">
        <v>20</v>
      </c>
      <c r="CA19" s="172" t="s">
        <v>278</v>
      </c>
      <c r="CB19" s="173">
        <f>ROUND(BX19*BY19/BZ19,2)</f>
        <v>7.05</v>
      </c>
    </row>
    <row r="20" spans="1:83" ht="13.5" customHeight="1">
      <c r="A20" s="330" t="s">
        <v>279</v>
      </c>
      <c r="B20" s="331"/>
      <c r="C20" s="332" t="s">
        <v>223</v>
      </c>
      <c r="D20" s="332" t="s">
        <v>247</v>
      </c>
      <c r="E20" s="345"/>
      <c r="F20" s="345"/>
      <c r="G20" s="345"/>
      <c r="H20" s="346"/>
      <c r="I20" s="337"/>
      <c r="J20" s="337"/>
      <c r="K20" s="347"/>
      <c r="L20" s="348"/>
      <c r="M20" s="348"/>
      <c r="N20" s="348"/>
      <c r="O20" s="348"/>
      <c r="P20" s="349"/>
      <c r="Q20" s="350"/>
      <c r="R20" s="350"/>
      <c r="S20" s="350"/>
      <c r="T20" s="350"/>
      <c r="U20" s="332"/>
      <c r="V20" s="340"/>
      <c r="W20" s="334"/>
      <c r="X20" s="334"/>
      <c r="Y20" s="334"/>
      <c r="Z20" s="334"/>
      <c r="AA20" s="351"/>
      <c r="AB20" s="336"/>
      <c r="AC20" s="335"/>
      <c r="AD20" s="331"/>
      <c r="AE20" s="332" t="s">
        <v>223</v>
      </c>
      <c r="AF20" s="332" t="s">
        <v>247</v>
      </c>
      <c r="AG20" s="345"/>
      <c r="AH20" s="345"/>
      <c r="AI20" s="345"/>
      <c r="AJ20" s="346"/>
      <c r="AK20" s="337"/>
      <c r="AL20" s="337"/>
      <c r="AM20" s="347"/>
      <c r="AN20" s="348"/>
      <c r="AO20" s="348"/>
      <c r="AP20" s="348"/>
      <c r="AQ20" s="348"/>
      <c r="AR20" s="349"/>
      <c r="AS20" s="350"/>
      <c r="AT20" s="350"/>
      <c r="AU20" s="350"/>
      <c r="AV20" s="350"/>
      <c r="AW20" s="332"/>
      <c r="AX20" s="340"/>
      <c r="AY20" s="334"/>
      <c r="AZ20" s="334"/>
      <c r="BA20" s="334"/>
      <c r="BB20" s="334"/>
      <c r="BC20" s="351"/>
      <c r="BD20" s="336"/>
      <c r="BE20" s="335"/>
      <c r="BW20" s="121" t="s">
        <v>280</v>
      </c>
      <c r="BX20" s="169">
        <f>CB17</f>
        <v>0.376</v>
      </c>
      <c r="BY20" s="174">
        <v>200</v>
      </c>
      <c r="BZ20" s="174"/>
      <c r="CA20" s="172" t="s">
        <v>278</v>
      </c>
      <c r="CB20" s="175">
        <f>BX20*BY20</f>
        <v>75.2</v>
      </c>
    </row>
    <row r="21" spans="1:83" ht="13.5" customHeight="1">
      <c r="A21" s="330"/>
      <c r="B21" s="331"/>
      <c r="C21" s="332"/>
      <c r="D21" s="2277">
        <f>H7</f>
        <v>3.7</v>
      </c>
      <c r="E21" s="2277"/>
      <c r="F21" s="2277"/>
      <c r="G21" s="348" t="s">
        <v>271</v>
      </c>
      <c r="H21" s="2278">
        <f>AB11</f>
        <v>350</v>
      </c>
      <c r="I21" s="2279"/>
      <c r="J21" s="2279"/>
      <c r="K21" s="352"/>
      <c r="L21" s="352"/>
      <c r="M21" s="352"/>
      <c r="N21" s="352"/>
      <c r="O21" s="353"/>
      <c r="P21" s="353"/>
      <c r="Q21" s="332"/>
      <c r="R21" s="332"/>
      <c r="S21" s="332"/>
      <c r="T21" s="332"/>
      <c r="U21" s="340" t="s">
        <v>265</v>
      </c>
      <c r="V21" s="2263">
        <f>D21*H21</f>
        <v>1295</v>
      </c>
      <c r="W21" s="2263"/>
      <c r="X21" s="2263"/>
      <c r="Y21" s="2263"/>
      <c r="Z21" s="2263"/>
      <c r="AA21" s="351"/>
      <c r="AB21" s="341">
        <f>ROUND(V21,1)</f>
        <v>1295</v>
      </c>
      <c r="AC21" s="335" t="s">
        <v>248</v>
      </c>
      <c r="AD21" s="331"/>
      <c r="AE21" s="332"/>
      <c r="AF21" s="2277">
        <f>AJ7</f>
        <v>3.7</v>
      </c>
      <c r="AG21" s="2277"/>
      <c r="AH21" s="2277"/>
      <c r="AI21" s="348" t="s">
        <v>271</v>
      </c>
      <c r="AJ21" s="2278">
        <f>BD12</f>
        <v>320</v>
      </c>
      <c r="AK21" s="2279"/>
      <c r="AL21" s="2279"/>
      <c r="AM21" s="352"/>
      <c r="AN21" s="352"/>
      <c r="AO21" s="352"/>
      <c r="AP21" s="352"/>
      <c r="AQ21" s="353"/>
      <c r="AR21" s="353"/>
      <c r="AS21" s="332"/>
      <c r="AT21" s="332"/>
      <c r="AU21" s="332"/>
      <c r="AV21" s="332"/>
      <c r="AW21" s="340" t="s">
        <v>265</v>
      </c>
      <c r="AX21" s="2263">
        <f>AF21*AJ21</f>
        <v>1184</v>
      </c>
      <c r="AY21" s="2263"/>
      <c r="AZ21" s="2263"/>
      <c r="BA21" s="2263"/>
      <c r="BB21" s="2263"/>
      <c r="BC21" s="351"/>
      <c r="BD21" s="341">
        <f>ROUND(AX21,1)</f>
        <v>1184</v>
      </c>
      <c r="BE21" s="335" t="s">
        <v>248</v>
      </c>
      <c r="BX21" s="162"/>
      <c r="BY21" s="162"/>
      <c r="BZ21" s="162"/>
      <c r="CA21" s="162"/>
      <c r="CB21" s="162"/>
    </row>
    <row r="22" spans="1:83" ht="13.5" customHeight="1">
      <c r="A22" s="330"/>
      <c r="B22" s="331"/>
      <c r="C22" s="332" t="s">
        <v>227</v>
      </c>
      <c r="D22" s="332" t="s">
        <v>252</v>
      </c>
      <c r="E22" s="345"/>
      <c r="F22" s="345"/>
      <c r="G22" s="345"/>
      <c r="H22" s="346"/>
      <c r="I22" s="337"/>
      <c r="J22" s="337"/>
      <c r="K22" s="347"/>
      <c r="L22" s="348"/>
      <c r="M22" s="348"/>
      <c r="N22" s="348"/>
      <c r="O22" s="348"/>
      <c r="P22" s="349"/>
      <c r="Q22" s="350"/>
      <c r="R22" s="350"/>
      <c r="S22" s="350"/>
      <c r="T22" s="350"/>
      <c r="U22" s="332"/>
      <c r="V22" s="340"/>
      <c r="W22" s="334"/>
      <c r="X22" s="334"/>
      <c r="Y22" s="334"/>
      <c r="Z22" s="334"/>
      <c r="AA22" s="351"/>
      <c r="AB22" s="336"/>
      <c r="AC22" s="335"/>
      <c r="AD22" s="331"/>
      <c r="AE22" s="332" t="s">
        <v>227</v>
      </c>
      <c r="AF22" s="332" t="s">
        <v>252</v>
      </c>
      <c r="AG22" s="345"/>
      <c r="AH22" s="345"/>
      <c r="AI22" s="345"/>
      <c r="AJ22" s="346"/>
      <c r="AK22" s="337"/>
      <c r="AL22" s="337"/>
      <c r="AM22" s="347"/>
      <c r="AN22" s="348"/>
      <c r="AO22" s="348"/>
      <c r="AP22" s="348"/>
      <c r="AQ22" s="348"/>
      <c r="AR22" s="349"/>
      <c r="AS22" s="350"/>
      <c r="AT22" s="350"/>
      <c r="AU22" s="350"/>
      <c r="AV22" s="350"/>
      <c r="AW22" s="332"/>
      <c r="AX22" s="340"/>
      <c r="AY22" s="334"/>
      <c r="AZ22" s="334"/>
      <c r="BA22" s="334"/>
      <c r="BB22" s="334"/>
      <c r="BC22" s="351"/>
      <c r="BD22" s="336"/>
      <c r="BE22" s="335"/>
      <c r="BU22" s="121" t="s">
        <v>281</v>
      </c>
    </row>
    <row r="23" spans="1:83" ht="13.5" customHeight="1">
      <c r="A23" s="330"/>
      <c r="B23" s="331"/>
      <c r="C23" s="332"/>
      <c r="D23" s="2277">
        <f>H8</f>
        <v>2.1</v>
      </c>
      <c r="E23" s="2277"/>
      <c r="F23" s="2277"/>
      <c r="G23" s="348" t="s">
        <v>271</v>
      </c>
      <c r="H23" s="2278">
        <f>H21</f>
        <v>350</v>
      </c>
      <c r="I23" s="2279"/>
      <c r="J23" s="2279"/>
      <c r="K23" s="352"/>
      <c r="L23" s="352"/>
      <c r="M23" s="352"/>
      <c r="N23" s="352"/>
      <c r="O23" s="353"/>
      <c r="P23" s="353"/>
      <c r="Q23" s="332"/>
      <c r="R23" s="332"/>
      <c r="S23" s="332"/>
      <c r="T23" s="332"/>
      <c r="U23" s="340" t="s">
        <v>265</v>
      </c>
      <c r="V23" s="2263">
        <f>D23*H23</f>
        <v>735</v>
      </c>
      <c r="W23" s="2263"/>
      <c r="X23" s="2263"/>
      <c r="Y23" s="2263"/>
      <c r="Z23" s="2263"/>
      <c r="AA23" s="351"/>
      <c r="AB23" s="341">
        <f>ROUND(V23,1)</f>
        <v>735</v>
      </c>
      <c r="AC23" s="335" t="s">
        <v>248</v>
      </c>
      <c r="AD23" s="331"/>
      <c r="AE23" s="332"/>
      <c r="AF23" s="2277">
        <f>AJ8</f>
        <v>2.1</v>
      </c>
      <c r="AG23" s="2277"/>
      <c r="AH23" s="2277"/>
      <c r="AI23" s="348" t="s">
        <v>271</v>
      </c>
      <c r="AJ23" s="2278">
        <f>AJ21</f>
        <v>320</v>
      </c>
      <c r="AK23" s="2279"/>
      <c r="AL23" s="2279"/>
      <c r="AM23" s="352"/>
      <c r="AN23" s="352"/>
      <c r="AO23" s="352"/>
      <c r="AP23" s="352"/>
      <c r="AQ23" s="353"/>
      <c r="AR23" s="353"/>
      <c r="AS23" s="332"/>
      <c r="AT23" s="332"/>
      <c r="AU23" s="332"/>
      <c r="AV23" s="332"/>
      <c r="AW23" s="340" t="s">
        <v>265</v>
      </c>
      <c r="AX23" s="2263">
        <f>AF23*AJ23</f>
        <v>672</v>
      </c>
      <c r="AY23" s="2263"/>
      <c r="AZ23" s="2263"/>
      <c r="BA23" s="2263"/>
      <c r="BB23" s="2263"/>
      <c r="BC23" s="351"/>
      <c r="BD23" s="341">
        <f>ROUND(AX23,1)</f>
        <v>672</v>
      </c>
      <c r="BE23" s="335" t="s">
        <v>248</v>
      </c>
      <c r="BV23" s="121" t="s">
        <v>282</v>
      </c>
      <c r="CC23" s="176"/>
    </row>
    <row r="24" spans="1:83" ht="13.5" customHeight="1">
      <c r="A24" s="330"/>
      <c r="B24" s="331"/>
      <c r="C24" s="332" t="s">
        <v>240</v>
      </c>
      <c r="D24" s="332" t="s">
        <v>255</v>
      </c>
      <c r="E24" s="345"/>
      <c r="F24" s="345"/>
      <c r="G24" s="345"/>
      <c r="H24" s="346"/>
      <c r="I24" s="337"/>
      <c r="J24" s="337"/>
      <c r="K24" s="347"/>
      <c r="L24" s="348"/>
      <c r="M24" s="348"/>
      <c r="N24" s="348"/>
      <c r="O24" s="348"/>
      <c r="P24" s="349"/>
      <c r="Q24" s="350"/>
      <c r="R24" s="350"/>
      <c r="S24" s="350"/>
      <c r="T24" s="350"/>
      <c r="U24" s="332"/>
      <c r="V24" s="340"/>
      <c r="W24" s="334"/>
      <c r="X24" s="334"/>
      <c r="Y24" s="334"/>
      <c r="Z24" s="334"/>
      <c r="AA24" s="351"/>
      <c r="AB24" s="336"/>
      <c r="AC24" s="335"/>
      <c r="AD24" s="331"/>
      <c r="AE24" s="332" t="s">
        <v>240</v>
      </c>
      <c r="AF24" s="332" t="s">
        <v>255</v>
      </c>
      <c r="AG24" s="345"/>
      <c r="AH24" s="345"/>
      <c r="AI24" s="345"/>
      <c r="AJ24" s="346"/>
      <c r="AK24" s="337"/>
      <c r="AL24" s="337"/>
      <c r="AM24" s="347"/>
      <c r="AN24" s="348"/>
      <c r="AO24" s="348"/>
      <c r="AP24" s="348"/>
      <c r="AQ24" s="348"/>
      <c r="AR24" s="349"/>
      <c r="AS24" s="350"/>
      <c r="AT24" s="350"/>
      <c r="AU24" s="350"/>
      <c r="AV24" s="350"/>
      <c r="AW24" s="332"/>
      <c r="AX24" s="340"/>
      <c r="AY24" s="334"/>
      <c r="AZ24" s="334"/>
      <c r="BA24" s="334"/>
      <c r="BB24" s="334"/>
      <c r="BC24" s="351"/>
      <c r="BD24" s="336"/>
      <c r="BE24" s="335"/>
      <c r="BW24" s="121" t="s">
        <v>283</v>
      </c>
      <c r="BX24" s="177">
        <f>CA6</f>
        <v>352</v>
      </c>
      <c r="BY24" s="178">
        <f>CB11</f>
        <v>5.8000000000000007</v>
      </c>
      <c r="CA24" s="172" t="s">
        <v>278</v>
      </c>
      <c r="CB24" s="179">
        <f t="shared" ref="CB24:CB29" si="0">BX24*BY24</f>
        <v>2041.6000000000004</v>
      </c>
      <c r="CC24" s="176"/>
    </row>
    <row r="25" spans="1:83" ht="13.5" customHeight="1">
      <c r="A25" s="330"/>
      <c r="B25" s="331"/>
      <c r="C25" s="332"/>
      <c r="D25" s="2277">
        <f>H9</f>
        <v>0</v>
      </c>
      <c r="E25" s="2277"/>
      <c r="F25" s="2277"/>
      <c r="G25" s="348" t="s">
        <v>271</v>
      </c>
      <c r="H25" s="2278">
        <f>H23</f>
        <v>350</v>
      </c>
      <c r="I25" s="2279"/>
      <c r="J25" s="2279"/>
      <c r="K25" s="352"/>
      <c r="L25" s="352"/>
      <c r="M25" s="352"/>
      <c r="N25" s="352"/>
      <c r="O25" s="353"/>
      <c r="P25" s="353"/>
      <c r="Q25" s="332"/>
      <c r="R25" s="332"/>
      <c r="S25" s="332"/>
      <c r="T25" s="332"/>
      <c r="U25" s="340" t="s">
        <v>265</v>
      </c>
      <c r="V25" s="2281">
        <f>D25*H25</f>
        <v>0</v>
      </c>
      <c r="W25" s="2281"/>
      <c r="X25" s="2281"/>
      <c r="Y25" s="2281"/>
      <c r="Z25" s="2281"/>
      <c r="AA25" s="351"/>
      <c r="AB25" s="354">
        <f>ROUND(V25,1)</f>
        <v>0</v>
      </c>
      <c r="AC25" s="335" t="s">
        <v>248</v>
      </c>
      <c r="AD25" s="331"/>
      <c r="AE25" s="332"/>
      <c r="AF25" s="2277">
        <f>AJ9</f>
        <v>0</v>
      </c>
      <c r="AG25" s="2277"/>
      <c r="AH25" s="2277"/>
      <c r="AI25" s="348" t="s">
        <v>271</v>
      </c>
      <c r="AJ25" s="2278">
        <f>AJ23</f>
        <v>320</v>
      </c>
      <c r="AK25" s="2279"/>
      <c r="AL25" s="2279"/>
      <c r="AM25" s="352"/>
      <c r="AN25" s="352"/>
      <c r="AO25" s="352"/>
      <c r="AP25" s="352"/>
      <c r="AQ25" s="353"/>
      <c r="AR25" s="353"/>
      <c r="AS25" s="332"/>
      <c r="AT25" s="332"/>
      <c r="AU25" s="332"/>
      <c r="AV25" s="332"/>
      <c r="AW25" s="340" t="s">
        <v>265</v>
      </c>
      <c r="AX25" s="2281">
        <f>AF25*AJ25</f>
        <v>0</v>
      </c>
      <c r="AY25" s="2281"/>
      <c r="AZ25" s="2281"/>
      <c r="BA25" s="2281"/>
      <c r="BB25" s="2281"/>
      <c r="BC25" s="351"/>
      <c r="BD25" s="354">
        <f>ROUND(AX25,1)</f>
        <v>0</v>
      </c>
      <c r="BE25" s="335" t="s">
        <v>248</v>
      </c>
      <c r="BW25" s="180" t="s">
        <v>284</v>
      </c>
      <c r="BX25" s="177">
        <f>CA6</f>
        <v>352</v>
      </c>
      <c r="BY25" s="178">
        <f>BX11</f>
        <v>3.7</v>
      </c>
      <c r="CA25" s="172" t="s">
        <v>278</v>
      </c>
      <c r="CB25" s="179">
        <f t="shared" si="0"/>
        <v>1302.4000000000001</v>
      </c>
      <c r="CC25" s="176"/>
    </row>
    <row r="26" spans="1:83" ht="13.5" customHeight="1">
      <c r="A26" s="330"/>
      <c r="B26" s="331"/>
      <c r="C26" s="332"/>
      <c r="D26" s="355"/>
      <c r="E26" s="355"/>
      <c r="F26" s="355"/>
      <c r="G26" s="348"/>
      <c r="H26" s="357"/>
      <c r="I26" s="357"/>
      <c r="J26" s="357"/>
      <c r="K26" s="352"/>
      <c r="L26" s="358"/>
      <c r="M26" s="358"/>
      <c r="N26" s="358"/>
      <c r="O26" s="353"/>
      <c r="P26" s="353"/>
      <c r="Q26" s="332"/>
      <c r="R26" s="332"/>
      <c r="S26" s="332"/>
      <c r="T26" s="332"/>
      <c r="U26" s="340"/>
      <c r="V26" s="334"/>
      <c r="W26" s="334"/>
      <c r="X26" s="334"/>
      <c r="Y26" s="334"/>
      <c r="Z26" s="334"/>
      <c r="AA26" s="351"/>
      <c r="AB26" s="354"/>
      <c r="AC26" s="335"/>
      <c r="AD26" s="331"/>
      <c r="AE26" s="332"/>
      <c r="AF26" s="355"/>
      <c r="AG26" s="355"/>
      <c r="AH26" s="355"/>
      <c r="AI26" s="348"/>
      <c r="AJ26" s="357"/>
      <c r="AK26" s="357"/>
      <c r="AL26" s="357"/>
      <c r="AM26" s="352"/>
      <c r="AN26" s="358"/>
      <c r="AO26" s="358"/>
      <c r="AP26" s="358"/>
      <c r="AQ26" s="353"/>
      <c r="AR26" s="353"/>
      <c r="AS26" s="332"/>
      <c r="AT26" s="332"/>
      <c r="AU26" s="332"/>
      <c r="AV26" s="332"/>
      <c r="AW26" s="340"/>
      <c r="AX26" s="334"/>
      <c r="AY26" s="334"/>
      <c r="AZ26" s="334"/>
      <c r="BA26" s="334"/>
      <c r="BB26" s="334"/>
      <c r="BC26" s="351"/>
      <c r="BD26" s="354"/>
      <c r="BE26" s="335"/>
      <c r="BW26" s="180" t="s">
        <v>285</v>
      </c>
      <c r="BX26" s="177">
        <f>CA6</f>
        <v>352</v>
      </c>
      <c r="BY26" s="178">
        <f>BZ11</f>
        <v>2.1</v>
      </c>
      <c r="CA26" s="172" t="s">
        <v>278</v>
      </c>
      <c r="CB26" s="179">
        <f t="shared" si="0"/>
        <v>739.2</v>
      </c>
      <c r="CC26" s="176"/>
      <c r="CD26" s="176"/>
      <c r="CE26" s="135"/>
    </row>
    <row r="27" spans="1:83" ht="13.5" customHeight="1">
      <c r="A27" s="330" t="s">
        <v>286</v>
      </c>
      <c r="B27" s="331"/>
      <c r="C27" s="332" t="s">
        <v>223</v>
      </c>
      <c r="D27" s="334" t="str">
        <f>D20</f>
        <v>토사</v>
      </c>
      <c r="E27" s="345"/>
      <c r="F27" s="345"/>
      <c r="G27" s="345"/>
      <c r="H27" s="345"/>
      <c r="I27" s="345"/>
      <c r="J27" s="359"/>
      <c r="K27" s="359"/>
      <c r="L27" s="359"/>
      <c r="M27" s="359"/>
      <c r="N27" s="359"/>
      <c r="O27" s="360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61"/>
      <c r="AB27" s="336"/>
      <c r="AC27" s="335"/>
      <c r="AD27" s="331"/>
      <c r="AE27" s="332" t="s">
        <v>223</v>
      </c>
      <c r="AF27" s="334" t="str">
        <f>AF20</f>
        <v>토사</v>
      </c>
      <c r="AG27" s="345"/>
      <c r="AH27" s="345"/>
      <c r="AI27" s="345"/>
      <c r="AJ27" s="345"/>
      <c r="AK27" s="345"/>
      <c r="AL27" s="359"/>
      <c r="AM27" s="359"/>
      <c r="AN27" s="359"/>
      <c r="AO27" s="359"/>
      <c r="AP27" s="359"/>
      <c r="AQ27" s="360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61"/>
      <c r="BD27" s="336"/>
      <c r="BE27" s="335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U27" s="176"/>
      <c r="BW27" s="121" t="s">
        <v>287</v>
      </c>
      <c r="BX27" s="177">
        <f>CA6</f>
        <v>352</v>
      </c>
      <c r="BY27" s="178">
        <f>CB12</f>
        <v>5.8000000000000007</v>
      </c>
      <c r="CA27" s="172" t="s">
        <v>278</v>
      </c>
      <c r="CB27" s="179">
        <f t="shared" si="0"/>
        <v>2041.6000000000004</v>
      </c>
      <c r="CC27" s="176"/>
      <c r="CD27" s="176"/>
      <c r="CE27" s="135"/>
    </row>
    <row r="28" spans="1:83" s="135" customFormat="1" ht="13.5" customHeight="1">
      <c r="A28" s="362"/>
      <c r="B28" s="363"/>
      <c r="C28" s="339"/>
      <c r="D28" s="2282">
        <f>W5</f>
        <v>0.28274333882308139</v>
      </c>
      <c r="E28" s="2282"/>
      <c r="F28" s="2282"/>
      <c r="G28" s="348" t="s">
        <v>271</v>
      </c>
      <c r="H28" s="2279">
        <f>AB21</f>
        <v>1295</v>
      </c>
      <c r="I28" s="2279"/>
      <c r="J28" s="2279"/>
      <c r="K28" s="2279"/>
      <c r="L28" s="339"/>
      <c r="M28" s="339"/>
      <c r="N28" s="359"/>
      <c r="O28" s="360"/>
      <c r="P28" s="334"/>
      <c r="Q28" s="334"/>
      <c r="R28" s="334"/>
      <c r="S28" s="334"/>
      <c r="T28" s="334"/>
      <c r="U28" s="334" t="s">
        <v>265</v>
      </c>
      <c r="V28" s="2281">
        <f>D28*H28</f>
        <v>366.15262377589039</v>
      </c>
      <c r="W28" s="2281"/>
      <c r="X28" s="2281"/>
      <c r="Y28" s="2281"/>
      <c r="Z28" s="2281"/>
      <c r="AA28" s="361"/>
      <c r="AB28" s="354">
        <f>ROUND(V28,1)</f>
        <v>366.2</v>
      </c>
      <c r="AC28" s="335" t="s">
        <v>288</v>
      </c>
      <c r="AD28" s="363"/>
      <c r="AE28" s="339"/>
      <c r="AF28" s="2282">
        <f>AR6</f>
        <v>0.28274333882308139</v>
      </c>
      <c r="AG28" s="2282"/>
      <c r="AH28" s="2282"/>
      <c r="AI28" s="348" t="s">
        <v>271</v>
      </c>
      <c r="AJ28" s="2279">
        <f>BD21</f>
        <v>1184</v>
      </c>
      <c r="AK28" s="2279"/>
      <c r="AL28" s="2279"/>
      <c r="AM28" s="2279"/>
      <c r="AN28" s="339"/>
      <c r="AO28" s="339"/>
      <c r="AP28" s="359"/>
      <c r="AQ28" s="360"/>
      <c r="AR28" s="334"/>
      <c r="AS28" s="334"/>
      <c r="AT28" s="334"/>
      <c r="AU28" s="334"/>
      <c r="AV28" s="334"/>
      <c r="AW28" s="334" t="s">
        <v>265</v>
      </c>
      <c r="AX28" s="2281">
        <f>AF28*AJ28</f>
        <v>334.76811316652839</v>
      </c>
      <c r="AY28" s="2281"/>
      <c r="AZ28" s="2281"/>
      <c r="BA28" s="2281"/>
      <c r="BB28" s="2281"/>
      <c r="BC28" s="361"/>
      <c r="BD28" s="354">
        <f>ROUND(AX28,1)</f>
        <v>334.8</v>
      </c>
      <c r="BE28" s="335" t="s">
        <v>288</v>
      </c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20"/>
      <c r="BU28" s="176"/>
      <c r="BV28" s="121"/>
      <c r="BW28" s="180" t="s">
        <v>284</v>
      </c>
      <c r="BX28" s="177">
        <f>CA6</f>
        <v>352</v>
      </c>
      <c r="BY28" s="178">
        <f>BX12</f>
        <v>3.7</v>
      </c>
      <c r="BZ28" s="121"/>
      <c r="CA28" s="172" t="s">
        <v>278</v>
      </c>
      <c r="CB28" s="179">
        <f t="shared" si="0"/>
        <v>1302.4000000000001</v>
      </c>
      <c r="CC28" s="176"/>
      <c r="CD28" s="176"/>
    </row>
    <row r="29" spans="1:83" s="135" customFormat="1" ht="13.5" customHeight="1">
      <c r="A29" s="362"/>
      <c r="B29" s="363"/>
      <c r="C29" s="332" t="s">
        <v>227</v>
      </c>
      <c r="D29" s="332" t="s">
        <v>252</v>
      </c>
      <c r="E29" s="345"/>
      <c r="F29" s="345"/>
      <c r="G29" s="345"/>
      <c r="H29" s="346"/>
      <c r="I29" s="337"/>
      <c r="J29" s="337"/>
      <c r="K29" s="347"/>
      <c r="L29" s="348"/>
      <c r="M29" s="348"/>
      <c r="N29" s="348"/>
      <c r="O29" s="348"/>
      <c r="P29" s="349"/>
      <c r="Q29" s="350"/>
      <c r="R29" s="350"/>
      <c r="S29" s="350"/>
      <c r="T29" s="350"/>
      <c r="U29" s="332"/>
      <c r="V29" s="340"/>
      <c r="W29" s="334"/>
      <c r="X29" s="334"/>
      <c r="Y29" s="334"/>
      <c r="Z29" s="334"/>
      <c r="AA29" s="351"/>
      <c r="AB29" s="336"/>
      <c r="AC29" s="335"/>
      <c r="AD29" s="363"/>
      <c r="AE29" s="332" t="s">
        <v>227</v>
      </c>
      <c r="AF29" s="332" t="s">
        <v>252</v>
      </c>
      <c r="AG29" s="345"/>
      <c r="AH29" s="345"/>
      <c r="AI29" s="345"/>
      <c r="AJ29" s="346"/>
      <c r="AK29" s="337"/>
      <c r="AL29" s="337"/>
      <c r="AM29" s="347"/>
      <c r="AN29" s="348"/>
      <c r="AO29" s="348"/>
      <c r="AP29" s="348"/>
      <c r="AQ29" s="348"/>
      <c r="AR29" s="349"/>
      <c r="AS29" s="350"/>
      <c r="AT29" s="350"/>
      <c r="AU29" s="350"/>
      <c r="AV29" s="350"/>
      <c r="AW29" s="332"/>
      <c r="AX29" s="340"/>
      <c r="AY29" s="334"/>
      <c r="AZ29" s="334"/>
      <c r="BA29" s="334"/>
      <c r="BB29" s="334"/>
      <c r="BC29" s="351"/>
      <c r="BD29" s="336"/>
      <c r="BE29" s="335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76"/>
      <c r="BV29" s="121"/>
      <c r="BW29" s="180" t="s">
        <v>285</v>
      </c>
      <c r="BX29" s="177">
        <f>CA6</f>
        <v>352</v>
      </c>
      <c r="BY29" s="178">
        <f>BZ12</f>
        <v>2.1</v>
      </c>
      <c r="BZ29" s="121"/>
      <c r="CA29" s="172" t="s">
        <v>278</v>
      </c>
      <c r="CB29" s="179">
        <f t="shared" si="0"/>
        <v>739.2</v>
      </c>
      <c r="CC29" s="176"/>
      <c r="CD29" s="176"/>
    </row>
    <row r="30" spans="1:83" s="135" customFormat="1" ht="13.5" customHeight="1">
      <c r="A30" s="362"/>
      <c r="B30" s="363"/>
      <c r="C30" s="332"/>
      <c r="D30" s="2282">
        <f>D28</f>
        <v>0.28274333882308139</v>
      </c>
      <c r="E30" s="2282"/>
      <c r="F30" s="2282"/>
      <c r="G30" s="348" t="s">
        <v>271</v>
      </c>
      <c r="H30" s="2279">
        <f>AB23</f>
        <v>735</v>
      </c>
      <c r="I30" s="2279"/>
      <c r="J30" s="2279"/>
      <c r="K30" s="2279"/>
      <c r="L30" s="352"/>
      <c r="M30" s="352"/>
      <c r="N30" s="352"/>
      <c r="O30" s="353"/>
      <c r="P30" s="353"/>
      <c r="Q30" s="332"/>
      <c r="R30" s="332"/>
      <c r="S30" s="332"/>
      <c r="T30" s="332"/>
      <c r="U30" s="340" t="s">
        <v>265</v>
      </c>
      <c r="V30" s="2281">
        <f>D30*H30</f>
        <v>207.81635403496483</v>
      </c>
      <c r="W30" s="2281"/>
      <c r="X30" s="2281"/>
      <c r="Y30" s="2281"/>
      <c r="Z30" s="2281"/>
      <c r="AA30" s="351"/>
      <c r="AB30" s="354">
        <f>ROUND(V30,1)</f>
        <v>207.8</v>
      </c>
      <c r="AC30" s="335" t="s">
        <v>248</v>
      </c>
      <c r="AD30" s="363"/>
      <c r="AE30" s="332"/>
      <c r="AF30" s="2282">
        <f>AR6</f>
        <v>0.28274333882308139</v>
      </c>
      <c r="AG30" s="2282"/>
      <c r="AH30" s="2282"/>
      <c r="AI30" s="348" t="s">
        <v>271</v>
      </c>
      <c r="AJ30" s="2279">
        <f>BD23</f>
        <v>672</v>
      </c>
      <c r="AK30" s="2279"/>
      <c r="AL30" s="2279"/>
      <c r="AM30" s="2279"/>
      <c r="AN30" s="352"/>
      <c r="AO30" s="352"/>
      <c r="AP30" s="352"/>
      <c r="AQ30" s="353"/>
      <c r="AR30" s="353"/>
      <c r="AS30" s="332"/>
      <c r="AT30" s="332"/>
      <c r="AU30" s="332"/>
      <c r="AV30" s="332"/>
      <c r="AW30" s="340" t="s">
        <v>265</v>
      </c>
      <c r="AX30" s="2281">
        <f>AF30*AJ30</f>
        <v>190.00352368911069</v>
      </c>
      <c r="AY30" s="2281"/>
      <c r="AZ30" s="2281"/>
      <c r="BA30" s="2281"/>
      <c r="BB30" s="2281"/>
      <c r="BC30" s="351"/>
      <c r="BD30" s="354">
        <f>ROUND(AX30,1)</f>
        <v>190</v>
      </c>
      <c r="BE30" s="335" t="s">
        <v>248</v>
      </c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U30" s="176"/>
      <c r="BV30" s="121" t="s">
        <v>289</v>
      </c>
      <c r="BW30" s="121"/>
      <c r="BX30" s="121"/>
      <c r="BY30" s="121"/>
      <c r="BZ30" s="121"/>
      <c r="CA30" s="121"/>
      <c r="CB30" s="121"/>
      <c r="CC30" s="176"/>
      <c r="CD30" s="176"/>
    </row>
    <row r="31" spans="1:83" s="135" customFormat="1" ht="13.5" customHeight="1">
      <c r="A31" s="362"/>
      <c r="B31" s="363"/>
      <c r="C31" s="332" t="s">
        <v>240</v>
      </c>
      <c r="D31" s="332" t="s">
        <v>255</v>
      </c>
      <c r="E31" s="345"/>
      <c r="F31" s="345"/>
      <c r="G31" s="345"/>
      <c r="H31" s="346"/>
      <c r="I31" s="337"/>
      <c r="J31" s="337"/>
      <c r="K31" s="347"/>
      <c r="L31" s="348"/>
      <c r="M31" s="348"/>
      <c r="N31" s="348"/>
      <c r="O31" s="348"/>
      <c r="P31" s="349"/>
      <c r="Q31" s="350"/>
      <c r="R31" s="350"/>
      <c r="S31" s="350"/>
      <c r="T31" s="350"/>
      <c r="U31" s="332"/>
      <c r="V31" s="340"/>
      <c r="W31" s="334"/>
      <c r="X31" s="334"/>
      <c r="Y31" s="334"/>
      <c r="Z31" s="334"/>
      <c r="AA31" s="351"/>
      <c r="AB31" s="336"/>
      <c r="AC31" s="335"/>
      <c r="AD31" s="363"/>
      <c r="AE31" s="332" t="s">
        <v>240</v>
      </c>
      <c r="AF31" s="332" t="s">
        <v>255</v>
      </c>
      <c r="AG31" s="345"/>
      <c r="AH31" s="345"/>
      <c r="AI31" s="345"/>
      <c r="AJ31" s="346"/>
      <c r="AK31" s="337"/>
      <c r="AL31" s="337"/>
      <c r="AM31" s="347"/>
      <c r="AN31" s="348"/>
      <c r="AO31" s="348"/>
      <c r="AP31" s="348"/>
      <c r="AQ31" s="348"/>
      <c r="AR31" s="349"/>
      <c r="AS31" s="350"/>
      <c r="AT31" s="350"/>
      <c r="AU31" s="350"/>
      <c r="AV31" s="350"/>
      <c r="AW31" s="332"/>
      <c r="AX31" s="340"/>
      <c r="AY31" s="334"/>
      <c r="AZ31" s="334"/>
      <c r="BA31" s="334"/>
      <c r="BB31" s="334"/>
      <c r="BC31" s="351"/>
      <c r="BD31" s="336"/>
      <c r="BE31" s="335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U31" s="176"/>
      <c r="BV31" s="121"/>
      <c r="BW31" s="163" t="s">
        <v>273</v>
      </c>
      <c r="BX31" s="164">
        <f>BX7</f>
        <v>0.6</v>
      </c>
      <c r="BY31" s="165">
        <f>BX7</f>
        <v>0.6</v>
      </c>
      <c r="BZ31" s="166">
        <f>CB28</f>
        <v>1302.4000000000001</v>
      </c>
      <c r="CA31" s="167">
        <f>BX13</f>
        <v>0.29699999999999999</v>
      </c>
      <c r="CB31" s="168">
        <f>ROUND(BX31*BY31*3.14/4*BZ31*CA31,3)</f>
        <v>109.313</v>
      </c>
      <c r="CC31" s="176"/>
      <c r="CD31" s="176"/>
    </row>
    <row r="32" spans="1:83" s="135" customFormat="1" ht="13.5" customHeight="1">
      <c r="A32" s="362"/>
      <c r="B32" s="363"/>
      <c r="C32" s="332"/>
      <c r="D32" s="2282">
        <f>D30</f>
        <v>0.28274333882308139</v>
      </c>
      <c r="E32" s="2282"/>
      <c r="F32" s="2282"/>
      <c r="G32" s="348" t="s">
        <v>271</v>
      </c>
      <c r="H32" s="2282">
        <f>AB25</f>
        <v>0</v>
      </c>
      <c r="I32" s="2282"/>
      <c r="J32" s="2282"/>
      <c r="K32" s="2282"/>
      <c r="L32" s="352"/>
      <c r="M32" s="352"/>
      <c r="N32" s="352"/>
      <c r="O32" s="353"/>
      <c r="P32" s="353"/>
      <c r="Q32" s="332"/>
      <c r="R32" s="332"/>
      <c r="S32" s="332"/>
      <c r="T32" s="332"/>
      <c r="U32" s="340" t="s">
        <v>265</v>
      </c>
      <c r="V32" s="2281">
        <f>D32*H32</f>
        <v>0</v>
      </c>
      <c r="W32" s="2281"/>
      <c r="X32" s="2281"/>
      <c r="Y32" s="2281"/>
      <c r="Z32" s="2281"/>
      <c r="AA32" s="351"/>
      <c r="AB32" s="354">
        <f>ROUND(V32,1)</f>
        <v>0</v>
      </c>
      <c r="AC32" s="335" t="s">
        <v>248</v>
      </c>
      <c r="AD32" s="363"/>
      <c r="AE32" s="332"/>
      <c r="AF32" s="2282">
        <f>AR6</f>
        <v>0.28274333882308139</v>
      </c>
      <c r="AG32" s="2282"/>
      <c r="AH32" s="2282"/>
      <c r="AI32" s="348" t="s">
        <v>271</v>
      </c>
      <c r="AJ32" s="2282">
        <f>BD25</f>
        <v>0</v>
      </c>
      <c r="AK32" s="2282"/>
      <c r="AL32" s="2282"/>
      <c r="AM32" s="2282"/>
      <c r="AN32" s="352"/>
      <c r="AO32" s="352"/>
      <c r="AP32" s="352"/>
      <c r="AQ32" s="353"/>
      <c r="AR32" s="353"/>
      <c r="AS32" s="332"/>
      <c r="AT32" s="332"/>
      <c r="AU32" s="332"/>
      <c r="AV32" s="332"/>
      <c r="AW32" s="340" t="s">
        <v>265</v>
      </c>
      <c r="AX32" s="2281">
        <f>AF32*AJ32</f>
        <v>0</v>
      </c>
      <c r="AY32" s="2281"/>
      <c r="AZ32" s="2281"/>
      <c r="BA32" s="2281"/>
      <c r="BB32" s="2281"/>
      <c r="BC32" s="351"/>
      <c r="BD32" s="354">
        <f>ROUND(AX32,1)</f>
        <v>0</v>
      </c>
      <c r="BE32" s="335" t="s">
        <v>248</v>
      </c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U32" s="176"/>
      <c r="BV32" s="121"/>
      <c r="BW32" s="163" t="s">
        <v>274</v>
      </c>
      <c r="BX32" s="164">
        <f>BX7</f>
        <v>0.6</v>
      </c>
      <c r="BY32" s="165">
        <f>BX7</f>
        <v>0.6</v>
      </c>
      <c r="BZ32" s="166">
        <f>CB29</f>
        <v>739.2</v>
      </c>
      <c r="CA32" s="167">
        <f>BZ13</f>
        <v>0.11</v>
      </c>
      <c r="CB32" s="168">
        <f>ROUND(BX32*BY32*3.14/4*BZ32*CA32,3)</f>
        <v>22.978999999999999</v>
      </c>
      <c r="CC32" s="176"/>
      <c r="CD32" s="183"/>
      <c r="CE32" s="184"/>
    </row>
    <row r="33" spans="1:83" s="135" customFormat="1" ht="13.5" customHeight="1">
      <c r="A33" s="362"/>
      <c r="B33" s="363"/>
      <c r="C33" s="339"/>
      <c r="D33" s="345"/>
      <c r="E33" s="345"/>
      <c r="F33" s="345"/>
      <c r="G33" s="348"/>
      <c r="H33" s="345"/>
      <c r="I33" s="345"/>
      <c r="J33" s="345"/>
      <c r="K33" s="345"/>
      <c r="L33" s="339"/>
      <c r="M33" s="339"/>
      <c r="N33" s="359"/>
      <c r="O33" s="360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61"/>
      <c r="AB33" s="336"/>
      <c r="AC33" s="335"/>
      <c r="AD33" s="363"/>
      <c r="AE33" s="339"/>
      <c r="AF33" s="345"/>
      <c r="AG33" s="345"/>
      <c r="AH33" s="345"/>
      <c r="AI33" s="348"/>
      <c r="AJ33" s="345"/>
      <c r="AK33" s="345"/>
      <c r="AL33" s="345"/>
      <c r="AM33" s="345"/>
      <c r="AN33" s="339"/>
      <c r="AO33" s="339"/>
      <c r="AP33" s="359"/>
      <c r="AQ33" s="360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61"/>
      <c r="BD33" s="336"/>
      <c r="BE33" s="335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U33" s="176"/>
      <c r="BV33" s="121"/>
      <c r="BW33" s="163" t="s">
        <v>275</v>
      </c>
      <c r="BX33" s="162"/>
      <c r="BY33" s="162"/>
      <c r="BZ33" s="162"/>
      <c r="CA33" s="167" t="s">
        <v>276</v>
      </c>
      <c r="CB33" s="168">
        <f>CB31+CB32</f>
        <v>132.292</v>
      </c>
      <c r="CC33" s="183"/>
      <c r="CD33" s="183"/>
      <c r="CE33" s="184"/>
    </row>
    <row r="34" spans="1:83" s="184" customFormat="1" ht="13.5" customHeight="1">
      <c r="A34" s="364" t="s">
        <v>290</v>
      </c>
      <c r="B34" s="365"/>
      <c r="C34" s="366" t="s">
        <v>291</v>
      </c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7"/>
      <c r="W34" s="360"/>
      <c r="X34" s="360"/>
      <c r="Y34" s="360"/>
      <c r="Z34" s="360"/>
      <c r="AA34" s="368"/>
      <c r="AB34" s="369"/>
      <c r="AC34" s="368"/>
      <c r="AD34" s="365"/>
      <c r="AE34" s="366" t="s">
        <v>291</v>
      </c>
      <c r="AF34" s="366"/>
      <c r="AG34" s="366"/>
      <c r="AH34" s="366"/>
      <c r="AI34" s="366"/>
      <c r="AJ34" s="366"/>
      <c r="AK34" s="366"/>
      <c r="AL34" s="366"/>
      <c r="AM34" s="366"/>
      <c r="AN34" s="366"/>
      <c r="AO34" s="366"/>
      <c r="AP34" s="366"/>
      <c r="AQ34" s="366"/>
      <c r="AR34" s="366"/>
      <c r="AS34" s="366"/>
      <c r="AT34" s="366"/>
      <c r="AU34" s="366"/>
      <c r="AV34" s="366"/>
      <c r="AW34" s="366"/>
      <c r="AX34" s="367"/>
      <c r="AY34" s="360"/>
      <c r="AZ34" s="360"/>
      <c r="BA34" s="360"/>
      <c r="BB34" s="360"/>
      <c r="BC34" s="368"/>
      <c r="BD34" s="369"/>
      <c r="BE34" s="368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76"/>
      <c r="BV34" s="2283">
        <f>CB33</f>
        <v>132.292</v>
      </c>
      <c r="BW34" s="2283"/>
      <c r="BX34" s="2283"/>
      <c r="BY34" s="2283"/>
      <c r="BZ34" s="2283"/>
      <c r="CA34" s="2283"/>
      <c r="CB34" s="2283"/>
      <c r="CC34" s="183"/>
      <c r="CD34" s="183"/>
    </row>
    <row r="35" spans="1:83" s="184" customFormat="1" ht="13.5" customHeight="1">
      <c r="A35" s="364"/>
      <c r="B35" s="365"/>
      <c r="C35" s="366"/>
      <c r="D35" s="366"/>
      <c r="E35" s="366"/>
      <c r="F35" s="366" t="s">
        <v>292</v>
      </c>
      <c r="G35" s="366"/>
      <c r="H35" s="366"/>
      <c r="I35" s="366"/>
      <c r="J35" s="366"/>
      <c r="K35" s="370"/>
      <c r="L35" s="366"/>
      <c r="M35" s="371"/>
      <c r="N35" s="366"/>
      <c r="O35" s="366" t="s">
        <v>293</v>
      </c>
      <c r="P35" s="366"/>
      <c r="Q35" s="366"/>
      <c r="R35" s="366"/>
      <c r="S35" s="366"/>
      <c r="T35" s="366"/>
      <c r="U35" s="371"/>
      <c r="V35" s="366"/>
      <c r="W35" s="360"/>
      <c r="X35" s="360"/>
      <c r="Y35" s="360"/>
      <c r="Z35" s="360"/>
      <c r="AA35" s="372"/>
      <c r="AB35" s="373"/>
      <c r="AC35" s="374"/>
      <c r="AD35" s="365"/>
      <c r="AE35" s="366"/>
      <c r="AF35" s="366"/>
      <c r="AG35" s="366"/>
      <c r="AH35" s="366" t="s">
        <v>292</v>
      </c>
      <c r="AI35" s="366"/>
      <c r="AJ35" s="366"/>
      <c r="AK35" s="366"/>
      <c r="AL35" s="366"/>
      <c r="AM35" s="370"/>
      <c r="AN35" s="366"/>
      <c r="AO35" s="371"/>
      <c r="AP35" s="366"/>
      <c r="AQ35" s="366" t="s">
        <v>293</v>
      </c>
      <c r="AR35" s="366"/>
      <c r="AS35" s="366"/>
      <c r="AT35" s="366"/>
      <c r="AU35" s="366"/>
      <c r="AV35" s="366"/>
      <c r="AW35" s="371"/>
      <c r="AX35" s="366"/>
      <c r="AY35" s="360"/>
      <c r="AZ35" s="360"/>
      <c r="BA35" s="360"/>
      <c r="BB35" s="360"/>
      <c r="BC35" s="372"/>
      <c r="BD35" s="373"/>
      <c r="BE35" s="374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35"/>
      <c r="BU35" s="183"/>
      <c r="BV35" s="121"/>
      <c r="BW35" s="121" t="s">
        <v>277</v>
      </c>
      <c r="BX35" s="169">
        <f>CB33</f>
        <v>132.292</v>
      </c>
      <c r="BY35" s="170">
        <v>375</v>
      </c>
      <c r="BZ35" s="171">
        <v>20</v>
      </c>
      <c r="CA35" s="172" t="s">
        <v>278</v>
      </c>
      <c r="CB35" s="188">
        <f>ROUND(BX35*BY35/BZ35,0)</f>
        <v>2480</v>
      </c>
      <c r="CC35" s="183"/>
      <c r="CD35" s="183"/>
    </row>
    <row r="36" spans="1:83" s="184" customFormat="1" ht="13.5" customHeight="1">
      <c r="A36" s="364"/>
      <c r="B36" s="365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75"/>
      <c r="O36" s="366" t="s">
        <v>294</v>
      </c>
      <c r="P36" s="366"/>
      <c r="Q36" s="366"/>
      <c r="R36" s="366"/>
      <c r="S36" s="366"/>
      <c r="T36" s="366"/>
      <c r="U36" s="366"/>
      <c r="V36" s="367"/>
      <c r="W36" s="360"/>
      <c r="X36" s="360"/>
      <c r="Y36" s="360"/>
      <c r="Z36" s="360"/>
      <c r="AA36" s="368"/>
      <c r="AB36" s="369"/>
      <c r="AC36" s="368"/>
      <c r="AD36" s="365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  <c r="AP36" s="375"/>
      <c r="AQ36" s="366" t="s">
        <v>294</v>
      </c>
      <c r="AR36" s="366"/>
      <c r="AS36" s="366"/>
      <c r="AT36" s="366"/>
      <c r="AU36" s="366"/>
      <c r="AV36" s="366"/>
      <c r="AW36" s="366"/>
      <c r="AX36" s="367"/>
      <c r="AY36" s="360"/>
      <c r="AZ36" s="360"/>
      <c r="BA36" s="360"/>
      <c r="BB36" s="360"/>
      <c r="BC36" s="368"/>
      <c r="BD36" s="369"/>
      <c r="BE36" s="368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U36" s="183"/>
      <c r="BV36" s="121"/>
      <c r="BW36" s="121" t="s">
        <v>280</v>
      </c>
      <c r="BX36" s="169">
        <f>CB33</f>
        <v>132.292</v>
      </c>
      <c r="BY36" s="190">
        <v>200</v>
      </c>
      <c r="BZ36" s="191">
        <v>200</v>
      </c>
      <c r="CA36" s="172" t="s">
        <v>278</v>
      </c>
      <c r="CB36" s="192">
        <f>ROUNDUP(BX36*BY36/BZ36,0)</f>
        <v>133</v>
      </c>
      <c r="CC36" s="183"/>
      <c r="CD36" s="183"/>
    </row>
    <row r="37" spans="1:83" s="184" customFormat="1" ht="13.5" customHeight="1">
      <c r="A37" s="365"/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75"/>
      <c r="O37" s="366" t="s">
        <v>295</v>
      </c>
      <c r="P37" s="366"/>
      <c r="Q37" s="366"/>
      <c r="R37" s="366"/>
      <c r="S37" s="366"/>
      <c r="T37" s="366"/>
      <c r="U37" s="366"/>
      <c r="V37" s="367"/>
      <c r="W37" s="360"/>
      <c r="X37" s="360"/>
      <c r="Y37" s="360"/>
      <c r="Z37" s="360"/>
      <c r="AA37" s="339"/>
      <c r="AB37" s="369"/>
      <c r="AC37" s="368"/>
      <c r="AD37" s="365"/>
      <c r="AE37" s="366"/>
      <c r="AF37" s="366"/>
      <c r="AG37" s="366"/>
      <c r="AH37" s="366"/>
      <c r="AI37" s="366"/>
      <c r="AJ37" s="366"/>
      <c r="AK37" s="366"/>
      <c r="AL37" s="366"/>
      <c r="AM37" s="366"/>
      <c r="AN37" s="366"/>
      <c r="AO37" s="366"/>
      <c r="AP37" s="375"/>
      <c r="AQ37" s="366" t="s">
        <v>295</v>
      </c>
      <c r="AR37" s="366"/>
      <c r="AS37" s="366"/>
      <c r="AT37" s="366"/>
      <c r="AU37" s="366"/>
      <c r="AV37" s="366"/>
      <c r="AW37" s="366"/>
      <c r="AX37" s="367"/>
      <c r="AY37" s="360"/>
      <c r="AZ37" s="360"/>
      <c r="BA37" s="360"/>
      <c r="BB37" s="360"/>
      <c r="BC37" s="339"/>
      <c r="BD37" s="369"/>
      <c r="BE37" s="368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U37" s="183"/>
      <c r="BV37" s="121"/>
      <c r="BW37" s="121"/>
      <c r="BX37" s="121"/>
      <c r="BY37" s="121"/>
      <c r="BZ37" s="121"/>
      <c r="CA37" s="121"/>
      <c r="CB37" s="121"/>
      <c r="CC37" s="183"/>
      <c r="CD37" s="183"/>
    </row>
    <row r="38" spans="1:83" s="184" customFormat="1" ht="13.5" customHeight="1">
      <c r="A38" s="365"/>
      <c r="B38" s="365"/>
      <c r="C38" s="332" t="s">
        <v>223</v>
      </c>
      <c r="D38" s="332" t="s">
        <v>296</v>
      </c>
      <c r="E38" s="337"/>
      <c r="F38" s="337"/>
      <c r="G38" s="376"/>
      <c r="H38" s="376"/>
      <c r="I38" s="376"/>
      <c r="J38" s="337"/>
      <c r="K38" s="337"/>
      <c r="L38" s="337"/>
      <c r="M38" s="337"/>
      <c r="N38" s="337"/>
      <c r="O38" s="337"/>
      <c r="P38" s="337"/>
      <c r="Q38" s="337"/>
      <c r="R38" s="377"/>
      <c r="S38" s="377"/>
      <c r="T38" s="377"/>
      <c r="U38" s="337"/>
      <c r="V38" s="337"/>
      <c r="W38" s="337"/>
      <c r="X38" s="378"/>
      <c r="Y38" s="378"/>
      <c r="Z38" s="378"/>
      <c r="AA38" s="339"/>
      <c r="AB38" s="379"/>
      <c r="AC38" s="368"/>
      <c r="AD38" s="365"/>
      <c r="AE38" s="332" t="s">
        <v>223</v>
      </c>
      <c r="AF38" s="332" t="s">
        <v>296</v>
      </c>
      <c r="AG38" s="337"/>
      <c r="AH38" s="337"/>
      <c r="AI38" s="376"/>
      <c r="AJ38" s="376"/>
      <c r="AK38" s="376"/>
      <c r="AL38" s="337"/>
      <c r="AM38" s="337"/>
      <c r="AN38" s="337"/>
      <c r="AO38" s="337"/>
      <c r="AP38" s="337"/>
      <c r="AQ38" s="337"/>
      <c r="AR38" s="337"/>
      <c r="AS38" s="337"/>
      <c r="AT38" s="377"/>
      <c r="AU38" s="377"/>
      <c r="AV38" s="377"/>
      <c r="AW38" s="337"/>
      <c r="AX38" s="337"/>
      <c r="AY38" s="337"/>
      <c r="AZ38" s="378"/>
      <c r="BA38" s="378"/>
      <c r="BB38" s="378"/>
      <c r="BC38" s="339"/>
      <c r="BD38" s="379"/>
      <c r="BE38" s="368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U38" s="183"/>
      <c r="BV38" s="176"/>
      <c r="BW38" s="176"/>
      <c r="BX38" s="176"/>
      <c r="BY38" s="176"/>
      <c r="BZ38" s="176"/>
      <c r="CA38" s="176"/>
      <c r="CB38" s="176"/>
      <c r="CC38" s="183"/>
      <c r="CD38" s="183"/>
    </row>
    <row r="39" spans="1:83" s="184" customFormat="1" ht="13.5" customHeight="1">
      <c r="A39" s="365"/>
      <c r="B39" s="365"/>
      <c r="C39" s="332"/>
      <c r="D39" s="366" t="s">
        <v>297</v>
      </c>
      <c r="E39" s="332" t="s">
        <v>247</v>
      </c>
      <c r="F39" s="366"/>
      <c r="G39" s="380"/>
      <c r="H39" s="339"/>
      <c r="I39" s="339"/>
      <c r="J39" s="339"/>
      <c r="K39" s="380"/>
      <c r="L39" s="380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60"/>
      <c r="Y39" s="360"/>
      <c r="Z39" s="360"/>
      <c r="AA39" s="339"/>
      <c r="AB39" s="379"/>
      <c r="AC39" s="368"/>
      <c r="AD39" s="365"/>
      <c r="AE39" s="332"/>
      <c r="AF39" s="366" t="s">
        <v>297</v>
      </c>
      <c r="AG39" s="332" t="s">
        <v>247</v>
      </c>
      <c r="AH39" s="366"/>
      <c r="AI39" s="380"/>
      <c r="AJ39" s="339"/>
      <c r="AK39" s="339"/>
      <c r="AL39" s="339"/>
      <c r="AM39" s="380"/>
      <c r="AN39" s="380"/>
      <c r="AO39" s="339"/>
      <c r="AP39" s="339"/>
      <c r="AQ39" s="339"/>
      <c r="AR39" s="339"/>
      <c r="AS39" s="339"/>
      <c r="AT39" s="339"/>
      <c r="AU39" s="339"/>
      <c r="AV39" s="339"/>
      <c r="AW39" s="339"/>
      <c r="AX39" s="339"/>
      <c r="AY39" s="339"/>
      <c r="AZ39" s="360"/>
      <c r="BA39" s="360"/>
      <c r="BB39" s="360"/>
      <c r="BC39" s="339"/>
      <c r="BD39" s="379"/>
      <c r="BE39" s="368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U39" s="183"/>
      <c r="BV39" s="176"/>
      <c r="BW39" s="176"/>
      <c r="BX39" s="176"/>
      <c r="BY39" s="176"/>
      <c r="BZ39" s="176"/>
      <c r="CA39" s="176"/>
      <c r="CB39" s="176"/>
      <c r="CC39" s="183"/>
      <c r="CD39" s="183"/>
    </row>
    <row r="40" spans="1:83" s="184" customFormat="1" ht="13.5" customHeight="1">
      <c r="A40" s="365"/>
      <c r="B40" s="365"/>
      <c r="C40" s="332"/>
      <c r="D40" s="366"/>
      <c r="E40" s="339" t="s">
        <v>298</v>
      </c>
      <c r="F40" s="380"/>
      <c r="G40" s="2284"/>
      <c r="H40" s="2284"/>
      <c r="I40" s="339"/>
      <c r="J40" s="2284"/>
      <c r="K40" s="2284"/>
      <c r="L40" s="339"/>
      <c r="M40" s="339"/>
      <c r="N40" s="339"/>
      <c r="O40" s="339"/>
      <c r="P40" s="2285"/>
      <c r="Q40" s="2285"/>
      <c r="R40" s="339"/>
      <c r="S40" s="339"/>
      <c r="T40" s="339"/>
      <c r="U40" s="339"/>
      <c r="V40" s="340" t="s">
        <v>265</v>
      </c>
      <c r="W40" s="2286">
        <v>0.29699999999999999</v>
      </c>
      <c r="X40" s="2286"/>
      <c r="Y40" s="2286"/>
      <c r="Z40" s="2286"/>
      <c r="AA40" s="339"/>
      <c r="AB40" s="379"/>
      <c r="AC40" s="368"/>
      <c r="AD40" s="365"/>
      <c r="AE40" s="332"/>
      <c r="AF40" s="366"/>
      <c r="AG40" s="339" t="s">
        <v>298</v>
      </c>
      <c r="AH40" s="380"/>
      <c r="AI40" s="2284"/>
      <c r="AJ40" s="2284"/>
      <c r="AK40" s="339"/>
      <c r="AL40" s="2284"/>
      <c r="AM40" s="2284"/>
      <c r="AN40" s="339"/>
      <c r="AO40" s="339"/>
      <c r="AP40" s="339"/>
      <c r="AQ40" s="339"/>
      <c r="AR40" s="2285"/>
      <c r="AS40" s="2285"/>
      <c r="AT40" s="339"/>
      <c r="AU40" s="339"/>
      <c r="AV40" s="339"/>
      <c r="AW40" s="339"/>
      <c r="AX40" s="340" t="s">
        <v>265</v>
      </c>
      <c r="AY40" s="2286">
        <v>0.29699999999999999</v>
      </c>
      <c r="AZ40" s="2286"/>
      <c r="BA40" s="2286"/>
      <c r="BB40" s="2286"/>
      <c r="BC40" s="339"/>
      <c r="BD40" s="379"/>
      <c r="BE40" s="368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U40" s="183"/>
      <c r="BV40" s="176"/>
      <c r="BW40" s="176"/>
      <c r="BX40" s="176"/>
      <c r="BY40" s="176"/>
      <c r="BZ40" s="176"/>
      <c r="CA40" s="176"/>
      <c r="CB40" s="176"/>
      <c r="CC40" s="183"/>
      <c r="CD40" s="183"/>
    </row>
    <row r="41" spans="1:83" s="184" customFormat="1" ht="13.5" customHeight="1">
      <c r="A41" s="365"/>
      <c r="B41" s="365"/>
      <c r="C41" s="332"/>
      <c r="D41" s="339" t="s">
        <v>251</v>
      </c>
      <c r="E41" s="332" t="s">
        <v>252</v>
      </c>
      <c r="F41" s="366"/>
      <c r="G41" s="380"/>
      <c r="H41" s="339"/>
      <c r="I41" s="339"/>
      <c r="J41" s="339"/>
      <c r="K41" s="380"/>
      <c r="L41" s="380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60"/>
      <c r="Y41" s="360"/>
      <c r="Z41" s="360"/>
      <c r="AA41" s="339"/>
      <c r="AB41" s="379"/>
      <c r="AC41" s="368"/>
      <c r="AD41" s="365"/>
      <c r="AE41" s="332"/>
      <c r="AF41" s="339" t="s">
        <v>251</v>
      </c>
      <c r="AG41" s="332" t="s">
        <v>252</v>
      </c>
      <c r="AH41" s="366"/>
      <c r="AI41" s="380"/>
      <c r="AJ41" s="339"/>
      <c r="AK41" s="339"/>
      <c r="AL41" s="339"/>
      <c r="AM41" s="380"/>
      <c r="AN41" s="380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60"/>
      <c r="BA41" s="360"/>
      <c r="BB41" s="360"/>
      <c r="BC41" s="339"/>
      <c r="BD41" s="379"/>
      <c r="BE41" s="368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U41" s="183"/>
      <c r="BV41" s="176"/>
      <c r="BW41" s="176"/>
      <c r="BX41" s="176"/>
      <c r="BY41" s="176"/>
      <c r="BZ41" s="176"/>
      <c r="CA41" s="176"/>
      <c r="CB41" s="176"/>
      <c r="CC41" s="183"/>
      <c r="CD41" s="183"/>
    </row>
    <row r="42" spans="1:83" s="184" customFormat="1" ht="13.5" customHeight="1">
      <c r="A42" s="365"/>
      <c r="B42" s="365"/>
      <c r="C42" s="332"/>
      <c r="D42" s="366"/>
      <c r="E42" s="339" t="s">
        <v>298</v>
      </c>
      <c r="F42" s="380"/>
      <c r="G42" s="2284"/>
      <c r="H42" s="2284"/>
      <c r="I42" s="339"/>
      <c r="J42" s="2284"/>
      <c r="K42" s="2284"/>
      <c r="L42" s="339"/>
      <c r="M42" s="339"/>
      <c r="N42" s="339"/>
      <c r="O42" s="339"/>
      <c r="P42" s="2285"/>
      <c r="Q42" s="2285"/>
      <c r="R42" s="339"/>
      <c r="S42" s="339"/>
      <c r="T42" s="339"/>
      <c r="U42" s="339"/>
      <c r="V42" s="340" t="s">
        <v>265</v>
      </c>
      <c r="W42" s="2286">
        <v>0.11</v>
      </c>
      <c r="X42" s="2286"/>
      <c r="Y42" s="2286"/>
      <c r="Z42" s="2286"/>
      <c r="AA42" s="339"/>
      <c r="AB42" s="379"/>
      <c r="AC42" s="368"/>
      <c r="AD42" s="365"/>
      <c r="AE42" s="332"/>
      <c r="AF42" s="366"/>
      <c r="AG42" s="339" t="s">
        <v>298</v>
      </c>
      <c r="AH42" s="380"/>
      <c r="AI42" s="2284"/>
      <c r="AJ42" s="2284"/>
      <c r="AK42" s="339"/>
      <c r="AL42" s="2284"/>
      <c r="AM42" s="2284"/>
      <c r="AN42" s="339"/>
      <c r="AO42" s="339"/>
      <c r="AP42" s="339"/>
      <c r="AQ42" s="339"/>
      <c r="AR42" s="2285"/>
      <c r="AS42" s="2285"/>
      <c r="AT42" s="339"/>
      <c r="AU42" s="339"/>
      <c r="AV42" s="339"/>
      <c r="AW42" s="339"/>
      <c r="AX42" s="340" t="s">
        <v>265</v>
      </c>
      <c r="AY42" s="2286">
        <v>0.11</v>
      </c>
      <c r="AZ42" s="2286"/>
      <c r="BA42" s="2286"/>
      <c r="BB42" s="2286"/>
      <c r="BC42" s="339"/>
      <c r="BD42" s="379"/>
      <c r="BE42" s="368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U42" s="183"/>
      <c r="BV42" s="176"/>
      <c r="BW42" s="176"/>
      <c r="BX42" s="176"/>
      <c r="BY42" s="176"/>
      <c r="BZ42" s="176"/>
      <c r="CA42" s="176"/>
      <c r="CB42" s="176"/>
      <c r="CC42" s="183"/>
      <c r="CD42" s="183"/>
    </row>
    <row r="43" spans="1:83" s="184" customFormat="1" ht="13.5" customHeight="1">
      <c r="A43" s="365"/>
      <c r="B43" s="365"/>
      <c r="C43" s="332"/>
      <c r="D43" s="339" t="s">
        <v>254</v>
      </c>
      <c r="E43" s="332" t="s">
        <v>255</v>
      </c>
      <c r="F43" s="366"/>
      <c r="G43" s="380"/>
      <c r="H43" s="339"/>
      <c r="I43" s="339"/>
      <c r="J43" s="339"/>
      <c r="K43" s="380"/>
      <c r="L43" s="380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60"/>
      <c r="Y43" s="360"/>
      <c r="Z43" s="360"/>
      <c r="AA43" s="339"/>
      <c r="AB43" s="379"/>
      <c r="AC43" s="368"/>
      <c r="AD43" s="365"/>
      <c r="AE43" s="332"/>
      <c r="AF43" s="339" t="s">
        <v>254</v>
      </c>
      <c r="AG43" s="332" t="s">
        <v>255</v>
      </c>
      <c r="AH43" s="366"/>
      <c r="AI43" s="380"/>
      <c r="AJ43" s="339"/>
      <c r="AK43" s="339"/>
      <c r="AL43" s="339"/>
      <c r="AM43" s="380"/>
      <c r="AN43" s="380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60"/>
      <c r="BA43" s="360"/>
      <c r="BB43" s="360"/>
      <c r="BC43" s="339"/>
      <c r="BD43" s="379"/>
      <c r="BE43" s="368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U43" s="183"/>
      <c r="BV43" s="176"/>
      <c r="BW43" s="176"/>
      <c r="BX43" s="176"/>
      <c r="BY43" s="176"/>
      <c r="BZ43" s="176"/>
      <c r="CA43" s="176"/>
      <c r="CB43" s="176"/>
      <c r="CC43" s="183"/>
      <c r="CD43" s="183"/>
    </row>
    <row r="44" spans="1:83" s="184" customFormat="1" ht="13.5" customHeight="1">
      <c r="A44" s="365"/>
      <c r="B44" s="365"/>
      <c r="C44" s="332"/>
      <c r="D44" s="366"/>
      <c r="E44" s="339" t="s">
        <v>298</v>
      </c>
      <c r="F44" s="380"/>
      <c r="G44" s="2284"/>
      <c r="H44" s="2284"/>
      <c r="I44" s="339"/>
      <c r="J44" s="2284"/>
      <c r="K44" s="2284"/>
      <c r="L44" s="339"/>
      <c r="M44" s="339"/>
      <c r="N44" s="339"/>
      <c r="O44" s="339"/>
      <c r="P44" s="2285"/>
      <c r="Q44" s="2285"/>
      <c r="R44" s="339"/>
      <c r="S44" s="339"/>
      <c r="T44" s="339"/>
      <c r="U44" s="339"/>
      <c r="V44" s="340" t="s">
        <v>265</v>
      </c>
      <c r="W44" s="2286">
        <v>0.05</v>
      </c>
      <c r="X44" s="2286"/>
      <c r="Y44" s="2286"/>
      <c r="Z44" s="2286"/>
      <c r="AA44" s="339"/>
      <c r="AB44" s="379"/>
      <c r="AC44" s="368"/>
      <c r="AD44" s="365"/>
      <c r="AE44" s="332"/>
      <c r="AF44" s="366"/>
      <c r="AG44" s="339" t="s">
        <v>298</v>
      </c>
      <c r="AH44" s="380"/>
      <c r="AI44" s="2284"/>
      <c r="AJ44" s="2284"/>
      <c r="AK44" s="339"/>
      <c r="AL44" s="2284"/>
      <c r="AM44" s="2284"/>
      <c r="AN44" s="339"/>
      <c r="AO44" s="339"/>
      <c r="AP44" s="339"/>
      <c r="AQ44" s="339"/>
      <c r="AR44" s="2285"/>
      <c r="AS44" s="2285"/>
      <c r="AT44" s="339"/>
      <c r="AU44" s="339"/>
      <c r="AV44" s="339"/>
      <c r="AW44" s="339"/>
      <c r="AX44" s="340" t="s">
        <v>265</v>
      </c>
      <c r="AY44" s="2286">
        <v>0.05</v>
      </c>
      <c r="AZ44" s="2286"/>
      <c r="BA44" s="2286"/>
      <c r="BB44" s="2286"/>
      <c r="BC44" s="339"/>
      <c r="BD44" s="379"/>
      <c r="BE44" s="368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U44" s="183"/>
      <c r="BV44" s="183"/>
      <c r="BW44" s="183"/>
      <c r="BX44" s="183"/>
      <c r="BY44" s="183"/>
      <c r="BZ44" s="183"/>
      <c r="CA44" s="183"/>
      <c r="CB44" s="183"/>
      <c r="CC44" s="183"/>
      <c r="CD44" s="183"/>
    </row>
    <row r="45" spans="1:83" s="184" customFormat="1" ht="13.5" customHeight="1">
      <c r="A45" s="365"/>
      <c r="B45" s="365"/>
      <c r="C45" s="339"/>
      <c r="D45" s="381"/>
      <c r="E45" s="339"/>
      <c r="F45" s="380"/>
      <c r="G45" s="382"/>
      <c r="H45" s="382"/>
      <c r="I45" s="339"/>
      <c r="J45" s="383"/>
      <c r="K45" s="383"/>
      <c r="L45" s="339"/>
      <c r="M45" s="339"/>
      <c r="N45" s="339"/>
      <c r="O45" s="339"/>
      <c r="P45" s="382"/>
      <c r="Q45" s="382"/>
      <c r="R45" s="339"/>
      <c r="S45" s="339"/>
      <c r="T45" s="339"/>
      <c r="U45" s="339"/>
      <c r="V45" s="340"/>
      <c r="W45" s="384"/>
      <c r="X45" s="384"/>
      <c r="Y45" s="384"/>
      <c r="Z45" s="384"/>
      <c r="AA45" s="360"/>
      <c r="AB45" s="385"/>
      <c r="AC45" s="386"/>
      <c r="AD45" s="365"/>
      <c r="AE45" s="339"/>
      <c r="AF45" s="381"/>
      <c r="AG45" s="339"/>
      <c r="AH45" s="380"/>
      <c r="AI45" s="382"/>
      <c r="AJ45" s="382"/>
      <c r="AK45" s="339"/>
      <c r="AL45" s="383"/>
      <c r="AM45" s="383"/>
      <c r="AN45" s="339"/>
      <c r="AO45" s="339"/>
      <c r="AP45" s="339"/>
      <c r="AQ45" s="339"/>
      <c r="AR45" s="382"/>
      <c r="AS45" s="382"/>
      <c r="AT45" s="339"/>
      <c r="AU45" s="339"/>
      <c r="AV45" s="339"/>
      <c r="AW45" s="339"/>
      <c r="AX45" s="340"/>
      <c r="AY45" s="384"/>
      <c r="AZ45" s="384"/>
      <c r="BA45" s="384"/>
      <c r="BB45" s="384"/>
      <c r="BC45" s="360"/>
      <c r="BD45" s="385"/>
      <c r="BE45" s="386"/>
      <c r="BF45" s="197"/>
      <c r="BG45" s="197"/>
      <c r="BH45" s="197"/>
      <c r="BI45" s="197"/>
      <c r="BJ45" s="197"/>
      <c r="BK45" s="197"/>
      <c r="BL45" s="197"/>
      <c r="BM45" s="197"/>
      <c r="BN45" s="197"/>
      <c r="BO45" s="197"/>
      <c r="BP45" s="197"/>
      <c r="BQ45" s="197"/>
      <c r="BR45" s="197"/>
      <c r="BS45" s="197"/>
      <c r="BU45" s="183"/>
      <c r="BV45" s="183"/>
      <c r="BW45" s="183"/>
      <c r="BX45" s="183"/>
      <c r="BY45" s="183"/>
      <c r="BZ45" s="183"/>
      <c r="CA45" s="183"/>
      <c r="CB45" s="183"/>
      <c r="CC45" s="183"/>
      <c r="CD45" s="183"/>
    </row>
    <row r="46" spans="1:83" s="184" customFormat="1" ht="13.5" customHeight="1">
      <c r="A46" s="365"/>
      <c r="B46" s="365"/>
      <c r="C46" s="366" t="s">
        <v>227</v>
      </c>
      <c r="D46" s="339" t="s">
        <v>299</v>
      </c>
      <c r="E46" s="381"/>
      <c r="F46" s="339"/>
      <c r="G46" s="380"/>
      <c r="H46" s="366"/>
      <c r="I46" s="366"/>
      <c r="J46" s="339"/>
      <c r="K46" s="383"/>
      <c r="L46" s="383"/>
      <c r="M46" s="339"/>
      <c r="N46" s="339"/>
      <c r="O46" s="339"/>
      <c r="P46" s="339"/>
      <c r="Q46" s="382"/>
      <c r="R46" s="382"/>
      <c r="S46" s="339"/>
      <c r="T46" s="339"/>
      <c r="U46" s="339"/>
      <c r="V46" s="339"/>
      <c r="W46" s="340"/>
      <c r="X46" s="384"/>
      <c r="Y46" s="384"/>
      <c r="Z46" s="384"/>
      <c r="AA46" s="384"/>
      <c r="AB46" s="387"/>
      <c r="AC46" s="388"/>
      <c r="AD46" s="365"/>
      <c r="AE46" s="366" t="s">
        <v>227</v>
      </c>
      <c r="AF46" s="339" t="s">
        <v>299</v>
      </c>
      <c r="AG46" s="381"/>
      <c r="AH46" s="339"/>
      <c r="AI46" s="380"/>
      <c r="AJ46" s="366"/>
      <c r="AK46" s="366"/>
      <c r="AL46" s="339"/>
      <c r="AM46" s="383"/>
      <c r="AN46" s="383"/>
      <c r="AO46" s="339"/>
      <c r="AP46" s="339"/>
      <c r="AQ46" s="339"/>
      <c r="AR46" s="339"/>
      <c r="AS46" s="382"/>
      <c r="AT46" s="382"/>
      <c r="AU46" s="339"/>
      <c r="AV46" s="339"/>
      <c r="AW46" s="339"/>
      <c r="AX46" s="339"/>
      <c r="AY46" s="340"/>
      <c r="AZ46" s="384"/>
      <c r="BA46" s="384"/>
      <c r="BB46" s="384"/>
      <c r="BC46" s="384"/>
      <c r="BD46" s="387"/>
      <c r="BE46" s="38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U46" s="183"/>
      <c r="BV46" s="183"/>
      <c r="BW46" s="183"/>
      <c r="BX46" s="183"/>
      <c r="BY46" s="183"/>
      <c r="BZ46" s="183"/>
      <c r="CA46" s="183"/>
      <c r="CB46" s="183"/>
      <c r="CC46" s="183"/>
      <c r="CD46" s="183"/>
    </row>
    <row r="47" spans="1:83" s="184" customFormat="1" ht="13.5" customHeight="1">
      <c r="A47" s="365"/>
      <c r="B47" s="365"/>
      <c r="C47" s="366"/>
      <c r="D47" s="366" t="s">
        <v>297</v>
      </c>
      <c r="E47" s="332" t="str">
        <f>D13</f>
        <v>토사</v>
      </c>
      <c r="F47" s="366"/>
      <c r="G47" s="360"/>
      <c r="H47" s="360"/>
      <c r="I47" s="360"/>
      <c r="J47" s="360"/>
      <c r="K47" s="380"/>
      <c r="L47" s="380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60"/>
      <c r="Y47" s="360"/>
      <c r="Z47" s="360"/>
      <c r="AA47" s="360"/>
      <c r="AB47" s="385"/>
      <c r="AC47" s="335"/>
      <c r="AD47" s="365"/>
      <c r="AE47" s="366"/>
      <c r="AF47" s="366" t="s">
        <v>297</v>
      </c>
      <c r="AG47" s="332" t="str">
        <f>AF13</f>
        <v>토사</v>
      </c>
      <c r="AH47" s="366"/>
      <c r="AI47" s="360"/>
      <c r="AJ47" s="360"/>
      <c r="AK47" s="360"/>
      <c r="AL47" s="360"/>
      <c r="AM47" s="380"/>
      <c r="AN47" s="380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60"/>
      <c r="BA47" s="360"/>
      <c r="BB47" s="360"/>
      <c r="BC47" s="360"/>
      <c r="BD47" s="385"/>
      <c r="BE47" s="335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</row>
    <row r="48" spans="1:83" s="184" customFormat="1" ht="13.5" customHeight="1">
      <c r="A48" s="365"/>
      <c r="B48" s="365"/>
      <c r="C48" s="366"/>
      <c r="D48" s="366"/>
      <c r="E48" s="366" t="s">
        <v>300</v>
      </c>
      <c r="F48" s="366"/>
      <c r="G48" s="2287">
        <f>AB28</f>
        <v>366.2</v>
      </c>
      <c r="H48" s="2287"/>
      <c r="I48" s="2287"/>
      <c r="J48" s="2287"/>
      <c r="K48" s="376" t="s">
        <v>271</v>
      </c>
      <c r="L48" s="2288">
        <f>W40</f>
        <v>0.29699999999999999</v>
      </c>
      <c r="M48" s="2288"/>
      <c r="N48" s="2288"/>
      <c r="O48" s="2288"/>
      <c r="P48" s="366"/>
      <c r="Q48" s="389"/>
      <c r="R48" s="366"/>
      <c r="S48" s="366"/>
      <c r="T48" s="366"/>
      <c r="U48" s="366"/>
      <c r="V48" s="340" t="s">
        <v>265</v>
      </c>
      <c r="W48" s="2281">
        <f>G48*L48</f>
        <v>108.76139999999999</v>
      </c>
      <c r="X48" s="2281"/>
      <c r="Y48" s="2281"/>
      <c r="Z48" s="2281"/>
      <c r="AA48" s="332"/>
      <c r="AB48" s="336"/>
      <c r="AC48" s="335"/>
      <c r="AD48" s="365"/>
      <c r="AE48" s="366"/>
      <c r="AF48" s="366"/>
      <c r="AG48" s="366" t="s">
        <v>300</v>
      </c>
      <c r="AH48" s="366"/>
      <c r="AI48" s="2287">
        <f>BD28</f>
        <v>334.8</v>
      </c>
      <c r="AJ48" s="2287"/>
      <c r="AK48" s="2287"/>
      <c r="AL48" s="2287"/>
      <c r="AM48" s="376" t="s">
        <v>271</v>
      </c>
      <c r="AN48" s="2288">
        <f>AY40</f>
        <v>0.29699999999999999</v>
      </c>
      <c r="AO48" s="2288"/>
      <c r="AP48" s="2288"/>
      <c r="AQ48" s="2288"/>
      <c r="AR48" s="366"/>
      <c r="AS48" s="389"/>
      <c r="AT48" s="366"/>
      <c r="AU48" s="366"/>
      <c r="AV48" s="366"/>
      <c r="AW48" s="366"/>
      <c r="AX48" s="340" t="s">
        <v>265</v>
      </c>
      <c r="AY48" s="2281">
        <f>AI48*AN48</f>
        <v>99.435599999999994</v>
      </c>
      <c r="AZ48" s="2281"/>
      <c r="BA48" s="2281"/>
      <c r="BB48" s="2281"/>
      <c r="BC48" s="332"/>
      <c r="BD48" s="336"/>
      <c r="BE48" s="335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U48" s="183"/>
      <c r="BV48" s="183"/>
      <c r="BW48" s="183"/>
      <c r="BX48" s="183"/>
      <c r="BY48" s="183"/>
      <c r="BZ48" s="183"/>
      <c r="CA48" s="183"/>
      <c r="CB48" s="183"/>
      <c r="CC48" s="183"/>
      <c r="CD48" s="183"/>
    </row>
    <row r="49" spans="1:83" s="184" customFormat="1" ht="13.5" customHeight="1">
      <c r="A49" s="365"/>
      <c r="B49" s="365"/>
      <c r="C49" s="366"/>
      <c r="D49" s="339" t="s">
        <v>251</v>
      </c>
      <c r="E49" s="332" t="str">
        <f>D15</f>
        <v>풍화암</v>
      </c>
      <c r="F49" s="366"/>
      <c r="G49" s="360"/>
      <c r="H49" s="360"/>
      <c r="I49" s="360"/>
      <c r="J49" s="360"/>
      <c r="K49" s="380"/>
      <c r="L49" s="380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60"/>
      <c r="Y49" s="360"/>
      <c r="Z49" s="360"/>
      <c r="AA49" s="360"/>
      <c r="AB49" s="385"/>
      <c r="AC49" s="335"/>
      <c r="AD49" s="365"/>
      <c r="AE49" s="366"/>
      <c r="AF49" s="339" t="s">
        <v>251</v>
      </c>
      <c r="AG49" s="332" t="str">
        <f>AF15</f>
        <v>풍화암</v>
      </c>
      <c r="AH49" s="366"/>
      <c r="AI49" s="360"/>
      <c r="AJ49" s="360"/>
      <c r="AK49" s="360"/>
      <c r="AL49" s="360"/>
      <c r="AM49" s="380"/>
      <c r="AN49" s="380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60"/>
      <c r="BA49" s="360"/>
      <c r="BB49" s="360"/>
      <c r="BC49" s="360"/>
      <c r="BD49" s="385"/>
      <c r="BE49" s="335"/>
      <c r="BF49" s="120"/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</row>
    <row r="50" spans="1:83" s="184" customFormat="1" ht="13.5" customHeight="1">
      <c r="A50" s="365"/>
      <c r="B50" s="365"/>
      <c r="C50" s="366"/>
      <c r="D50" s="366"/>
      <c r="E50" s="366" t="s">
        <v>300</v>
      </c>
      <c r="F50" s="366"/>
      <c r="G50" s="2287">
        <f>AB30</f>
        <v>207.8</v>
      </c>
      <c r="H50" s="2287"/>
      <c r="I50" s="2287"/>
      <c r="J50" s="2287"/>
      <c r="K50" s="376" t="s">
        <v>271</v>
      </c>
      <c r="L50" s="2288">
        <f>W42</f>
        <v>0.11</v>
      </c>
      <c r="M50" s="2288"/>
      <c r="N50" s="2288"/>
      <c r="O50" s="2288"/>
      <c r="P50" s="366"/>
      <c r="Q50" s="389"/>
      <c r="R50" s="366"/>
      <c r="S50" s="366"/>
      <c r="T50" s="366"/>
      <c r="U50" s="366"/>
      <c r="V50" s="340" t="s">
        <v>265</v>
      </c>
      <c r="W50" s="2281">
        <f>G50*L50</f>
        <v>22.858000000000001</v>
      </c>
      <c r="X50" s="2281"/>
      <c r="Y50" s="2281"/>
      <c r="Z50" s="2281"/>
      <c r="AA50" s="332"/>
      <c r="AB50" s="336"/>
      <c r="AC50" s="335"/>
      <c r="AD50" s="365"/>
      <c r="AE50" s="366"/>
      <c r="AF50" s="366"/>
      <c r="AG50" s="366" t="s">
        <v>300</v>
      </c>
      <c r="AH50" s="366"/>
      <c r="AI50" s="2287">
        <f>BD30</f>
        <v>190</v>
      </c>
      <c r="AJ50" s="2287"/>
      <c r="AK50" s="2287"/>
      <c r="AL50" s="2287"/>
      <c r="AM50" s="376" t="s">
        <v>271</v>
      </c>
      <c r="AN50" s="2288">
        <f>AY42</f>
        <v>0.11</v>
      </c>
      <c r="AO50" s="2288"/>
      <c r="AP50" s="2288"/>
      <c r="AQ50" s="2288"/>
      <c r="AR50" s="366"/>
      <c r="AS50" s="389"/>
      <c r="AT50" s="366"/>
      <c r="AU50" s="366"/>
      <c r="AV50" s="366"/>
      <c r="AW50" s="366"/>
      <c r="AX50" s="340" t="s">
        <v>265</v>
      </c>
      <c r="AY50" s="2281">
        <f>AI50*AN50</f>
        <v>20.9</v>
      </c>
      <c r="AZ50" s="2281"/>
      <c r="BA50" s="2281"/>
      <c r="BB50" s="2281"/>
      <c r="BC50" s="332"/>
      <c r="BD50" s="336"/>
      <c r="BE50" s="335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U50" s="183"/>
      <c r="BV50" s="183"/>
      <c r="BW50" s="183"/>
      <c r="BX50" s="183"/>
      <c r="BY50" s="183"/>
      <c r="BZ50" s="183"/>
      <c r="CA50" s="183"/>
      <c r="CB50" s="183"/>
      <c r="CC50" s="183"/>
      <c r="CD50" s="183"/>
    </row>
    <row r="51" spans="1:83" s="184" customFormat="1" ht="13.5" customHeight="1">
      <c r="A51" s="365"/>
      <c r="B51" s="365"/>
      <c r="C51" s="366"/>
      <c r="D51" s="339" t="s">
        <v>254</v>
      </c>
      <c r="E51" s="332" t="str">
        <f>D17</f>
        <v>연암</v>
      </c>
      <c r="F51" s="366"/>
      <c r="G51" s="360"/>
      <c r="H51" s="360"/>
      <c r="I51" s="360"/>
      <c r="J51" s="360"/>
      <c r="K51" s="380"/>
      <c r="L51" s="380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60"/>
      <c r="Y51" s="360"/>
      <c r="Z51" s="360"/>
      <c r="AA51" s="360"/>
      <c r="AB51" s="385"/>
      <c r="AC51" s="335"/>
      <c r="AD51" s="365"/>
      <c r="AE51" s="366"/>
      <c r="AF51" s="339" t="s">
        <v>254</v>
      </c>
      <c r="AG51" s="332" t="str">
        <f>AF17</f>
        <v>연암</v>
      </c>
      <c r="AH51" s="366"/>
      <c r="AI51" s="360"/>
      <c r="AJ51" s="360"/>
      <c r="AK51" s="360"/>
      <c r="AL51" s="360"/>
      <c r="AM51" s="380"/>
      <c r="AN51" s="380"/>
      <c r="AO51" s="339"/>
      <c r="AP51" s="339"/>
      <c r="AQ51" s="339"/>
      <c r="AR51" s="339"/>
      <c r="AS51" s="339"/>
      <c r="AT51" s="339"/>
      <c r="AU51" s="339"/>
      <c r="AV51" s="339"/>
      <c r="AW51" s="339"/>
      <c r="AX51" s="339"/>
      <c r="AY51" s="339"/>
      <c r="AZ51" s="360"/>
      <c r="BA51" s="360"/>
      <c r="BB51" s="360"/>
      <c r="BC51" s="360"/>
      <c r="BD51" s="385"/>
      <c r="BE51" s="335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/>
      <c r="BU51" s="183"/>
      <c r="BV51" s="183"/>
      <c r="BW51" s="183"/>
      <c r="BX51" s="183"/>
      <c r="BY51" s="183"/>
      <c r="BZ51" s="183"/>
      <c r="CA51" s="183"/>
      <c r="CB51" s="183"/>
      <c r="CC51" s="183"/>
      <c r="CD51" s="183"/>
    </row>
    <row r="52" spans="1:83" s="184" customFormat="1" ht="13.5" customHeight="1">
      <c r="A52" s="365"/>
      <c r="B52" s="365"/>
      <c r="C52" s="366"/>
      <c r="D52" s="366"/>
      <c r="E52" s="366" t="s">
        <v>300</v>
      </c>
      <c r="F52" s="366"/>
      <c r="G52" s="2287">
        <f>AB32</f>
        <v>0</v>
      </c>
      <c r="H52" s="2287"/>
      <c r="I52" s="2287"/>
      <c r="J52" s="2287"/>
      <c r="K52" s="376" t="s">
        <v>271</v>
      </c>
      <c r="L52" s="2288">
        <f>W44</f>
        <v>0.05</v>
      </c>
      <c r="M52" s="2288"/>
      <c r="N52" s="2288"/>
      <c r="O52" s="2288"/>
      <c r="P52" s="366"/>
      <c r="Q52" s="389"/>
      <c r="R52" s="366"/>
      <c r="S52" s="366"/>
      <c r="T52" s="366"/>
      <c r="U52" s="366"/>
      <c r="V52" s="340" t="s">
        <v>265</v>
      </c>
      <c r="W52" s="2281">
        <f>G52*L52</f>
        <v>0</v>
      </c>
      <c r="X52" s="2281"/>
      <c r="Y52" s="2281"/>
      <c r="Z52" s="2281"/>
      <c r="AA52" s="332"/>
      <c r="AB52" s="336"/>
      <c r="AC52" s="335"/>
      <c r="AD52" s="365"/>
      <c r="AE52" s="366"/>
      <c r="AF52" s="366"/>
      <c r="AG52" s="366" t="s">
        <v>300</v>
      </c>
      <c r="AH52" s="366"/>
      <c r="AI52" s="2287">
        <f>BD32</f>
        <v>0</v>
      </c>
      <c r="AJ52" s="2287"/>
      <c r="AK52" s="2287"/>
      <c r="AL52" s="2287"/>
      <c r="AM52" s="376" t="s">
        <v>271</v>
      </c>
      <c r="AN52" s="2288">
        <f>AY44</f>
        <v>0.05</v>
      </c>
      <c r="AO52" s="2288"/>
      <c r="AP52" s="2288"/>
      <c r="AQ52" s="2288"/>
      <c r="AR52" s="366"/>
      <c r="AS52" s="389"/>
      <c r="AT52" s="366"/>
      <c r="AU52" s="366"/>
      <c r="AV52" s="366"/>
      <c r="AW52" s="366"/>
      <c r="AX52" s="340" t="s">
        <v>265</v>
      </c>
      <c r="AY52" s="2281">
        <f>AI52*AN52</f>
        <v>0</v>
      </c>
      <c r="AZ52" s="2281"/>
      <c r="BA52" s="2281"/>
      <c r="BB52" s="2281"/>
      <c r="BC52" s="332"/>
      <c r="BD52" s="336"/>
      <c r="BE52" s="335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U52" s="183"/>
      <c r="BV52" s="183"/>
      <c r="BW52" s="183"/>
      <c r="BX52" s="183"/>
      <c r="BY52" s="183"/>
      <c r="BZ52" s="183"/>
      <c r="CA52" s="183"/>
      <c r="CB52" s="183"/>
      <c r="CC52" s="183"/>
      <c r="CD52" s="183"/>
    </row>
    <row r="53" spans="1:83" s="184" customFormat="1" ht="13.5" customHeight="1">
      <c r="A53" s="365"/>
      <c r="B53" s="365"/>
      <c r="C53" s="366"/>
      <c r="D53" s="366"/>
      <c r="E53" s="366"/>
      <c r="F53" s="366"/>
      <c r="G53" s="360"/>
      <c r="H53" s="360"/>
      <c r="I53" s="360"/>
      <c r="J53" s="360"/>
      <c r="K53" s="376"/>
      <c r="L53" s="390"/>
      <c r="M53" s="390"/>
      <c r="N53" s="390"/>
      <c r="O53" s="390"/>
      <c r="P53" s="366"/>
      <c r="Q53" s="389"/>
      <c r="R53" s="366"/>
      <c r="S53" s="366"/>
      <c r="T53" s="366"/>
      <c r="U53" s="366"/>
      <c r="V53" s="340"/>
      <c r="W53" s="334"/>
      <c r="X53" s="334"/>
      <c r="Y53" s="334"/>
      <c r="Z53" s="334"/>
      <c r="AA53" s="332"/>
      <c r="AB53" s="336"/>
      <c r="AC53" s="335"/>
      <c r="AD53" s="365"/>
      <c r="AE53" s="366"/>
      <c r="AF53" s="366"/>
      <c r="AG53" s="366"/>
      <c r="AH53" s="366"/>
      <c r="AI53" s="360"/>
      <c r="AJ53" s="360"/>
      <c r="AK53" s="360"/>
      <c r="AL53" s="360"/>
      <c r="AM53" s="376"/>
      <c r="AN53" s="390"/>
      <c r="AO53" s="390"/>
      <c r="AP53" s="390"/>
      <c r="AQ53" s="390"/>
      <c r="AR53" s="366"/>
      <c r="AS53" s="389"/>
      <c r="AT53" s="366"/>
      <c r="AU53" s="366"/>
      <c r="AV53" s="366"/>
      <c r="AW53" s="366"/>
      <c r="AX53" s="340"/>
      <c r="AY53" s="334"/>
      <c r="AZ53" s="334"/>
      <c r="BA53" s="334"/>
      <c r="BB53" s="334"/>
      <c r="BC53" s="332"/>
      <c r="BD53" s="336"/>
      <c r="BE53" s="335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U53" s="183"/>
      <c r="BV53" s="183"/>
      <c r="BW53" s="183"/>
      <c r="BX53" s="183"/>
      <c r="BY53" s="183"/>
      <c r="BZ53" s="183"/>
      <c r="CA53" s="183"/>
      <c r="CB53" s="183"/>
      <c r="CC53" s="183"/>
      <c r="CD53" s="183"/>
    </row>
    <row r="54" spans="1:83" s="184" customFormat="1" ht="13.5" customHeight="1">
      <c r="A54" s="365"/>
      <c r="B54" s="365"/>
      <c r="C54" s="339"/>
      <c r="D54" s="339"/>
      <c r="E54" s="366"/>
      <c r="F54" s="366"/>
      <c r="G54" s="366"/>
      <c r="H54" s="366"/>
      <c r="I54" s="366"/>
      <c r="J54" s="366"/>
      <c r="K54" s="366"/>
      <c r="L54" s="366"/>
      <c r="M54" s="366"/>
      <c r="N54" s="366" t="s">
        <v>301</v>
      </c>
      <c r="O54" s="366"/>
      <c r="P54" s="366"/>
      <c r="Q54" s="366"/>
      <c r="R54" s="366"/>
      <c r="S54" s="366"/>
      <c r="T54" s="366"/>
      <c r="U54" s="366"/>
      <c r="V54" s="340" t="s">
        <v>265</v>
      </c>
      <c r="W54" s="2281">
        <f>SUM(W48:Z52)</f>
        <v>131.61939999999998</v>
      </c>
      <c r="X54" s="2281"/>
      <c r="Y54" s="2281"/>
      <c r="Z54" s="2281"/>
      <c r="AA54" s="366"/>
      <c r="AB54" s="341">
        <f>ROUNDUP(W54,0)</f>
        <v>132</v>
      </c>
      <c r="AC54" s="335" t="s">
        <v>288</v>
      </c>
      <c r="AD54" s="365"/>
      <c r="AE54" s="339"/>
      <c r="AF54" s="339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 t="s">
        <v>301</v>
      </c>
      <c r="AQ54" s="366"/>
      <c r="AR54" s="366"/>
      <c r="AS54" s="366"/>
      <c r="AT54" s="366"/>
      <c r="AU54" s="366"/>
      <c r="AV54" s="366"/>
      <c r="AW54" s="366"/>
      <c r="AX54" s="340" t="s">
        <v>265</v>
      </c>
      <c r="AY54" s="2281">
        <f>SUM(AY48:BB52)</f>
        <v>120.3356</v>
      </c>
      <c r="AZ54" s="2281"/>
      <c r="BA54" s="2281"/>
      <c r="BB54" s="2281"/>
      <c r="BC54" s="366"/>
      <c r="BD54" s="341">
        <f>ROUNDUP(AY54,0)</f>
        <v>121</v>
      </c>
      <c r="BE54" s="335" t="s">
        <v>288</v>
      </c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U54" s="183"/>
      <c r="BV54" s="183"/>
      <c r="BW54" s="183"/>
      <c r="BX54" s="183"/>
      <c r="BY54" s="183"/>
      <c r="BZ54" s="183"/>
      <c r="CA54" s="183"/>
      <c r="CB54" s="183"/>
      <c r="CC54" s="183"/>
      <c r="CD54" s="176"/>
      <c r="CE54" s="135"/>
    </row>
    <row r="55" spans="1:83" s="184" customFormat="1" ht="13.5" customHeight="1">
      <c r="A55" s="365"/>
      <c r="B55" s="365"/>
      <c r="C55" s="339"/>
      <c r="D55" s="339"/>
      <c r="E55" s="366"/>
      <c r="F55" s="366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  <c r="AB55" s="336"/>
      <c r="AC55" s="335"/>
      <c r="AD55" s="365"/>
      <c r="AE55" s="339"/>
      <c r="AF55" s="339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36"/>
      <c r="BE55" s="335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U55" s="183"/>
      <c r="BV55" s="183"/>
      <c r="BW55" s="183"/>
      <c r="BX55" s="183"/>
      <c r="BY55" s="183"/>
      <c r="BZ55" s="183"/>
      <c r="CA55" s="183"/>
      <c r="CB55" s="183"/>
      <c r="CC55" s="176"/>
      <c r="CD55" s="176"/>
      <c r="CE55" s="135"/>
    </row>
    <row r="56" spans="1:83" s="135" customFormat="1" ht="13.5" customHeight="1">
      <c r="A56" s="362" t="s">
        <v>302</v>
      </c>
      <c r="B56" s="363"/>
      <c r="C56" s="2293">
        <f>H4</f>
        <v>157.5</v>
      </c>
      <c r="D56" s="2293"/>
      <c r="E56" s="2293"/>
      <c r="F56" s="391"/>
      <c r="G56" s="348" t="s">
        <v>303</v>
      </c>
      <c r="H56" s="2278">
        <v>20</v>
      </c>
      <c r="I56" s="2279"/>
      <c r="J56" s="2279"/>
      <c r="K56" s="392"/>
      <c r="L56" s="339"/>
      <c r="M56" s="339"/>
      <c r="N56" s="339"/>
      <c r="O56" s="393"/>
      <c r="P56" s="393"/>
      <c r="Q56" s="339"/>
      <c r="R56" s="339"/>
      <c r="S56" s="339"/>
      <c r="T56" s="339"/>
      <c r="U56" s="339"/>
      <c r="V56" s="340" t="s">
        <v>265</v>
      </c>
      <c r="W56" s="2294">
        <f>ROUND(C56/H56,0)</f>
        <v>8</v>
      </c>
      <c r="X56" s="2294"/>
      <c r="Y56" s="2294"/>
      <c r="Z56" s="2294"/>
      <c r="AA56" s="394"/>
      <c r="AB56" s="341">
        <f>W56</f>
        <v>8</v>
      </c>
      <c r="AC56" s="368" t="s">
        <v>304</v>
      </c>
      <c r="AD56" s="363"/>
      <c r="AE56" s="2293">
        <f>AM3+AX3</f>
        <v>154.60000000000002</v>
      </c>
      <c r="AF56" s="2293"/>
      <c r="AG56" s="2293"/>
      <c r="AH56" s="391"/>
      <c r="AI56" s="348" t="s">
        <v>303</v>
      </c>
      <c r="AJ56" s="2278">
        <v>20</v>
      </c>
      <c r="AK56" s="2279"/>
      <c r="AL56" s="2279"/>
      <c r="AM56" s="392"/>
      <c r="AN56" s="339"/>
      <c r="AO56" s="339"/>
      <c r="AP56" s="339"/>
      <c r="AQ56" s="393"/>
      <c r="AR56" s="393"/>
      <c r="AS56" s="339"/>
      <c r="AT56" s="339"/>
      <c r="AU56" s="339"/>
      <c r="AV56" s="339"/>
      <c r="AW56" s="339"/>
      <c r="AX56" s="340" t="s">
        <v>265</v>
      </c>
      <c r="AY56" s="2294">
        <f>ROUND(AE56/AJ56,0)</f>
        <v>8</v>
      </c>
      <c r="AZ56" s="2294"/>
      <c r="BA56" s="2294"/>
      <c r="BB56" s="2294"/>
      <c r="BC56" s="394"/>
      <c r="BD56" s="341">
        <f>AY56</f>
        <v>8</v>
      </c>
      <c r="BE56" s="368" t="s">
        <v>304</v>
      </c>
      <c r="BT56" s="184"/>
      <c r="BU56" s="183"/>
      <c r="BV56" s="183"/>
      <c r="BW56" s="183"/>
      <c r="BX56" s="183"/>
      <c r="BY56" s="183"/>
      <c r="BZ56" s="183"/>
      <c r="CA56" s="183"/>
      <c r="CB56" s="183"/>
      <c r="CC56" s="176"/>
      <c r="CD56" s="176"/>
    </row>
    <row r="57" spans="1:83" s="135" customFormat="1" ht="13.5" customHeight="1">
      <c r="A57" s="362"/>
      <c r="B57" s="363"/>
      <c r="C57" s="395"/>
      <c r="D57" s="396"/>
      <c r="E57" s="396"/>
      <c r="F57" s="397"/>
      <c r="G57" s="398"/>
      <c r="H57" s="398"/>
      <c r="I57" s="399"/>
      <c r="J57" s="400"/>
      <c r="K57" s="393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40"/>
      <c r="W57" s="401"/>
      <c r="X57" s="401"/>
      <c r="Y57" s="401"/>
      <c r="Z57" s="401"/>
      <c r="AA57" s="394"/>
      <c r="AB57" s="341"/>
      <c r="AC57" s="368"/>
      <c r="AD57" s="363"/>
      <c r="AE57" s="395"/>
      <c r="AF57" s="396"/>
      <c r="AG57" s="396"/>
      <c r="AH57" s="397"/>
      <c r="AI57" s="398"/>
      <c r="AJ57" s="398"/>
      <c r="AK57" s="399"/>
      <c r="AL57" s="400"/>
      <c r="AM57" s="393"/>
      <c r="AN57" s="339"/>
      <c r="AO57" s="339"/>
      <c r="AP57" s="339"/>
      <c r="AQ57" s="339"/>
      <c r="AR57" s="339"/>
      <c r="AS57" s="339"/>
      <c r="AT57" s="339"/>
      <c r="AU57" s="339"/>
      <c r="AV57" s="339"/>
      <c r="AW57" s="339"/>
      <c r="AX57" s="340"/>
      <c r="AY57" s="401"/>
      <c r="AZ57" s="401"/>
      <c r="BA57" s="401"/>
      <c r="BB57" s="401"/>
      <c r="BC57" s="394"/>
      <c r="BD57" s="354"/>
      <c r="BE57" s="368"/>
      <c r="BT57" s="184"/>
      <c r="BU57" s="176"/>
      <c r="BV57" s="183"/>
      <c r="BW57" s="183"/>
      <c r="BX57" s="183"/>
      <c r="BY57" s="183"/>
      <c r="BZ57" s="183"/>
      <c r="CA57" s="183"/>
      <c r="CB57" s="183"/>
      <c r="CC57" s="176"/>
      <c r="CD57" s="183"/>
      <c r="CE57" s="184"/>
    </row>
    <row r="58" spans="1:83" s="135" customFormat="1" ht="13.5" customHeight="1">
      <c r="A58" s="402" t="s">
        <v>305</v>
      </c>
      <c r="B58" s="403"/>
      <c r="C58" s="2289">
        <f>C56</f>
        <v>157.5</v>
      </c>
      <c r="D58" s="2289"/>
      <c r="E58" s="2289"/>
      <c r="F58" s="404"/>
      <c r="G58" s="405" t="s">
        <v>303</v>
      </c>
      <c r="H58" s="2290">
        <v>100</v>
      </c>
      <c r="I58" s="2291"/>
      <c r="J58" s="2291"/>
      <c r="K58" s="406"/>
      <c r="L58" s="407"/>
      <c r="M58" s="407"/>
      <c r="N58" s="407"/>
      <c r="O58" s="408"/>
      <c r="P58" s="408"/>
      <c r="Q58" s="407"/>
      <c r="R58" s="407"/>
      <c r="S58" s="407"/>
      <c r="T58" s="407"/>
      <c r="U58" s="407"/>
      <c r="V58" s="409" t="s">
        <v>265</v>
      </c>
      <c r="W58" s="2292">
        <f>ROUND(C58/H58,0)</f>
        <v>2</v>
      </c>
      <c r="X58" s="2292"/>
      <c r="Y58" s="2292"/>
      <c r="Z58" s="2292"/>
      <c r="AA58" s="410"/>
      <c r="AB58" s="411">
        <f>W58</f>
        <v>2</v>
      </c>
      <c r="AC58" s="412" t="s">
        <v>304</v>
      </c>
      <c r="AD58" s="403"/>
      <c r="AE58" s="2289">
        <f>AE56</f>
        <v>154.60000000000002</v>
      </c>
      <c r="AF58" s="2289"/>
      <c r="AG58" s="2289"/>
      <c r="AH58" s="404"/>
      <c r="AI58" s="405" t="s">
        <v>303</v>
      </c>
      <c r="AJ58" s="2290">
        <v>100</v>
      </c>
      <c r="AK58" s="2291"/>
      <c r="AL58" s="2291"/>
      <c r="AM58" s="406"/>
      <c r="AN58" s="407"/>
      <c r="AO58" s="407"/>
      <c r="AP58" s="407"/>
      <c r="AQ58" s="408"/>
      <c r="AR58" s="408"/>
      <c r="AS58" s="407"/>
      <c r="AT58" s="407"/>
      <c r="AU58" s="407"/>
      <c r="AV58" s="407"/>
      <c r="AW58" s="407"/>
      <c r="AX58" s="409" t="s">
        <v>265</v>
      </c>
      <c r="AY58" s="2292">
        <f>ROUND(AE58/AJ58,0)</f>
        <v>2</v>
      </c>
      <c r="AZ58" s="2292"/>
      <c r="BA58" s="2292"/>
      <c r="BB58" s="2292"/>
      <c r="BC58" s="410"/>
      <c r="BD58" s="411">
        <f>AY58</f>
        <v>2</v>
      </c>
      <c r="BE58" s="412" t="s">
        <v>304</v>
      </c>
      <c r="BU58" s="176"/>
      <c r="BV58" s="183"/>
      <c r="BW58" s="183"/>
      <c r="BX58" s="183"/>
      <c r="BY58" s="183"/>
      <c r="BZ58" s="183"/>
      <c r="CA58" s="183"/>
      <c r="CB58" s="183"/>
      <c r="CC58" s="183"/>
      <c r="CD58" s="183"/>
      <c r="CE58" s="184"/>
    </row>
    <row r="59" spans="1:83" s="184" customFormat="1" ht="18" customHeight="1">
      <c r="N59" s="189"/>
      <c r="V59" s="185"/>
      <c r="W59" s="181"/>
      <c r="X59" s="181"/>
      <c r="Y59" s="181"/>
      <c r="Z59" s="181"/>
      <c r="AA59" s="135"/>
      <c r="AB59" s="197"/>
      <c r="AC59" s="135"/>
      <c r="AP59" s="189"/>
      <c r="AX59" s="185"/>
      <c r="AY59" s="181"/>
      <c r="AZ59" s="181"/>
      <c r="BA59" s="181"/>
      <c r="BB59" s="181"/>
      <c r="BC59" s="135"/>
      <c r="BD59" s="197"/>
      <c r="BE59" s="135"/>
      <c r="BF59" s="135"/>
      <c r="BG59" s="135"/>
      <c r="BH59" s="135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76"/>
      <c r="BV59" s="183"/>
      <c r="BW59" s="183"/>
      <c r="BX59" s="183"/>
      <c r="BY59" s="183"/>
      <c r="BZ59" s="183"/>
      <c r="CA59" s="183"/>
      <c r="CB59" s="183"/>
      <c r="CC59" s="183"/>
      <c r="CD59" s="183"/>
    </row>
    <row r="60" spans="1:83" s="184" customFormat="1" ht="18" customHeight="1">
      <c r="N60" s="189"/>
      <c r="V60" s="185"/>
      <c r="W60" s="181"/>
      <c r="X60" s="181"/>
      <c r="Y60" s="181"/>
      <c r="Z60" s="181"/>
      <c r="AA60" s="135"/>
      <c r="AB60" s="197"/>
      <c r="AC60" s="135"/>
      <c r="AP60" s="189"/>
      <c r="AX60" s="185"/>
      <c r="AY60" s="181"/>
      <c r="AZ60" s="181"/>
      <c r="BA60" s="181"/>
      <c r="BB60" s="181"/>
      <c r="BC60" s="135"/>
      <c r="BD60" s="197"/>
      <c r="BE60" s="135"/>
      <c r="BF60" s="135"/>
      <c r="BG60" s="135"/>
      <c r="BH60" s="135"/>
      <c r="BI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</row>
    <row r="61" spans="1:83" s="184" customFormat="1" ht="18" customHeight="1">
      <c r="N61" s="189"/>
      <c r="V61" s="185"/>
      <c r="W61" s="181"/>
      <c r="X61" s="181"/>
      <c r="Y61" s="181"/>
      <c r="Z61" s="181"/>
      <c r="AA61" s="135"/>
      <c r="AB61" s="197"/>
      <c r="AC61" s="135"/>
      <c r="AP61" s="189"/>
      <c r="AX61" s="185"/>
      <c r="AY61" s="181"/>
      <c r="AZ61" s="181"/>
      <c r="BA61" s="181"/>
      <c r="BB61" s="181"/>
      <c r="BC61" s="135"/>
      <c r="BD61" s="197"/>
      <c r="BE61" s="135"/>
      <c r="BF61" s="135"/>
      <c r="BG61" s="135"/>
      <c r="BH61" s="135"/>
      <c r="BI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U61" s="183"/>
      <c r="BV61" s="183"/>
      <c r="BW61" s="183"/>
      <c r="BX61" s="183"/>
      <c r="BY61" s="183"/>
      <c r="BZ61" s="183"/>
      <c r="CA61" s="183"/>
      <c r="CB61" s="183"/>
      <c r="CC61" s="183"/>
      <c r="CD61" s="183"/>
    </row>
    <row r="62" spans="1:83" s="184" customFormat="1" ht="18" customHeight="1">
      <c r="M62" s="186"/>
      <c r="W62" s="181"/>
      <c r="X62" s="181"/>
      <c r="Y62" s="181"/>
      <c r="Z62" s="181"/>
      <c r="AB62" s="181"/>
      <c r="AO62" s="186"/>
      <c r="AY62" s="181"/>
      <c r="AZ62" s="181"/>
      <c r="BA62" s="181"/>
      <c r="BB62" s="181"/>
      <c r="BD62" s="181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</row>
    <row r="63" spans="1:83" s="184" customFormat="1" ht="18" customHeight="1">
      <c r="H63" s="186"/>
      <c r="W63" s="181"/>
      <c r="X63" s="203"/>
      <c r="Y63" s="181"/>
      <c r="Z63" s="181"/>
      <c r="AB63" s="197"/>
      <c r="AJ63" s="186"/>
      <c r="AY63" s="181"/>
      <c r="AZ63" s="203"/>
      <c r="BA63" s="181"/>
      <c r="BB63" s="181"/>
      <c r="BD63" s="197"/>
      <c r="BU63" s="183"/>
      <c r="BV63" s="183"/>
      <c r="BW63" s="183"/>
      <c r="BX63" s="183"/>
      <c r="BY63" s="183"/>
      <c r="BZ63" s="183"/>
      <c r="CA63" s="183"/>
      <c r="CB63" s="183"/>
      <c r="CC63" s="183"/>
      <c r="CD63" s="183"/>
    </row>
    <row r="64" spans="1:83" s="184" customFormat="1" ht="18" customHeight="1">
      <c r="I64" s="186"/>
      <c r="W64" s="181"/>
      <c r="X64" s="181"/>
      <c r="Y64" s="181"/>
      <c r="Z64" s="181"/>
      <c r="AB64" s="197"/>
      <c r="AK64" s="186"/>
      <c r="AY64" s="181"/>
      <c r="AZ64" s="181"/>
      <c r="BA64" s="181"/>
      <c r="BB64" s="181"/>
      <c r="BD64" s="197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</row>
    <row r="65" spans="4:83" s="184" customFormat="1" ht="18" customHeight="1">
      <c r="E65" s="193"/>
      <c r="F65" s="193"/>
      <c r="G65" s="193"/>
      <c r="H65" s="193"/>
      <c r="I65" s="204"/>
      <c r="J65" s="193"/>
      <c r="K65" s="193"/>
      <c r="N65" s="193"/>
      <c r="O65" s="193"/>
      <c r="P65" s="193"/>
      <c r="Q65" s="193"/>
      <c r="R65" s="193"/>
      <c r="S65" s="193"/>
      <c r="T65" s="193"/>
      <c r="U65" s="193"/>
      <c r="W65" s="181"/>
      <c r="X65" s="181"/>
      <c r="Y65" s="181"/>
      <c r="Z65" s="181"/>
      <c r="AB65" s="197"/>
      <c r="AG65" s="193"/>
      <c r="AH65" s="193"/>
      <c r="AI65" s="193"/>
      <c r="AJ65" s="193"/>
      <c r="AK65" s="204"/>
      <c r="AL65" s="193"/>
      <c r="AM65" s="193"/>
      <c r="AP65" s="193"/>
      <c r="AQ65" s="193"/>
      <c r="AR65" s="193"/>
      <c r="AS65" s="193"/>
      <c r="AT65" s="193"/>
      <c r="AU65" s="193"/>
      <c r="AV65" s="193"/>
      <c r="AW65" s="193"/>
      <c r="AY65" s="181"/>
      <c r="AZ65" s="181"/>
      <c r="BA65" s="181"/>
      <c r="BB65" s="181"/>
      <c r="BD65" s="197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</row>
    <row r="66" spans="4:83" s="184" customFormat="1" ht="18" customHeight="1">
      <c r="E66" s="193"/>
      <c r="F66" s="193"/>
      <c r="G66" s="193"/>
      <c r="H66" s="193"/>
      <c r="I66" s="204"/>
      <c r="J66" s="193"/>
      <c r="K66" s="193"/>
      <c r="N66" s="193"/>
      <c r="O66" s="193"/>
      <c r="P66" s="193"/>
      <c r="Q66" s="193"/>
      <c r="R66" s="193"/>
      <c r="S66" s="193"/>
      <c r="T66" s="193"/>
      <c r="U66" s="193"/>
      <c r="W66" s="181"/>
      <c r="X66" s="181"/>
      <c r="Y66" s="181"/>
      <c r="Z66" s="181"/>
      <c r="AB66" s="197"/>
      <c r="AG66" s="193"/>
      <c r="AH66" s="193"/>
      <c r="AI66" s="193"/>
      <c r="AJ66" s="193"/>
      <c r="AK66" s="204"/>
      <c r="AL66" s="193"/>
      <c r="AM66" s="193"/>
      <c r="AP66" s="193"/>
      <c r="AQ66" s="193"/>
      <c r="AR66" s="193"/>
      <c r="AS66" s="193"/>
      <c r="AT66" s="193"/>
      <c r="AU66" s="193"/>
      <c r="AV66" s="193"/>
      <c r="AW66" s="193"/>
      <c r="AY66" s="181"/>
      <c r="AZ66" s="181"/>
      <c r="BA66" s="181"/>
      <c r="BB66" s="181"/>
      <c r="BD66" s="197"/>
      <c r="BU66" s="183"/>
      <c r="BV66" s="176"/>
      <c r="BW66" s="176"/>
      <c r="BX66" s="176"/>
      <c r="BY66" s="176"/>
      <c r="BZ66" s="176"/>
      <c r="CA66" s="176"/>
      <c r="CB66" s="176"/>
      <c r="CC66" s="183"/>
      <c r="CD66" s="183"/>
    </row>
    <row r="67" spans="4:83" s="184" customFormat="1" ht="18" customHeight="1">
      <c r="F67" s="193"/>
      <c r="G67" s="193"/>
      <c r="H67" s="193"/>
      <c r="I67" s="204"/>
      <c r="J67" s="193"/>
      <c r="K67" s="193"/>
      <c r="N67" s="193"/>
      <c r="O67" s="193"/>
      <c r="P67" s="193"/>
      <c r="Q67" s="193"/>
      <c r="R67" s="193"/>
      <c r="S67" s="193"/>
      <c r="T67" s="193"/>
      <c r="U67" s="193"/>
      <c r="W67" s="181"/>
      <c r="X67" s="181"/>
      <c r="Y67" s="181"/>
      <c r="Z67" s="181"/>
      <c r="AB67" s="197"/>
      <c r="AH67" s="193"/>
      <c r="AI67" s="193"/>
      <c r="AJ67" s="193"/>
      <c r="AK67" s="204"/>
      <c r="AL67" s="193"/>
      <c r="AM67" s="193"/>
      <c r="AP67" s="193"/>
      <c r="AQ67" s="193"/>
      <c r="AR67" s="193"/>
      <c r="AS67" s="193"/>
      <c r="AT67" s="193"/>
      <c r="AU67" s="193"/>
      <c r="AV67" s="193"/>
      <c r="AW67" s="193"/>
      <c r="AY67" s="181"/>
      <c r="AZ67" s="181"/>
      <c r="BA67" s="181"/>
      <c r="BB67" s="181"/>
      <c r="BD67" s="197"/>
      <c r="BU67" s="183"/>
      <c r="BV67" s="176"/>
      <c r="BW67" s="176"/>
      <c r="BX67" s="176"/>
      <c r="BY67" s="176"/>
      <c r="BZ67" s="176"/>
      <c r="CA67" s="176"/>
      <c r="CB67" s="176"/>
      <c r="CC67" s="183"/>
      <c r="CD67" s="183"/>
    </row>
    <row r="68" spans="4:83" s="184" customFormat="1" ht="18" customHeight="1">
      <c r="E68" s="205"/>
      <c r="F68" s="193"/>
      <c r="G68" s="193"/>
      <c r="H68" s="193"/>
      <c r="I68" s="206"/>
      <c r="J68" s="206"/>
      <c r="K68" s="206"/>
      <c r="N68" s="193"/>
      <c r="O68" s="193"/>
      <c r="P68" s="193"/>
      <c r="Q68" s="193"/>
      <c r="R68" s="193"/>
      <c r="S68" s="193"/>
      <c r="T68" s="193"/>
      <c r="U68" s="193"/>
      <c r="W68" s="181"/>
      <c r="X68" s="181"/>
      <c r="Y68" s="181"/>
      <c r="Z68" s="181"/>
      <c r="AB68" s="197"/>
      <c r="AG68" s="205"/>
      <c r="AH68" s="193"/>
      <c r="AI68" s="193"/>
      <c r="AJ68" s="193"/>
      <c r="AK68" s="206"/>
      <c r="AL68" s="206"/>
      <c r="AM68" s="206"/>
      <c r="AP68" s="193"/>
      <c r="AQ68" s="193"/>
      <c r="AR68" s="193"/>
      <c r="AS68" s="193"/>
      <c r="AT68" s="193"/>
      <c r="AU68" s="193"/>
      <c r="AV68" s="193"/>
      <c r="AW68" s="193"/>
      <c r="AY68" s="181"/>
      <c r="AZ68" s="181"/>
      <c r="BA68" s="181"/>
      <c r="BB68" s="181"/>
      <c r="BD68" s="197"/>
      <c r="BU68" s="183"/>
      <c r="BV68" s="176"/>
      <c r="BW68" s="176"/>
      <c r="BX68" s="176"/>
      <c r="BY68" s="176"/>
      <c r="BZ68" s="176"/>
      <c r="CA68" s="176"/>
      <c r="CB68" s="176"/>
      <c r="CC68" s="183"/>
      <c r="CD68" s="183"/>
    </row>
    <row r="69" spans="4:83" s="184" customFormat="1" ht="18" customHeight="1">
      <c r="D69" s="135"/>
      <c r="F69" s="205"/>
      <c r="G69" s="193"/>
      <c r="H69" s="193"/>
      <c r="I69" s="204"/>
      <c r="J69" s="193"/>
      <c r="K69" s="193"/>
      <c r="N69" s="193"/>
      <c r="O69" s="193"/>
      <c r="P69" s="193"/>
      <c r="Q69" s="193"/>
      <c r="R69" s="193"/>
      <c r="S69" s="193"/>
      <c r="T69" s="193"/>
      <c r="U69" s="193"/>
      <c r="W69" s="181"/>
      <c r="X69" s="181"/>
      <c r="Y69" s="181"/>
      <c r="Z69" s="181"/>
      <c r="AB69" s="197"/>
      <c r="AF69" s="135"/>
      <c r="AH69" s="205"/>
      <c r="AI69" s="193"/>
      <c r="AJ69" s="193"/>
      <c r="AK69" s="204"/>
      <c r="AL69" s="193"/>
      <c r="AM69" s="193"/>
      <c r="AP69" s="193"/>
      <c r="AQ69" s="193"/>
      <c r="AR69" s="193"/>
      <c r="AS69" s="193"/>
      <c r="AT69" s="193"/>
      <c r="AU69" s="193"/>
      <c r="AV69" s="193"/>
      <c r="AW69" s="193"/>
      <c r="AY69" s="181"/>
      <c r="AZ69" s="181"/>
      <c r="BA69" s="181"/>
      <c r="BB69" s="181"/>
      <c r="BD69" s="197"/>
      <c r="BU69" s="183"/>
      <c r="BV69" s="183"/>
      <c r="BW69" s="183"/>
      <c r="BX69" s="183"/>
      <c r="BY69" s="183"/>
      <c r="BZ69" s="183"/>
      <c r="CA69" s="183"/>
      <c r="CB69" s="183"/>
      <c r="CC69" s="183"/>
      <c r="CD69" s="183"/>
    </row>
    <row r="70" spans="4:83" s="184" customFormat="1" ht="18" customHeight="1">
      <c r="E70" s="205"/>
      <c r="F70" s="193"/>
      <c r="G70" s="193"/>
      <c r="H70" s="193"/>
      <c r="I70" s="206"/>
      <c r="J70" s="206"/>
      <c r="K70" s="206"/>
      <c r="N70" s="193"/>
      <c r="O70" s="193"/>
      <c r="P70" s="193"/>
      <c r="Q70" s="193"/>
      <c r="R70" s="193"/>
      <c r="S70" s="193"/>
      <c r="T70" s="193"/>
      <c r="U70" s="193"/>
      <c r="W70" s="181"/>
      <c r="X70" s="181"/>
      <c r="Y70" s="181"/>
      <c r="Z70" s="181"/>
      <c r="AB70" s="197"/>
      <c r="AG70" s="205"/>
      <c r="AH70" s="193"/>
      <c r="AI70" s="193"/>
      <c r="AJ70" s="193"/>
      <c r="AK70" s="206"/>
      <c r="AL70" s="206"/>
      <c r="AM70" s="206"/>
      <c r="AP70" s="193"/>
      <c r="AQ70" s="193"/>
      <c r="AR70" s="193"/>
      <c r="AS70" s="193"/>
      <c r="AT70" s="193"/>
      <c r="AU70" s="193"/>
      <c r="AV70" s="193"/>
      <c r="AW70" s="193"/>
      <c r="AY70" s="181"/>
      <c r="AZ70" s="181"/>
      <c r="BA70" s="181"/>
      <c r="BB70" s="181"/>
      <c r="BD70" s="197"/>
      <c r="BU70" s="183"/>
      <c r="BV70" s="183"/>
      <c r="BW70" s="183"/>
      <c r="BX70" s="183"/>
      <c r="BY70" s="183"/>
      <c r="BZ70" s="183"/>
      <c r="CA70" s="183"/>
      <c r="CB70" s="183"/>
      <c r="CC70" s="183"/>
      <c r="CD70" s="183"/>
    </row>
    <row r="71" spans="4:83" s="184" customFormat="1" ht="18" customHeight="1">
      <c r="D71" s="135"/>
      <c r="F71" s="193"/>
      <c r="G71" s="193"/>
      <c r="H71" s="193"/>
      <c r="I71" s="204"/>
      <c r="J71" s="193"/>
      <c r="K71" s="193"/>
      <c r="N71" s="193"/>
      <c r="O71" s="193"/>
      <c r="P71" s="193"/>
      <c r="Q71" s="193"/>
      <c r="R71" s="193"/>
      <c r="S71" s="193"/>
      <c r="T71" s="193"/>
      <c r="U71" s="193"/>
      <c r="W71" s="181"/>
      <c r="X71" s="181"/>
      <c r="Y71" s="181"/>
      <c r="Z71" s="181"/>
      <c r="AB71" s="197"/>
      <c r="AF71" s="135"/>
      <c r="AH71" s="193"/>
      <c r="AI71" s="193"/>
      <c r="AJ71" s="193"/>
      <c r="AK71" s="204"/>
      <c r="AL71" s="193"/>
      <c r="AM71" s="193"/>
      <c r="AP71" s="193"/>
      <c r="AQ71" s="193"/>
      <c r="AR71" s="193"/>
      <c r="AS71" s="193"/>
      <c r="AT71" s="193"/>
      <c r="AU71" s="193"/>
      <c r="AV71" s="193"/>
      <c r="AW71" s="193"/>
      <c r="AY71" s="181"/>
      <c r="AZ71" s="181"/>
      <c r="BA71" s="181"/>
      <c r="BB71" s="181"/>
      <c r="BD71" s="197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</row>
    <row r="72" spans="4:83" s="184" customFormat="1" ht="18" customHeight="1">
      <c r="E72" s="205"/>
      <c r="F72" s="193"/>
      <c r="G72" s="193"/>
      <c r="H72" s="193"/>
      <c r="I72" s="206"/>
      <c r="J72" s="206"/>
      <c r="K72" s="206"/>
      <c r="N72" s="193"/>
      <c r="O72" s="193"/>
      <c r="P72" s="193"/>
      <c r="Q72" s="193"/>
      <c r="R72" s="193"/>
      <c r="S72" s="193"/>
      <c r="T72" s="193"/>
      <c r="U72" s="193"/>
      <c r="W72" s="181"/>
      <c r="X72" s="181"/>
      <c r="Y72" s="181"/>
      <c r="Z72" s="181"/>
      <c r="AB72" s="197"/>
      <c r="AG72" s="205"/>
      <c r="AH72" s="193"/>
      <c r="AI72" s="193"/>
      <c r="AJ72" s="193"/>
      <c r="AK72" s="206"/>
      <c r="AL72" s="206"/>
      <c r="AM72" s="206"/>
      <c r="AP72" s="193"/>
      <c r="AQ72" s="193"/>
      <c r="AR72" s="193"/>
      <c r="AS72" s="193"/>
      <c r="AT72" s="193"/>
      <c r="AU72" s="193"/>
      <c r="AV72" s="193"/>
      <c r="AW72" s="193"/>
      <c r="AY72" s="181"/>
      <c r="AZ72" s="181"/>
      <c r="BA72" s="181"/>
      <c r="BB72" s="181"/>
      <c r="BD72" s="197"/>
      <c r="BU72" s="183"/>
      <c r="BV72" s="183"/>
      <c r="BW72" s="183"/>
      <c r="BX72" s="183"/>
      <c r="BY72" s="183"/>
      <c r="BZ72" s="183"/>
      <c r="CA72" s="183"/>
      <c r="CB72" s="183"/>
      <c r="CC72" s="183"/>
      <c r="CD72" s="183"/>
    </row>
    <row r="73" spans="4:83" s="184" customFormat="1" ht="18" customHeight="1">
      <c r="D73" s="135"/>
      <c r="F73" s="193"/>
      <c r="G73" s="193"/>
      <c r="H73" s="193"/>
      <c r="I73" s="204"/>
      <c r="J73" s="193"/>
      <c r="K73" s="193"/>
      <c r="N73" s="193"/>
      <c r="O73" s="193"/>
      <c r="P73" s="193"/>
      <c r="Q73" s="193"/>
      <c r="R73" s="193"/>
      <c r="S73" s="193"/>
      <c r="T73" s="193"/>
      <c r="U73" s="193"/>
      <c r="W73" s="181"/>
      <c r="X73" s="181"/>
      <c r="Y73" s="181"/>
      <c r="Z73" s="181"/>
      <c r="AB73" s="197"/>
      <c r="AF73" s="135"/>
      <c r="AH73" s="193"/>
      <c r="AI73" s="193"/>
      <c r="AJ73" s="193"/>
      <c r="AK73" s="204"/>
      <c r="AL73" s="193"/>
      <c r="AM73" s="193"/>
      <c r="AP73" s="193"/>
      <c r="AQ73" s="193"/>
      <c r="AR73" s="193"/>
      <c r="AS73" s="193"/>
      <c r="AT73" s="193"/>
      <c r="AU73" s="193"/>
      <c r="AV73" s="193"/>
      <c r="AW73" s="193"/>
      <c r="AY73" s="181"/>
      <c r="AZ73" s="181"/>
      <c r="BA73" s="181"/>
      <c r="BB73" s="181"/>
      <c r="BD73" s="197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</row>
    <row r="74" spans="4:83" s="184" customFormat="1" ht="18" customHeight="1">
      <c r="E74" s="205"/>
      <c r="F74" s="193"/>
      <c r="G74" s="193"/>
      <c r="H74" s="193"/>
      <c r="I74" s="206"/>
      <c r="J74" s="206"/>
      <c r="K74" s="206"/>
      <c r="N74" s="193"/>
      <c r="O74" s="193"/>
      <c r="P74" s="193"/>
      <c r="Q74" s="193"/>
      <c r="R74" s="193"/>
      <c r="S74" s="193"/>
      <c r="T74" s="193"/>
      <c r="U74" s="193"/>
      <c r="W74" s="197"/>
      <c r="X74" s="197"/>
      <c r="Y74" s="197"/>
      <c r="Z74" s="197"/>
      <c r="AB74" s="197"/>
      <c r="AG74" s="205"/>
      <c r="AH74" s="193"/>
      <c r="AI74" s="193"/>
      <c r="AJ74" s="193"/>
      <c r="AK74" s="206"/>
      <c r="AL74" s="206"/>
      <c r="AM74" s="206"/>
      <c r="AP74" s="193"/>
      <c r="AQ74" s="193"/>
      <c r="AR74" s="193"/>
      <c r="AS74" s="193"/>
      <c r="AT74" s="193"/>
      <c r="AU74" s="193"/>
      <c r="AV74" s="193"/>
      <c r="AW74" s="193"/>
      <c r="AY74" s="197"/>
      <c r="AZ74" s="197"/>
      <c r="BA74" s="197"/>
      <c r="BB74" s="197"/>
      <c r="BD74" s="197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</row>
    <row r="75" spans="4:83" s="184" customFormat="1" ht="18" customHeight="1">
      <c r="E75" s="193"/>
      <c r="F75" s="193"/>
      <c r="G75" s="193"/>
      <c r="H75" s="193"/>
      <c r="I75" s="204"/>
      <c r="J75" s="193"/>
      <c r="K75" s="193"/>
      <c r="N75" s="193"/>
      <c r="O75" s="193"/>
      <c r="P75" s="193"/>
      <c r="Q75" s="193"/>
      <c r="R75" s="193"/>
      <c r="S75" s="193"/>
      <c r="T75" s="193"/>
      <c r="U75" s="193"/>
      <c r="W75" s="181"/>
      <c r="X75" s="181"/>
      <c r="Y75" s="181"/>
      <c r="Z75" s="181"/>
      <c r="AB75" s="197"/>
      <c r="AG75" s="193"/>
      <c r="AH75" s="193"/>
      <c r="AI75" s="193"/>
      <c r="AJ75" s="193"/>
      <c r="AK75" s="204"/>
      <c r="AL75" s="193"/>
      <c r="AM75" s="193"/>
      <c r="AP75" s="193"/>
      <c r="AQ75" s="193"/>
      <c r="AR75" s="193"/>
      <c r="AS75" s="193"/>
      <c r="AT75" s="193"/>
      <c r="AU75" s="193"/>
      <c r="AV75" s="193"/>
      <c r="AW75" s="193"/>
      <c r="AY75" s="181"/>
      <c r="AZ75" s="181"/>
      <c r="BA75" s="181"/>
      <c r="BB75" s="181"/>
      <c r="BD75" s="197"/>
      <c r="BU75" s="183"/>
      <c r="BV75" s="183"/>
      <c r="BW75" s="183"/>
      <c r="BX75" s="183"/>
      <c r="BY75" s="183"/>
      <c r="BZ75" s="183"/>
      <c r="CA75" s="183"/>
      <c r="CB75" s="183"/>
      <c r="CC75" s="183"/>
      <c r="CD75" s="176"/>
      <c r="CE75" s="135"/>
    </row>
    <row r="76" spans="4:83" s="184" customFormat="1" ht="18" customHeight="1">
      <c r="E76" s="193"/>
      <c r="F76" s="193"/>
      <c r="G76" s="193"/>
      <c r="H76" s="193"/>
      <c r="I76" s="204"/>
      <c r="J76" s="193"/>
      <c r="K76" s="193"/>
      <c r="N76" s="193"/>
      <c r="O76" s="193"/>
      <c r="P76" s="193"/>
      <c r="Q76" s="193"/>
      <c r="R76" s="193"/>
      <c r="S76" s="193"/>
      <c r="T76" s="193"/>
      <c r="U76" s="193"/>
      <c r="W76" s="181"/>
      <c r="X76" s="181"/>
      <c r="Y76" s="181"/>
      <c r="Z76" s="181"/>
      <c r="AB76" s="197"/>
      <c r="AG76" s="193"/>
      <c r="AH76" s="193"/>
      <c r="AI76" s="193"/>
      <c r="AJ76" s="193"/>
      <c r="AK76" s="204"/>
      <c r="AL76" s="193"/>
      <c r="AM76" s="193"/>
      <c r="AP76" s="193"/>
      <c r="AQ76" s="193"/>
      <c r="AR76" s="193"/>
      <c r="AS76" s="193"/>
      <c r="AT76" s="193"/>
      <c r="AU76" s="193"/>
      <c r="AV76" s="193"/>
      <c r="AW76" s="193"/>
      <c r="AY76" s="181"/>
      <c r="AZ76" s="181"/>
      <c r="BA76" s="181"/>
      <c r="BB76" s="181"/>
      <c r="BD76" s="197"/>
      <c r="BU76" s="183"/>
      <c r="BV76" s="183"/>
      <c r="BW76" s="183"/>
      <c r="BX76" s="183"/>
      <c r="BY76" s="183"/>
      <c r="BZ76" s="183"/>
      <c r="CA76" s="183"/>
      <c r="CB76" s="183"/>
      <c r="CC76" s="176"/>
      <c r="CD76" s="176"/>
      <c r="CE76" s="135"/>
    </row>
    <row r="77" spans="4:83" s="135" customFormat="1" ht="18" customHeight="1">
      <c r="F77" s="194"/>
      <c r="J77" s="194"/>
      <c r="K77" s="194"/>
      <c r="W77" s="181"/>
      <c r="X77" s="181"/>
      <c r="Y77" s="181"/>
      <c r="Z77" s="181"/>
      <c r="AB77" s="197"/>
      <c r="AH77" s="194"/>
      <c r="AL77" s="194"/>
      <c r="AM77" s="194"/>
      <c r="AY77" s="181"/>
      <c r="AZ77" s="181"/>
      <c r="BA77" s="181"/>
      <c r="BB77" s="181"/>
      <c r="BD77" s="197"/>
      <c r="BT77" s="184"/>
      <c r="BU77" s="183"/>
      <c r="BV77" s="183"/>
      <c r="BW77" s="183"/>
      <c r="BX77" s="183"/>
      <c r="BY77" s="183"/>
      <c r="BZ77" s="183"/>
      <c r="CA77" s="183"/>
      <c r="CB77" s="183"/>
      <c r="CC77" s="176"/>
      <c r="CD77" s="176"/>
    </row>
    <row r="78" spans="4:83" s="135" customFormat="1" ht="18" customHeight="1"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7"/>
      <c r="X78" s="207"/>
      <c r="Y78" s="207"/>
      <c r="Z78" s="207"/>
      <c r="AB78" s="197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7"/>
      <c r="AZ78" s="207"/>
      <c r="BA78" s="207"/>
      <c r="BB78" s="207"/>
      <c r="BD78" s="197"/>
      <c r="BT78" s="184"/>
      <c r="BU78" s="176"/>
      <c r="BV78" s="183"/>
      <c r="BW78" s="183"/>
      <c r="BX78" s="183"/>
      <c r="BY78" s="183"/>
      <c r="BZ78" s="183"/>
      <c r="CA78" s="183"/>
      <c r="CB78" s="183"/>
      <c r="CC78" s="176"/>
      <c r="CD78" s="176"/>
    </row>
    <row r="79" spans="4:83" s="135" customFormat="1" ht="18" customHeight="1">
      <c r="F79" s="194"/>
      <c r="I79" s="208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10"/>
      <c r="X79" s="181"/>
      <c r="Y79" s="181"/>
      <c r="Z79" s="181"/>
      <c r="AB79" s="197"/>
      <c r="AH79" s="194"/>
      <c r="AK79" s="208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10"/>
      <c r="AZ79" s="181"/>
      <c r="BA79" s="181"/>
      <c r="BB79" s="181"/>
      <c r="BD79" s="197"/>
      <c r="BU79" s="176"/>
      <c r="BV79" s="183"/>
      <c r="BW79" s="183"/>
      <c r="BX79" s="183"/>
      <c r="BY79" s="183"/>
      <c r="BZ79" s="183"/>
      <c r="CA79" s="183"/>
      <c r="CB79" s="183"/>
      <c r="CC79" s="176"/>
      <c r="CD79" s="176"/>
    </row>
    <row r="80" spans="4:83" s="135" customFormat="1" ht="18" customHeight="1">
      <c r="F80" s="194"/>
      <c r="I80" s="208"/>
      <c r="J80" s="211"/>
      <c r="K80" s="209"/>
      <c r="L80" s="209"/>
      <c r="M80" s="209"/>
      <c r="N80" s="211"/>
      <c r="O80" s="211"/>
      <c r="P80" s="211"/>
      <c r="Q80" s="211"/>
      <c r="R80" s="211"/>
      <c r="S80" s="211"/>
      <c r="T80" s="211"/>
      <c r="U80" s="211"/>
      <c r="V80" s="211"/>
      <c r="W80" s="210"/>
      <c r="X80" s="181"/>
      <c r="Y80" s="181"/>
      <c r="Z80" s="181"/>
      <c r="AB80" s="197"/>
      <c r="AH80" s="194"/>
      <c r="AK80" s="208"/>
      <c r="AL80" s="211"/>
      <c r="AM80" s="209"/>
      <c r="AN80" s="209"/>
      <c r="AO80" s="209"/>
      <c r="AP80" s="211"/>
      <c r="AQ80" s="211"/>
      <c r="AR80" s="211"/>
      <c r="AS80" s="211"/>
      <c r="AT80" s="211"/>
      <c r="AU80" s="211"/>
      <c r="AV80" s="211"/>
      <c r="AW80" s="211"/>
      <c r="AX80" s="211"/>
      <c r="AY80" s="210"/>
      <c r="AZ80" s="181"/>
      <c r="BA80" s="181"/>
      <c r="BB80" s="181"/>
      <c r="BD80" s="197"/>
      <c r="BU80" s="176"/>
      <c r="BV80" s="183"/>
      <c r="BW80" s="183"/>
      <c r="BX80" s="183"/>
      <c r="BY80" s="183"/>
      <c r="BZ80" s="183"/>
      <c r="CA80" s="183"/>
      <c r="CB80" s="183"/>
      <c r="CC80" s="176"/>
      <c r="CD80" s="176"/>
    </row>
    <row r="81" spans="1:82" s="135" customFormat="1">
      <c r="F81" s="194"/>
      <c r="I81" s="208"/>
      <c r="J81" s="211"/>
      <c r="K81" s="209"/>
      <c r="L81" s="209"/>
      <c r="M81" s="209"/>
      <c r="N81" s="211"/>
      <c r="O81" s="211"/>
      <c r="P81" s="211"/>
      <c r="Q81" s="211"/>
      <c r="R81" s="211"/>
      <c r="S81" s="211"/>
      <c r="T81" s="211"/>
      <c r="U81" s="211"/>
      <c r="V81" s="211"/>
      <c r="W81" s="210"/>
      <c r="X81" s="181"/>
      <c r="Y81" s="181"/>
      <c r="Z81" s="181"/>
      <c r="AB81" s="197"/>
      <c r="AH81" s="194"/>
      <c r="AK81" s="208"/>
      <c r="AL81" s="211"/>
      <c r="AM81" s="209"/>
      <c r="AN81" s="209"/>
      <c r="AO81" s="209"/>
      <c r="AP81" s="211"/>
      <c r="AQ81" s="211"/>
      <c r="AR81" s="211"/>
      <c r="AS81" s="211"/>
      <c r="AT81" s="211"/>
      <c r="AU81" s="211"/>
      <c r="AV81" s="211"/>
      <c r="AW81" s="211"/>
      <c r="AX81" s="211"/>
      <c r="AY81" s="210"/>
      <c r="AZ81" s="181"/>
      <c r="BA81" s="181"/>
      <c r="BB81" s="181"/>
      <c r="BD81" s="197"/>
      <c r="BU81" s="176"/>
      <c r="BV81" s="183"/>
      <c r="BW81" s="183"/>
      <c r="BX81" s="183"/>
      <c r="BY81" s="183"/>
      <c r="BZ81" s="183"/>
      <c r="CA81" s="183"/>
      <c r="CB81" s="183"/>
      <c r="CC81" s="176"/>
      <c r="CD81" s="176"/>
    </row>
    <row r="82" spans="1:82" s="135" customFormat="1">
      <c r="F82" s="194"/>
      <c r="I82" s="208"/>
      <c r="J82" s="211"/>
      <c r="K82" s="209"/>
      <c r="L82" s="209"/>
      <c r="M82" s="209"/>
      <c r="N82" s="211"/>
      <c r="O82" s="211"/>
      <c r="P82" s="211"/>
      <c r="Q82" s="211"/>
      <c r="R82" s="211"/>
      <c r="S82" s="211"/>
      <c r="T82" s="211"/>
      <c r="U82" s="211"/>
      <c r="V82" s="211"/>
      <c r="W82" s="210"/>
      <c r="X82" s="181"/>
      <c r="Y82" s="181"/>
      <c r="Z82" s="181"/>
      <c r="AB82" s="197"/>
      <c r="AH82" s="194"/>
      <c r="AK82" s="208"/>
      <c r="AL82" s="211"/>
      <c r="AM82" s="209"/>
      <c r="AN82" s="209"/>
      <c r="AO82" s="209"/>
      <c r="AP82" s="211"/>
      <c r="AQ82" s="211"/>
      <c r="AR82" s="211"/>
      <c r="AS82" s="211"/>
      <c r="AT82" s="211"/>
      <c r="AU82" s="211"/>
      <c r="AV82" s="211"/>
      <c r="AW82" s="211"/>
      <c r="AX82" s="211"/>
      <c r="AY82" s="210"/>
      <c r="AZ82" s="181"/>
      <c r="BA82" s="181"/>
      <c r="BB82" s="181"/>
      <c r="BD82" s="197"/>
      <c r="BU82" s="176"/>
      <c r="BV82" s="183"/>
      <c r="BW82" s="183"/>
      <c r="BX82" s="183"/>
      <c r="BY82" s="183"/>
      <c r="BZ82" s="183"/>
      <c r="CA82" s="183"/>
      <c r="CB82" s="183"/>
      <c r="CC82" s="176"/>
      <c r="CD82" s="176"/>
    </row>
    <row r="83" spans="1:82" s="135" customFormat="1">
      <c r="F83" s="194"/>
      <c r="J83" s="194"/>
      <c r="K83" s="194"/>
      <c r="W83" s="181"/>
      <c r="X83" s="181"/>
      <c r="Y83" s="181"/>
      <c r="Z83" s="181"/>
      <c r="AB83" s="197"/>
      <c r="AH83" s="194"/>
      <c r="AL83" s="194"/>
      <c r="AM83" s="194"/>
      <c r="AY83" s="181"/>
      <c r="AZ83" s="181"/>
      <c r="BA83" s="181"/>
      <c r="BB83" s="181"/>
      <c r="BD83" s="197"/>
      <c r="BU83" s="176"/>
      <c r="BV83" s="183"/>
      <c r="BW83" s="183"/>
      <c r="BX83" s="183"/>
      <c r="BY83" s="183"/>
      <c r="BZ83" s="183"/>
      <c r="CA83" s="183"/>
      <c r="CB83" s="183"/>
      <c r="CC83" s="176"/>
      <c r="CD83" s="176"/>
    </row>
    <row r="84" spans="1:82" s="135" customFormat="1">
      <c r="F84" s="194"/>
      <c r="J84" s="194"/>
      <c r="K84" s="194"/>
      <c r="W84" s="181"/>
      <c r="X84" s="181"/>
      <c r="Y84" s="181"/>
      <c r="Z84" s="181"/>
      <c r="AB84" s="197"/>
      <c r="AH84" s="194"/>
      <c r="AL84" s="194"/>
      <c r="AM84" s="194"/>
      <c r="AY84" s="181"/>
      <c r="AZ84" s="181"/>
      <c r="BA84" s="181"/>
      <c r="BB84" s="181"/>
      <c r="BD84" s="197"/>
      <c r="BU84" s="176"/>
      <c r="BV84" s="183"/>
      <c r="BW84" s="183"/>
      <c r="BX84" s="183"/>
      <c r="BY84" s="183"/>
      <c r="BZ84" s="183"/>
      <c r="CA84" s="183"/>
      <c r="CB84" s="183"/>
      <c r="CC84" s="176"/>
      <c r="CD84" s="176"/>
    </row>
    <row r="85" spans="1:82" s="135" customFormat="1">
      <c r="F85" s="194"/>
      <c r="I85" s="181"/>
      <c r="J85" s="181"/>
      <c r="K85" s="181"/>
      <c r="L85" s="181"/>
      <c r="M85" s="212"/>
      <c r="N85" s="212"/>
      <c r="O85" s="212"/>
      <c r="P85" s="212"/>
      <c r="Q85" s="213"/>
      <c r="R85" s="213"/>
      <c r="S85" s="213"/>
      <c r="T85" s="213"/>
      <c r="U85" s="213"/>
      <c r="V85" s="195"/>
      <c r="W85" s="197"/>
      <c r="X85" s="197"/>
      <c r="Y85" s="197"/>
      <c r="Z85" s="197"/>
      <c r="AB85" s="197"/>
      <c r="AH85" s="194"/>
      <c r="AK85" s="181"/>
      <c r="AL85" s="181"/>
      <c r="AM85" s="181"/>
      <c r="AN85" s="181"/>
      <c r="AO85" s="212"/>
      <c r="AP85" s="212"/>
      <c r="AQ85" s="212"/>
      <c r="AR85" s="212"/>
      <c r="AS85" s="213"/>
      <c r="AT85" s="213"/>
      <c r="AU85" s="213"/>
      <c r="AV85" s="213"/>
      <c r="AW85" s="213"/>
      <c r="AX85" s="195"/>
      <c r="AY85" s="197"/>
      <c r="AZ85" s="197"/>
      <c r="BA85" s="197"/>
      <c r="BB85" s="197"/>
      <c r="BD85" s="197"/>
      <c r="BU85" s="176"/>
      <c r="BV85" s="183"/>
      <c r="BW85" s="183"/>
      <c r="BX85" s="183"/>
      <c r="BY85" s="183"/>
      <c r="BZ85" s="183"/>
      <c r="CA85" s="183"/>
      <c r="CB85" s="183"/>
      <c r="CC85" s="176"/>
      <c r="CD85" s="176"/>
    </row>
    <row r="86" spans="1:82" s="135" customFormat="1">
      <c r="F86" s="194"/>
      <c r="I86" s="181"/>
      <c r="J86" s="181"/>
      <c r="K86" s="181"/>
      <c r="L86" s="181"/>
      <c r="M86" s="212"/>
      <c r="N86" s="212"/>
      <c r="O86" s="212"/>
      <c r="P86" s="212"/>
      <c r="Q86" s="213"/>
      <c r="R86" s="213"/>
      <c r="S86" s="213"/>
      <c r="T86" s="213"/>
      <c r="U86" s="213"/>
      <c r="V86" s="195"/>
      <c r="W86" s="197"/>
      <c r="X86" s="197"/>
      <c r="Y86" s="197"/>
      <c r="Z86" s="197"/>
      <c r="AB86" s="197"/>
      <c r="AH86" s="194"/>
      <c r="AK86" s="181"/>
      <c r="AL86" s="181"/>
      <c r="AM86" s="181"/>
      <c r="AN86" s="181"/>
      <c r="AO86" s="212"/>
      <c r="AP86" s="212"/>
      <c r="AQ86" s="212"/>
      <c r="AR86" s="212"/>
      <c r="AS86" s="213"/>
      <c r="AT86" s="213"/>
      <c r="AU86" s="213"/>
      <c r="AV86" s="213"/>
      <c r="AW86" s="213"/>
      <c r="AX86" s="195"/>
      <c r="AY86" s="197"/>
      <c r="AZ86" s="197"/>
      <c r="BA86" s="197"/>
      <c r="BB86" s="197"/>
      <c r="BD86" s="197"/>
      <c r="BU86" s="176"/>
      <c r="BV86" s="183"/>
      <c r="BW86" s="183"/>
      <c r="BX86" s="183"/>
      <c r="BY86" s="183"/>
      <c r="BZ86" s="183"/>
      <c r="CA86" s="183"/>
      <c r="CB86" s="183"/>
      <c r="CC86" s="176"/>
      <c r="CD86" s="176"/>
    </row>
    <row r="87" spans="1:82" s="135" customFormat="1">
      <c r="F87" s="194"/>
      <c r="I87" s="181"/>
      <c r="J87" s="181"/>
      <c r="K87" s="181"/>
      <c r="L87" s="181"/>
      <c r="M87" s="212"/>
      <c r="N87" s="212"/>
      <c r="O87" s="212"/>
      <c r="P87" s="212"/>
      <c r="Q87" s="213"/>
      <c r="R87" s="213"/>
      <c r="S87" s="213"/>
      <c r="T87" s="213"/>
      <c r="U87" s="213"/>
      <c r="V87" s="195"/>
      <c r="W87" s="197"/>
      <c r="X87" s="197"/>
      <c r="Y87" s="197"/>
      <c r="Z87" s="197"/>
      <c r="AB87" s="197"/>
      <c r="AH87" s="194"/>
      <c r="AK87" s="181"/>
      <c r="AL87" s="181"/>
      <c r="AM87" s="181"/>
      <c r="AN87" s="181"/>
      <c r="AO87" s="212"/>
      <c r="AP87" s="212"/>
      <c r="AQ87" s="212"/>
      <c r="AR87" s="212"/>
      <c r="AS87" s="213"/>
      <c r="AT87" s="213"/>
      <c r="AU87" s="213"/>
      <c r="AV87" s="213"/>
      <c r="AW87" s="213"/>
      <c r="AX87" s="195"/>
      <c r="AY87" s="197"/>
      <c r="AZ87" s="197"/>
      <c r="BA87" s="197"/>
      <c r="BB87" s="197"/>
      <c r="BD87" s="197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</row>
    <row r="88" spans="1:82" s="135" customFormat="1">
      <c r="F88" s="194"/>
      <c r="I88" s="197"/>
      <c r="J88" s="197"/>
      <c r="K88" s="197"/>
      <c r="L88" s="197"/>
      <c r="M88" s="212"/>
      <c r="N88" s="212"/>
      <c r="O88" s="212"/>
      <c r="P88" s="212"/>
      <c r="Q88" s="213"/>
      <c r="R88" s="213"/>
      <c r="S88" s="213"/>
      <c r="T88" s="213"/>
      <c r="U88" s="213"/>
      <c r="V88" s="195"/>
      <c r="W88" s="197"/>
      <c r="X88" s="197"/>
      <c r="Y88" s="197"/>
      <c r="Z88" s="197"/>
      <c r="AB88" s="197"/>
      <c r="AH88" s="194"/>
      <c r="AK88" s="197"/>
      <c r="AL88" s="197"/>
      <c r="AM88" s="197"/>
      <c r="AN88" s="197"/>
      <c r="AO88" s="212"/>
      <c r="AP88" s="212"/>
      <c r="AQ88" s="212"/>
      <c r="AR88" s="212"/>
      <c r="AS88" s="213"/>
      <c r="AT88" s="213"/>
      <c r="AU88" s="213"/>
      <c r="AV88" s="213"/>
      <c r="AW88" s="213"/>
      <c r="AX88" s="195"/>
      <c r="AY88" s="197"/>
      <c r="AZ88" s="197"/>
      <c r="BA88" s="197"/>
      <c r="BB88" s="197"/>
      <c r="BD88" s="197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</row>
    <row r="89" spans="1:82" s="135" customFormat="1">
      <c r="F89" s="194"/>
      <c r="I89" s="197"/>
      <c r="J89" s="197"/>
      <c r="K89" s="197"/>
      <c r="L89" s="197"/>
      <c r="M89" s="212"/>
      <c r="N89" s="212"/>
      <c r="O89" s="212"/>
      <c r="P89" s="212"/>
      <c r="Q89" s="213"/>
      <c r="R89" s="213"/>
      <c r="S89" s="213"/>
      <c r="T89" s="213"/>
      <c r="U89" s="213"/>
      <c r="V89" s="195"/>
      <c r="W89" s="197"/>
      <c r="X89" s="197"/>
      <c r="Y89" s="197"/>
      <c r="Z89" s="197"/>
      <c r="AB89" s="197"/>
      <c r="AH89" s="194"/>
      <c r="AK89" s="197"/>
      <c r="AL89" s="197"/>
      <c r="AM89" s="197"/>
      <c r="AN89" s="197"/>
      <c r="AO89" s="212"/>
      <c r="AP89" s="212"/>
      <c r="AQ89" s="212"/>
      <c r="AR89" s="212"/>
      <c r="AS89" s="213"/>
      <c r="AT89" s="213"/>
      <c r="AU89" s="213"/>
      <c r="AV89" s="213"/>
      <c r="AW89" s="213"/>
      <c r="AX89" s="195"/>
      <c r="AY89" s="197"/>
      <c r="AZ89" s="197"/>
      <c r="BA89" s="197"/>
      <c r="BB89" s="197"/>
      <c r="BD89" s="197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</row>
    <row r="90" spans="1:82" s="135" customFormat="1">
      <c r="F90" s="194"/>
      <c r="J90" s="194"/>
      <c r="K90" s="194"/>
      <c r="W90" s="181"/>
      <c r="X90" s="181"/>
      <c r="Y90" s="181"/>
      <c r="Z90" s="181"/>
      <c r="AB90" s="197"/>
      <c r="AH90" s="194"/>
      <c r="AL90" s="194"/>
      <c r="AM90" s="194"/>
      <c r="AY90" s="181"/>
      <c r="AZ90" s="181"/>
      <c r="BA90" s="181"/>
      <c r="BB90" s="181"/>
      <c r="BD90" s="197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</row>
    <row r="91" spans="1:82" s="135" customFormat="1">
      <c r="D91" s="181"/>
      <c r="E91" s="181"/>
      <c r="F91" s="181"/>
      <c r="G91" s="181"/>
      <c r="H91" s="214"/>
      <c r="I91" s="181"/>
      <c r="J91" s="181"/>
      <c r="K91" s="181"/>
      <c r="L91" s="214"/>
      <c r="M91" s="181"/>
      <c r="N91" s="181"/>
      <c r="O91" s="181"/>
      <c r="P91" s="214"/>
      <c r="Q91" s="181"/>
      <c r="R91" s="181"/>
      <c r="S91" s="181"/>
      <c r="V91" s="195"/>
      <c r="W91" s="197"/>
      <c r="X91" s="197"/>
      <c r="Y91" s="197"/>
      <c r="Z91" s="197"/>
      <c r="AA91" s="197"/>
      <c r="AB91" s="197"/>
      <c r="AF91" s="181"/>
      <c r="AG91" s="181"/>
      <c r="AH91" s="181"/>
      <c r="AI91" s="181"/>
      <c r="AJ91" s="214"/>
      <c r="AK91" s="181"/>
      <c r="AL91" s="181"/>
      <c r="AM91" s="181"/>
      <c r="AN91" s="214"/>
      <c r="AO91" s="181"/>
      <c r="AP91" s="181"/>
      <c r="AQ91" s="181"/>
      <c r="AR91" s="214"/>
      <c r="AS91" s="181"/>
      <c r="AT91" s="181"/>
      <c r="AU91" s="181"/>
      <c r="AX91" s="195"/>
      <c r="AY91" s="197"/>
      <c r="AZ91" s="197"/>
      <c r="BA91" s="197"/>
      <c r="BB91" s="197"/>
      <c r="BC91" s="197"/>
      <c r="BD91" s="197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</row>
    <row r="92" spans="1:82" s="135" customFormat="1">
      <c r="E92" s="185"/>
      <c r="W92" s="203"/>
      <c r="X92" s="181"/>
      <c r="Y92" s="181"/>
      <c r="Z92" s="181"/>
      <c r="AB92" s="197"/>
      <c r="AG92" s="185"/>
      <c r="AY92" s="203"/>
      <c r="AZ92" s="181"/>
      <c r="BA92" s="181"/>
      <c r="BB92" s="181"/>
      <c r="BD92" s="197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</row>
    <row r="93" spans="1:82" s="135" customFormat="1">
      <c r="A93" s="215"/>
      <c r="F93" s="194"/>
      <c r="J93" s="194"/>
      <c r="K93" s="194"/>
      <c r="W93" s="181"/>
      <c r="X93" s="181"/>
      <c r="Y93" s="181"/>
      <c r="Z93" s="181"/>
      <c r="AB93" s="197"/>
      <c r="AH93" s="194"/>
      <c r="AL93" s="194"/>
      <c r="AM93" s="194"/>
      <c r="AY93" s="181"/>
      <c r="AZ93" s="181"/>
      <c r="BA93" s="181"/>
      <c r="BB93" s="181"/>
      <c r="BD93" s="197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</row>
    <row r="94" spans="1:82" s="135" customFormat="1">
      <c r="D94" s="196"/>
      <c r="E94" s="196"/>
      <c r="F94" s="196"/>
      <c r="K94" s="194"/>
      <c r="N94" s="195"/>
      <c r="V94" s="195"/>
      <c r="W94" s="197"/>
      <c r="X94" s="197"/>
      <c r="Y94" s="197"/>
      <c r="Z94" s="197"/>
      <c r="AB94" s="216"/>
      <c r="AF94" s="196"/>
      <c r="AG94" s="196"/>
      <c r="AH94" s="196"/>
      <c r="AM94" s="194"/>
      <c r="AP94" s="195"/>
      <c r="AX94" s="195"/>
      <c r="AY94" s="197"/>
      <c r="AZ94" s="197"/>
      <c r="BA94" s="197"/>
      <c r="BB94" s="197"/>
      <c r="BD94" s="21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</row>
    <row r="95" spans="1:82" s="135" customFormat="1">
      <c r="D95" s="217"/>
      <c r="E95" s="217"/>
      <c r="F95" s="217"/>
      <c r="K95" s="194"/>
      <c r="N95" s="195"/>
      <c r="W95" s="203"/>
      <c r="X95" s="181"/>
      <c r="Y95" s="181"/>
      <c r="Z95" s="181"/>
      <c r="AB95" s="197"/>
      <c r="AF95" s="217"/>
      <c r="AG95" s="217"/>
      <c r="AH95" s="217"/>
      <c r="AM95" s="194"/>
      <c r="AP95" s="195"/>
      <c r="AY95" s="203"/>
      <c r="AZ95" s="181"/>
      <c r="BA95" s="181"/>
      <c r="BB95" s="181"/>
      <c r="BD95" s="197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</row>
    <row r="96" spans="1:82" s="135" customFormat="1">
      <c r="D96" s="217"/>
      <c r="E96" s="217"/>
      <c r="F96" s="217"/>
      <c r="K96" s="194"/>
      <c r="N96" s="195"/>
      <c r="W96" s="203"/>
      <c r="X96" s="181"/>
      <c r="Y96" s="181"/>
      <c r="Z96" s="181"/>
      <c r="AB96" s="197"/>
      <c r="AF96" s="217"/>
      <c r="AG96" s="217"/>
      <c r="AH96" s="217"/>
      <c r="AM96" s="194"/>
      <c r="AP96" s="195"/>
      <c r="AY96" s="203"/>
      <c r="AZ96" s="181"/>
      <c r="BA96" s="181"/>
      <c r="BB96" s="181"/>
      <c r="BD96" s="197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</row>
    <row r="97" spans="4:82" s="135" customFormat="1">
      <c r="D97" s="196"/>
      <c r="E97" s="196"/>
      <c r="F97" s="196"/>
      <c r="H97" s="199"/>
      <c r="I97" s="199"/>
      <c r="J97" s="199"/>
      <c r="K97" s="194"/>
      <c r="N97" s="195"/>
      <c r="V97" s="195"/>
      <c r="W97" s="197"/>
      <c r="X97" s="197"/>
      <c r="Y97" s="197"/>
      <c r="Z97" s="197"/>
      <c r="AB97" s="197"/>
      <c r="AF97" s="196"/>
      <c r="AG97" s="196"/>
      <c r="AH97" s="196"/>
      <c r="AJ97" s="199"/>
      <c r="AK97" s="199"/>
      <c r="AL97" s="199"/>
      <c r="AM97" s="194"/>
      <c r="AP97" s="195"/>
      <c r="AX97" s="195"/>
      <c r="AY97" s="197"/>
      <c r="AZ97" s="197"/>
      <c r="BA97" s="197"/>
      <c r="BB97" s="197"/>
      <c r="BD97" s="197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</row>
    <row r="98" spans="4:82" s="135" customFormat="1">
      <c r="D98" s="217"/>
      <c r="E98" s="217"/>
      <c r="F98" s="217"/>
      <c r="K98" s="194"/>
      <c r="N98" s="195"/>
      <c r="W98" s="203"/>
      <c r="X98" s="181"/>
      <c r="Y98" s="181"/>
      <c r="Z98" s="181"/>
      <c r="AB98" s="197"/>
      <c r="AF98" s="217"/>
      <c r="AG98" s="217"/>
      <c r="AH98" s="217"/>
      <c r="AM98" s="194"/>
      <c r="AP98" s="195"/>
      <c r="AY98" s="203"/>
      <c r="AZ98" s="181"/>
      <c r="BA98" s="181"/>
      <c r="BB98" s="181"/>
      <c r="BD98" s="197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</row>
    <row r="99" spans="4:82" s="135" customFormat="1">
      <c r="D99" s="217"/>
      <c r="E99" s="217"/>
      <c r="F99" s="217"/>
      <c r="K99" s="194"/>
      <c r="N99" s="195"/>
      <c r="W99" s="203"/>
      <c r="X99" s="181"/>
      <c r="Y99" s="181"/>
      <c r="Z99" s="181"/>
      <c r="AB99" s="197"/>
      <c r="AF99" s="217"/>
      <c r="AG99" s="217"/>
      <c r="AH99" s="217"/>
      <c r="AM99" s="194"/>
      <c r="AP99" s="195"/>
      <c r="AY99" s="203"/>
      <c r="AZ99" s="181"/>
      <c r="BA99" s="181"/>
      <c r="BB99" s="181"/>
      <c r="BD99" s="197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</row>
    <row r="100" spans="4:82" s="135" customFormat="1">
      <c r="D100" s="196"/>
      <c r="E100" s="196"/>
      <c r="F100" s="196"/>
      <c r="H100" s="199"/>
      <c r="I100" s="199"/>
      <c r="J100" s="199"/>
      <c r="K100" s="194"/>
      <c r="N100" s="195"/>
      <c r="V100" s="195"/>
      <c r="W100" s="197"/>
      <c r="X100" s="197"/>
      <c r="Y100" s="197"/>
      <c r="Z100" s="197"/>
      <c r="AB100" s="197"/>
      <c r="AF100" s="196"/>
      <c r="AG100" s="196"/>
      <c r="AH100" s="196"/>
      <c r="AJ100" s="199"/>
      <c r="AK100" s="199"/>
      <c r="AL100" s="199"/>
      <c r="AM100" s="194"/>
      <c r="AP100" s="195"/>
      <c r="AX100" s="195"/>
      <c r="AY100" s="197"/>
      <c r="AZ100" s="197"/>
      <c r="BA100" s="197"/>
      <c r="BB100" s="197"/>
      <c r="BD100" s="197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</row>
    <row r="101" spans="4:82" s="135" customFormat="1">
      <c r="D101" s="217"/>
      <c r="E101" s="217"/>
      <c r="F101" s="217"/>
      <c r="K101" s="194"/>
      <c r="N101" s="195"/>
      <c r="W101" s="203"/>
      <c r="X101" s="181"/>
      <c r="Y101" s="181"/>
      <c r="Z101" s="181"/>
      <c r="AB101" s="197"/>
      <c r="AF101" s="217"/>
      <c r="AG101" s="217"/>
      <c r="AH101" s="217"/>
      <c r="AM101" s="194"/>
      <c r="AP101" s="195"/>
      <c r="AY101" s="203"/>
      <c r="AZ101" s="181"/>
      <c r="BA101" s="181"/>
      <c r="BB101" s="181"/>
      <c r="BD101" s="197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</row>
    <row r="102" spans="4:82" s="135" customFormat="1">
      <c r="D102" s="200"/>
      <c r="E102" s="201"/>
      <c r="F102" s="201"/>
      <c r="G102" s="202"/>
      <c r="H102" s="201"/>
      <c r="I102" s="201"/>
      <c r="J102" s="194"/>
      <c r="K102" s="218"/>
      <c r="V102" s="195"/>
      <c r="W102" s="197"/>
      <c r="X102" s="197"/>
      <c r="Y102" s="197"/>
      <c r="Z102" s="197"/>
      <c r="AB102" s="216"/>
      <c r="AF102" s="200"/>
      <c r="AG102" s="201"/>
      <c r="AH102" s="201"/>
      <c r="AI102" s="202"/>
      <c r="AJ102" s="201"/>
      <c r="AK102" s="201"/>
      <c r="AL102" s="194"/>
      <c r="AM102" s="218"/>
      <c r="AX102" s="195"/>
      <c r="AY102" s="197"/>
      <c r="AZ102" s="197"/>
      <c r="BA102" s="197"/>
      <c r="BB102" s="197"/>
      <c r="BD102" s="21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</row>
    <row r="103" spans="4:82" s="135" customFormat="1">
      <c r="D103" s="201"/>
      <c r="E103" s="201"/>
      <c r="F103" s="218"/>
      <c r="G103" s="201"/>
      <c r="H103" s="201"/>
      <c r="I103" s="201"/>
      <c r="J103" s="194"/>
      <c r="K103" s="218"/>
      <c r="W103" s="181"/>
      <c r="X103" s="181"/>
      <c r="Y103" s="181"/>
      <c r="Z103" s="181"/>
      <c r="AB103" s="197"/>
      <c r="AF103" s="201"/>
      <c r="AG103" s="201"/>
      <c r="AH103" s="218"/>
      <c r="AI103" s="201"/>
      <c r="AJ103" s="201"/>
      <c r="AK103" s="201"/>
      <c r="AL103" s="194"/>
      <c r="AM103" s="218"/>
      <c r="AY103" s="181"/>
      <c r="AZ103" s="181"/>
      <c r="BA103" s="181"/>
      <c r="BB103" s="181"/>
      <c r="BD103" s="197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</row>
    <row r="104" spans="4:82" s="135" customFormat="1">
      <c r="D104" s="201"/>
      <c r="E104" s="201"/>
      <c r="F104" s="218"/>
      <c r="G104" s="201"/>
      <c r="H104" s="201"/>
      <c r="I104" s="201"/>
      <c r="J104" s="194"/>
      <c r="K104" s="218"/>
      <c r="W104" s="181"/>
      <c r="X104" s="181"/>
      <c r="Y104" s="181"/>
      <c r="Z104" s="181"/>
      <c r="AB104" s="197"/>
      <c r="AF104" s="201"/>
      <c r="AG104" s="201"/>
      <c r="AH104" s="218"/>
      <c r="AI104" s="201"/>
      <c r="AJ104" s="201"/>
      <c r="AK104" s="201"/>
      <c r="AL104" s="194"/>
      <c r="AM104" s="218"/>
      <c r="AY104" s="181"/>
      <c r="AZ104" s="181"/>
      <c r="BA104" s="181"/>
      <c r="BB104" s="181"/>
      <c r="BD104" s="197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</row>
    <row r="105" spans="4:82" s="135" customFormat="1">
      <c r="D105" s="219"/>
      <c r="E105" s="219"/>
      <c r="F105" s="219"/>
      <c r="G105" s="202"/>
      <c r="H105" s="201"/>
      <c r="I105" s="201"/>
      <c r="J105" s="194"/>
      <c r="K105" s="218"/>
      <c r="V105" s="195"/>
      <c r="W105" s="197"/>
      <c r="X105" s="197"/>
      <c r="Y105" s="197"/>
      <c r="Z105" s="197"/>
      <c r="AB105" s="216"/>
      <c r="AF105" s="219"/>
      <c r="AG105" s="219"/>
      <c r="AH105" s="219"/>
      <c r="AI105" s="202"/>
      <c r="AJ105" s="201"/>
      <c r="AK105" s="201"/>
      <c r="AL105" s="194"/>
      <c r="AM105" s="218"/>
      <c r="AX105" s="195"/>
      <c r="AY105" s="197"/>
      <c r="AZ105" s="197"/>
      <c r="BA105" s="197"/>
      <c r="BB105" s="197"/>
      <c r="BD105" s="21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</row>
    <row r="106" spans="4:82" s="135" customFormat="1">
      <c r="F106" s="194"/>
      <c r="J106" s="194"/>
      <c r="K106" s="194"/>
      <c r="W106" s="181"/>
      <c r="X106" s="181"/>
      <c r="Y106" s="181"/>
      <c r="Z106" s="181"/>
      <c r="AB106" s="197"/>
      <c r="AH106" s="194"/>
      <c r="AL106" s="194"/>
      <c r="AM106" s="194"/>
      <c r="AY106" s="181"/>
      <c r="AZ106" s="181"/>
      <c r="BA106" s="181"/>
      <c r="BB106" s="181"/>
      <c r="BD106" s="197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</row>
    <row r="107" spans="4:82" s="135" customFormat="1">
      <c r="F107" s="217"/>
      <c r="W107" s="181"/>
      <c r="X107" s="181"/>
      <c r="Y107" s="181"/>
      <c r="Z107" s="181"/>
      <c r="AB107" s="197"/>
      <c r="AH107" s="217"/>
      <c r="AY107" s="181"/>
      <c r="AZ107" s="181"/>
      <c r="BA107" s="181"/>
      <c r="BB107" s="181"/>
      <c r="BD107" s="197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</row>
    <row r="108" spans="4:82" s="135" customFormat="1">
      <c r="G108" s="194"/>
      <c r="W108" s="181"/>
      <c r="X108" s="181"/>
      <c r="Y108" s="181"/>
      <c r="Z108" s="181"/>
      <c r="AB108" s="197"/>
      <c r="AI108" s="194"/>
      <c r="AY108" s="181"/>
      <c r="AZ108" s="181"/>
      <c r="BA108" s="181"/>
      <c r="BB108" s="181"/>
      <c r="BD108" s="197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</row>
    <row r="109" spans="4:82" s="135" customFormat="1">
      <c r="G109" s="194"/>
      <c r="W109" s="181"/>
      <c r="X109" s="181"/>
      <c r="Y109" s="181"/>
      <c r="Z109" s="181"/>
      <c r="AB109" s="197"/>
      <c r="AI109" s="194"/>
      <c r="AY109" s="181"/>
      <c r="AZ109" s="181"/>
      <c r="BA109" s="181"/>
      <c r="BB109" s="181"/>
      <c r="BD109" s="197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</row>
    <row r="110" spans="4:82" s="135" customFormat="1">
      <c r="G110" s="194"/>
      <c r="W110" s="181"/>
      <c r="X110" s="181"/>
      <c r="Y110" s="181"/>
      <c r="Z110" s="181"/>
      <c r="AB110" s="197"/>
      <c r="AI110" s="194"/>
      <c r="AY110" s="181"/>
      <c r="AZ110" s="181"/>
      <c r="BA110" s="181"/>
      <c r="BB110" s="181"/>
      <c r="BD110" s="197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</row>
    <row r="111" spans="4:82" s="135" customFormat="1">
      <c r="G111" s="194"/>
      <c r="W111" s="181"/>
      <c r="X111" s="181"/>
      <c r="Y111" s="181"/>
      <c r="Z111" s="181"/>
      <c r="AB111" s="197"/>
      <c r="AI111" s="194"/>
      <c r="AY111" s="181"/>
      <c r="AZ111" s="181"/>
      <c r="BA111" s="181"/>
      <c r="BB111" s="181"/>
      <c r="BD111" s="197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</row>
    <row r="112" spans="4:82" s="135" customFormat="1">
      <c r="G112" s="194"/>
      <c r="W112" s="181"/>
      <c r="X112" s="181"/>
      <c r="Y112" s="181"/>
      <c r="Z112" s="181"/>
      <c r="AB112" s="197"/>
      <c r="AI112" s="194"/>
      <c r="AY112" s="181"/>
      <c r="AZ112" s="181"/>
      <c r="BA112" s="181"/>
      <c r="BB112" s="181"/>
      <c r="BD112" s="197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</row>
    <row r="113" spans="7:83" s="135" customFormat="1" ht="18" customHeight="1">
      <c r="G113" s="194"/>
      <c r="W113" s="181"/>
      <c r="X113" s="181"/>
      <c r="Y113" s="181"/>
      <c r="Z113" s="181"/>
      <c r="AB113" s="197"/>
      <c r="AI113" s="194"/>
      <c r="AY113" s="181"/>
      <c r="AZ113" s="181"/>
      <c r="BA113" s="181"/>
      <c r="BB113" s="181"/>
      <c r="BD113" s="197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</row>
    <row r="114" spans="7:83" s="135" customFormat="1" ht="18" customHeight="1">
      <c r="G114" s="194"/>
      <c r="W114" s="181"/>
      <c r="X114" s="181"/>
      <c r="Y114" s="181"/>
      <c r="Z114" s="181"/>
      <c r="AB114" s="197"/>
      <c r="AI114" s="194"/>
      <c r="AY114" s="181"/>
      <c r="AZ114" s="181"/>
      <c r="BA114" s="181"/>
      <c r="BB114" s="181"/>
      <c r="BD114" s="197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</row>
    <row r="115" spans="7:83" s="135" customFormat="1" ht="18" customHeight="1">
      <c r="G115" s="194"/>
      <c r="W115" s="181"/>
      <c r="X115" s="181"/>
      <c r="Y115" s="181"/>
      <c r="Z115" s="181"/>
      <c r="AB115" s="197"/>
      <c r="AI115" s="194"/>
      <c r="AY115" s="181"/>
      <c r="AZ115" s="181"/>
      <c r="BA115" s="181"/>
      <c r="BB115" s="181"/>
      <c r="BD115" s="197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</row>
    <row r="116" spans="7:83" s="135" customFormat="1" ht="18" customHeight="1">
      <c r="G116" s="194"/>
      <c r="W116" s="181"/>
      <c r="X116" s="181"/>
      <c r="Y116" s="181"/>
      <c r="Z116" s="181"/>
      <c r="AB116" s="197"/>
      <c r="AI116" s="194"/>
      <c r="AY116" s="181"/>
      <c r="AZ116" s="181"/>
      <c r="BA116" s="181"/>
      <c r="BB116" s="181"/>
      <c r="BD116" s="197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</row>
    <row r="117" spans="7:83" s="135" customFormat="1" ht="18" customHeight="1">
      <c r="G117" s="194"/>
      <c r="W117" s="181"/>
      <c r="X117" s="181"/>
      <c r="Y117" s="181"/>
      <c r="Z117" s="181"/>
      <c r="AB117" s="197"/>
      <c r="AI117" s="194"/>
      <c r="AY117" s="181"/>
      <c r="AZ117" s="181"/>
      <c r="BA117" s="181"/>
      <c r="BB117" s="181"/>
      <c r="BD117" s="197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21"/>
      <c r="CE117" s="120"/>
    </row>
    <row r="118" spans="7:83" s="135" customFormat="1" ht="18" customHeight="1">
      <c r="G118" s="194"/>
      <c r="W118" s="181"/>
      <c r="X118" s="181"/>
      <c r="Y118" s="181"/>
      <c r="Z118" s="181"/>
      <c r="AB118" s="197"/>
      <c r="AI118" s="194"/>
      <c r="AY118" s="181"/>
      <c r="AZ118" s="181"/>
      <c r="BA118" s="181"/>
      <c r="BB118" s="181"/>
      <c r="BD118" s="197"/>
      <c r="BU118" s="176"/>
      <c r="BV118" s="176"/>
      <c r="BW118" s="176"/>
      <c r="BX118" s="176"/>
      <c r="BY118" s="176"/>
      <c r="BZ118" s="176"/>
      <c r="CA118" s="176"/>
      <c r="CB118" s="176"/>
      <c r="CC118" s="121"/>
      <c r="CD118" s="121"/>
      <c r="CE118" s="120"/>
    </row>
    <row r="119" spans="7:83" ht="18" customHeight="1">
      <c r="BT119" s="135"/>
      <c r="BU119" s="176"/>
      <c r="BV119" s="176"/>
      <c r="BW119" s="176"/>
      <c r="BX119" s="176"/>
      <c r="BY119" s="176"/>
      <c r="BZ119" s="176"/>
      <c r="CA119" s="176"/>
      <c r="CB119" s="176"/>
    </row>
    <row r="120" spans="7:83" ht="18" customHeight="1">
      <c r="BT120" s="135"/>
      <c r="BV120" s="176"/>
      <c r="BW120" s="176"/>
      <c r="BX120" s="176"/>
      <c r="BY120" s="176"/>
      <c r="BZ120" s="176"/>
      <c r="CA120" s="176"/>
      <c r="CB120" s="176"/>
    </row>
    <row r="121" spans="7:83" ht="18" customHeight="1">
      <c r="BV121" s="176"/>
      <c r="BW121" s="176"/>
      <c r="BX121" s="176"/>
      <c r="BY121" s="176"/>
      <c r="BZ121" s="176"/>
      <c r="CA121" s="176"/>
      <c r="CB121" s="176"/>
    </row>
    <row r="122" spans="7:83" ht="18" customHeight="1">
      <c r="BV122" s="176"/>
      <c r="BW122" s="176"/>
      <c r="BX122" s="176"/>
      <c r="BY122" s="176"/>
      <c r="BZ122" s="176"/>
      <c r="CA122" s="176"/>
      <c r="CB122" s="176"/>
    </row>
    <row r="123" spans="7:83" ht="18" customHeight="1">
      <c r="BV123" s="176"/>
      <c r="BW123" s="176"/>
      <c r="BX123" s="176"/>
      <c r="BY123" s="176"/>
      <c r="BZ123" s="176"/>
      <c r="CA123" s="176"/>
      <c r="CB123" s="176"/>
    </row>
    <row r="124" spans="7:83" ht="18" customHeight="1">
      <c r="BV124" s="176"/>
      <c r="BW124" s="176"/>
      <c r="BX124" s="176"/>
      <c r="BY124" s="176"/>
      <c r="BZ124" s="176"/>
      <c r="CA124" s="176"/>
      <c r="CB124" s="176"/>
    </row>
    <row r="125" spans="7:83" ht="18" customHeight="1">
      <c r="BV125" s="176"/>
      <c r="BW125" s="176"/>
      <c r="BX125" s="176"/>
      <c r="BY125" s="176"/>
      <c r="BZ125" s="176"/>
      <c r="CA125" s="176"/>
      <c r="CB125" s="176"/>
    </row>
    <row r="126" spans="7:83" ht="18" customHeight="1">
      <c r="BV126" s="176"/>
      <c r="BW126" s="176"/>
      <c r="BX126" s="176"/>
      <c r="BY126" s="176"/>
      <c r="BZ126" s="176"/>
      <c r="CA126" s="176"/>
      <c r="CB126" s="176"/>
    </row>
    <row r="127" spans="7:83" ht="18" customHeight="1">
      <c r="BV127" s="176"/>
      <c r="BW127" s="176"/>
      <c r="BX127" s="176"/>
      <c r="BY127" s="176"/>
      <c r="BZ127" s="176"/>
      <c r="CA127" s="176"/>
      <c r="CB127" s="176"/>
    </row>
    <row r="128" spans="7:83" ht="18" customHeight="1">
      <c r="BV128" s="176"/>
      <c r="BW128" s="176"/>
      <c r="BX128" s="176"/>
      <c r="BY128" s="176"/>
      <c r="BZ128" s="176"/>
      <c r="CA128" s="176"/>
      <c r="CB128" s="176"/>
    </row>
  </sheetData>
  <mergeCells count="149">
    <mergeCell ref="C58:E58"/>
    <mergeCell ref="H58:J58"/>
    <mergeCell ref="W58:Z58"/>
    <mergeCell ref="AE58:AG58"/>
    <mergeCell ref="AJ58:AL58"/>
    <mergeCell ref="AY58:BB58"/>
    <mergeCell ref="W54:Z54"/>
    <mergeCell ref="AY54:BB54"/>
    <mergeCell ref="C56:E56"/>
    <mergeCell ref="H56:J56"/>
    <mergeCell ref="W56:Z56"/>
    <mergeCell ref="AE56:AG56"/>
    <mergeCell ref="AJ56:AL56"/>
    <mergeCell ref="AY56:BB56"/>
    <mergeCell ref="G52:J52"/>
    <mergeCell ref="L52:O52"/>
    <mergeCell ref="W52:Z52"/>
    <mergeCell ref="AI52:AL52"/>
    <mergeCell ref="AN52:AQ52"/>
    <mergeCell ref="AY52:BB52"/>
    <mergeCell ref="G50:J50"/>
    <mergeCell ref="L50:O50"/>
    <mergeCell ref="W50:Z50"/>
    <mergeCell ref="AI50:AL50"/>
    <mergeCell ref="AN50:AQ50"/>
    <mergeCell ref="AY50:BB50"/>
    <mergeCell ref="G48:J48"/>
    <mergeCell ref="L48:O48"/>
    <mergeCell ref="W48:Z48"/>
    <mergeCell ref="AI48:AL48"/>
    <mergeCell ref="AN48:AQ48"/>
    <mergeCell ref="AY48:BB48"/>
    <mergeCell ref="AR42:AS42"/>
    <mergeCell ref="AY42:BB42"/>
    <mergeCell ref="G44:H44"/>
    <mergeCell ref="J44:K44"/>
    <mergeCell ref="P44:Q44"/>
    <mergeCell ref="W44:Z44"/>
    <mergeCell ref="AI44:AJ44"/>
    <mergeCell ref="AL44:AM44"/>
    <mergeCell ref="AR44:AS44"/>
    <mergeCell ref="AY44:BB44"/>
    <mergeCell ref="G42:H42"/>
    <mergeCell ref="J42:K42"/>
    <mergeCell ref="P42:Q42"/>
    <mergeCell ref="W42:Z42"/>
    <mergeCell ref="AI42:AJ42"/>
    <mergeCell ref="AL42:AM42"/>
    <mergeCell ref="BV34:CB34"/>
    <mergeCell ref="G40:H40"/>
    <mergeCell ref="J40:K40"/>
    <mergeCell ref="P40:Q40"/>
    <mergeCell ref="W40:Z40"/>
    <mergeCell ref="AI40:AJ40"/>
    <mergeCell ref="AL40:AM40"/>
    <mergeCell ref="AR40:AS40"/>
    <mergeCell ref="AY40:BB40"/>
    <mergeCell ref="D32:F32"/>
    <mergeCell ref="H32:K32"/>
    <mergeCell ref="V32:Z32"/>
    <mergeCell ref="AF32:AH32"/>
    <mergeCell ref="AJ32:AM32"/>
    <mergeCell ref="AX32:BB32"/>
    <mergeCell ref="D30:F30"/>
    <mergeCell ref="H30:K30"/>
    <mergeCell ref="V30:Z30"/>
    <mergeCell ref="AF30:AH30"/>
    <mergeCell ref="AJ30:AM30"/>
    <mergeCell ref="AX30:BB30"/>
    <mergeCell ref="D28:F28"/>
    <mergeCell ref="H28:K28"/>
    <mergeCell ref="V28:Z28"/>
    <mergeCell ref="AF28:AH28"/>
    <mergeCell ref="AJ28:AM28"/>
    <mergeCell ref="AX28:BB28"/>
    <mergeCell ref="D25:F25"/>
    <mergeCell ref="H25:J25"/>
    <mergeCell ref="V25:Z25"/>
    <mergeCell ref="AF25:AH25"/>
    <mergeCell ref="AJ25:AL25"/>
    <mergeCell ref="AX25:BB25"/>
    <mergeCell ref="D23:F23"/>
    <mergeCell ref="H23:J23"/>
    <mergeCell ref="V23:Z23"/>
    <mergeCell ref="AF23:AH23"/>
    <mergeCell ref="AJ23:AL23"/>
    <mergeCell ref="AX23:BB23"/>
    <mergeCell ref="BV18:CB18"/>
    <mergeCell ref="D21:F21"/>
    <mergeCell ref="H21:J21"/>
    <mergeCell ref="V21:Z21"/>
    <mergeCell ref="AF21:AH21"/>
    <mergeCell ref="AJ21:AL21"/>
    <mergeCell ref="AX21:BB21"/>
    <mergeCell ref="D18:F18"/>
    <mergeCell ref="H18:J18"/>
    <mergeCell ref="V18:Z18"/>
    <mergeCell ref="AF18:AH18"/>
    <mergeCell ref="AJ18:AL18"/>
    <mergeCell ref="AX18:BB18"/>
    <mergeCell ref="D16:F16"/>
    <mergeCell ref="H16:J16"/>
    <mergeCell ref="V16:Z16"/>
    <mergeCell ref="AF16:AH16"/>
    <mergeCell ref="AJ16:AL16"/>
    <mergeCell ref="AX16:BB16"/>
    <mergeCell ref="AX11:BB11"/>
    <mergeCell ref="D14:F14"/>
    <mergeCell ref="H14:J14"/>
    <mergeCell ref="V14:Z14"/>
    <mergeCell ref="AF14:AH14"/>
    <mergeCell ref="AJ14:AL14"/>
    <mergeCell ref="AX14:BB14"/>
    <mergeCell ref="H9:J9"/>
    <mergeCell ref="AJ9:AL9"/>
    <mergeCell ref="H10:J10"/>
    <mergeCell ref="AJ10:AL10"/>
    <mergeCell ref="D11:I11"/>
    <mergeCell ref="V11:Z11"/>
    <mergeCell ref="AF11:AK11"/>
    <mergeCell ref="H8:J8"/>
    <mergeCell ref="AJ8:AL8"/>
    <mergeCell ref="A1:A2"/>
    <mergeCell ref="B1:AC1"/>
    <mergeCell ref="AD1:BE1"/>
    <mergeCell ref="B2:AA2"/>
    <mergeCell ref="AB2:AC2"/>
    <mergeCell ref="AD2:BC2"/>
    <mergeCell ref="BD2:BE2"/>
    <mergeCell ref="H7:J7"/>
    <mergeCell ref="AJ7:AL7"/>
    <mergeCell ref="H4:J4"/>
    <mergeCell ref="H5:I5"/>
    <mergeCell ref="J5:L5"/>
    <mergeCell ref="N5:P5"/>
    <mergeCell ref="Q5:S5"/>
    <mergeCell ref="W5:Y5"/>
    <mergeCell ref="AX3:AZ3"/>
    <mergeCell ref="AO4:AP4"/>
    <mergeCell ref="AQ4:AS4"/>
    <mergeCell ref="AO5:AP5"/>
    <mergeCell ref="AQ5:AS5"/>
    <mergeCell ref="AU5:AW5"/>
    <mergeCell ref="AX5:AZ5"/>
    <mergeCell ref="AM3:AO3"/>
    <mergeCell ref="AX10:BB10"/>
    <mergeCell ref="AR6:AT6"/>
    <mergeCell ref="AU4:AW4"/>
    <mergeCell ref="AX4:AZ4"/>
  </mergeCells>
  <phoneticPr fontId="4" type="noConversion"/>
  <pageMargins left="0.70866141732283472" right="0.70866141732283472" top="0.55118110236220474" bottom="0.55118110236220474" header="0.31496062992125984" footer="0.31496062992125984"/>
  <pageSetup paperSize="9" scale="96" orientation="portrait" verticalDpi="0" r:id="rId1"/>
  <colBreaks count="2" manualBreakCount="2">
    <brk id="29" max="57" man="1"/>
    <brk id="5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K63"/>
  <sheetViews>
    <sheetView showZeros="0" view="pageBreakPreview" zoomScaleSheetLayoutView="100" workbookViewId="0">
      <pane xSplit="4" ySplit="5" topLeftCell="E24" activePane="bottomRight" state="frozen"/>
      <selection pane="topRight" activeCell="E1" sqref="E1"/>
      <selection pane="bottomLeft" activeCell="A6" sqref="A6"/>
      <selection pane="bottomRight" activeCell="D66" sqref="D66"/>
    </sheetView>
  </sheetViews>
  <sheetFormatPr defaultColWidth="9" defaultRowHeight="17.399999999999999"/>
  <cols>
    <col min="1" max="2" width="3.59765625" style="2" customWidth="1"/>
    <col min="3" max="3" width="10.59765625" style="2" customWidth="1"/>
    <col min="4" max="4" width="30.59765625" style="2" customWidth="1"/>
    <col min="5" max="5" width="29.59765625" style="2" customWidth="1"/>
    <col min="6" max="6" width="15.59765625" style="2" customWidth="1"/>
    <col min="7" max="7" width="30.59765625" style="2" customWidth="1"/>
    <col min="8" max="8" width="18.59765625" style="2" customWidth="1"/>
    <col min="9" max="9" width="9" style="2"/>
    <col min="10" max="11" width="13.59765625" style="2" bestFit="1" customWidth="1"/>
    <col min="12" max="16384" width="9" style="2"/>
  </cols>
  <sheetData>
    <row r="1" spans="1:9" ht="28.5" customHeight="1">
      <c r="A1" s="1663" t="s">
        <v>77</v>
      </c>
      <c r="B1" s="1663"/>
      <c r="C1" s="1663"/>
      <c r="D1" s="1663"/>
      <c r="E1" s="1663"/>
      <c r="F1" s="1663"/>
      <c r="G1" s="1663"/>
      <c r="H1" s="1663"/>
    </row>
    <row r="2" spans="1:9" ht="6.75" customHeight="1">
      <c r="A2" s="3"/>
      <c r="B2" s="3"/>
      <c r="C2" s="3"/>
      <c r="D2" s="3"/>
      <c r="E2" s="3"/>
      <c r="F2" s="3"/>
      <c r="G2" s="3"/>
    </row>
    <row r="3" spans="1:9" ht="18" customHeight="1">
      <c r="A3" s="1685" t="s">
        <v>380</v>
      </c>
      <c r="B3" s="1685"/>
      <c r="C3" s="1685"/>
      <c r="D3" s="1685"/>
      <c r="E3" s="88"/>
      <c r="F3" s="88"/>
      <c r="G3" s="88"/>
      <c r="H3" s="8" t="s">
        <v>381</v>
      </c>
    </row>
    <row r="4" spans="1:9" ht="14.4" customHeight="1">
      <c r="A4" s="1664" t="s">
        <v>0</v>
      </c>
      <c r="B4" s="1664"/>
      <c r="C4" s="1664"/>
      <c r="D4" s="1664"/>
      <c r="E4" s="1664" t="s">
        <v>1</v>
      </c>
      <c r="F4" s="1664" t="s">
        <v>78</v>
      </c>
      <c r="G4" s="1664" t="s">
        <v>2</v>
      </c>
      <c r="H4" s="1665" t="s">
        <v>82</v>
      </c>
    </row>
    <row r="5" spans="1:9" ht="17.25" customHeight="1">
      <c r="A5" s="1664"/>
      <c r="B5" s="1664"/>
      <c r="C5" s="1664"/>
      <c r="D5" s="1664"/>
      <c r="E5" s="1664"/>
      <c r="F5" s="1664"/>
      <c r="G5" s="1664"/>
      <c r="H5" s="1665"/>
    </row>
    <row r="6" spans="1:9" s="10" customFormat="1" ht="18" customHeight="1">
      <c r="A6" s="1678"/>
      <c r="B6" s="1666" t="s">
        <v>3</v>
      </c>
      <c r="C6" s="1666"/>
      <c r="D6" s="1667"/>
      <c r="E6" s="1670"/>
      <c r="F6" s="82"/>
      <c r="G6" s="83">
        <f>G8+G12+G18</f>
        <v>662670499.60000002</v>
      </c>
      <c r="H6" s="1660">
        <f>+G7-G6</f>
        <v>97743417</v>
      </c>
      <c r="I6" s="9" t="s">
        <v>83</v>
      </c>
    </row>
    <row r="7" spans="1:9" ht="18" customHeight="1">
      <c r="A7" s="1680"/>
      <c r="B7" s="1668"/>
      <c r="C7" s="1668"/>
      <c r="D7" s="1669"/>
      <c r="E7" s="1671"/>
      <c r="F7" s="84"/>
      <c r="G7" s="85">
        <f>G9+G13+G19</f>
        <v>760413916.60000002</v>
      </c>
      <c r="H7" s="1661"/>
      <c r="I7" s="4" t="s">
        <v>84</v>
      </c>
    </row>
    <row r="8" spans="1:9" s="10" customFormat="1" ht="18" customHeight="1">
      <c r="A8" s="1678"/>
      <c r="B8" s="1679"/>
      <c r="C8" s="1674" t="s">
        <v>4</v>
      </c>
      <c r="D8" s="1675"/>
      <c r="E8" s="1670"/>
      <c r="F8" s="82"/>
      <c r="G8" s="83">
        <f>G10</f>
        <v>226194256</v>
      </c>
      <c r="H8" s="1660">
        <f t="shared" ref="H8" si="0">+G9-G8</f>
        <v>15059076</v>
      </c>
      <c r="I8" s="9" t="s">
        <v>83</v>
      </c>
    </row>
    <row r="9" spans="1:9" ht="18" customHeight="1">
      <c r="A9" s="1680"/>
      <c r="B9" s="1681"/>
      <c r="C9" s="1676"/>
      <c r="D9" s="1677"/>
      <c r="E9" s="1671"/>
      <c r="F9" s="84"/>
      <c r="G9" s="85">
        <f>G11</f>
        <v>241253332</v>
      </c>
      <c r="H9" s="1661"/>
      <c r="I9" s="4" t="s">
        <v>84</v>
      </c>
    </row>
    <row r="10" spans="1:9" s="10" customFormat="1" ht="18" customHeight="1">
      <c r="A10" s="1678"/>
      <c r="B10" s="1679"/>
      <c r="C10" s="1674" t="s">
        <v>5</v>
      </c>
      <c r="D10" s="1675"/>
      <c r="E10" s="1670"/>
      <c r="F10" s="82"/>
      <c r="G10" s="83">
        <f>+내역서!F5</f>
        <v>226194256</v>
      </c>
      <c r="H10" s="1660">
        <f t="shared" ref="H10" si="1">+G11-G10</f>
        <v>15059076</v>
      </c>
      <c r="I10" s="9" t="s">
        <v>83</v>
      </c>
    </row>
    <row r="11" spans="1:9" ht="18" customHeight="1">
      <c r="A11" s="1680"/>
      <c r="B11" s="1681"/>
      <c r="C11" s="1676"/>
      <c r="D11" s="1677"/>
      <c r="E11" s="1671"/>
      <c r="F11" s="84"/>
      <c r="G11" s="85">
        <f>+내역서!F6</f>
        <v>241253332</v>
      </c>
      <c r="H11" s="1661"/>
      <c r="I11" s="4" t="s">
        <v>84</v>
      </c>
    </row>
    <row r="12" spans="1:9" s="10" customFormat="1" ht="18" customHeight="1">
      <c r="A12" s="1678"/>
      <c r="B12" s="1679"/>
      <c r="C12" s="1674" t="s">
        <v>382</v>
      </c>
      <c r="D12" s="1675"/>
      <c r="E12" s="1670"/>
      <c r="F12" s="82"/>
      <c r="G12" s="83">
        <f>G14+G16</f>
        <v>251920093</v>
      </c>
      <c r="H12" s="1660">
        <f t="shared" ref="H12" si="2">+G13-G12</f>
        <v>28698139</v>
      </c>
      <c r="I12" s="9" t="s">
        <v>83</v>
      </c>
    </row>
    <row r="13" spans="1:9" ht="18" customHeight="1">
      <c r="A13" s="1680"/>
      <c r="B13" s="1681"/>
      <c r="C13" s="1676"/>
      <c r="D13" s="1677"/>
      <c r="E13" s="1671"/>
      <c r="F13" s="84"/>
      <c r="G13" s="85">
        <f>G15+G17</f>
        <v>280618232</v>
      </c>
      <c r="H13" s="1661"/>
      <c r="I13" s="4" t="s">
        <v>84</v>
      </c>
    </row>
    <row r="14" spans="1:9" s="10" customFormat="1" ht="16.5" customHeight="1">
      <c r="A14" s="1678"/>
      <c r="B14" s="1679"/>
      <c r="C14" s="1674" t="s">
        <v>6</v>
      </c>
      <c r="D14" s="1675"/>
      <c r="E14" s="1670"/>
      <c r="F14" s="82"/>
      <c r="G14" s="83">
        <f>+내역서!H5</f>
        <v>222938136</v>
      </c>
      <c r="H14" s="1660">
        <f t="shared" ref="H14" si="3">+G15-G14</f>
        <v>25396583</v>
      </c>
      <c r="I14" s="9" t="s">
        <v>83</v>
      </c>
    </row>
    <row r="15" spans="1:9" ht="16.5" customHeight="1">
      <c r="A15" s="1680"/>
      <c r="B15" s="1681"/>
      <c r="C15" s="1676"/>
      <c r="D15" s="1677"/>
      <c r="E15" s="1671"/>
      <c r="F15" s="84"/>
      <c r="G15" s="85">
        <f>+내역서!H6</f>
        <v>248334719</v>
      </c>
      <c r="H15" s="1661"/>
      <c r="I15" s="4" t="s">
        <v>84</v>
      </c>
    </row>
    <row r="16" spans="1:9" s="10" customFormat="1" ht="18" customHeight="1">
      <c r="A16" s="1678"/>
      <c r="B16" s="1679"/>
      <c r="C16" s="1674" t="s">
        <v>7</v>
      </c>
      <c r="D16" s="1675"/>
      <c r="E16" s="1672" t="s">
        <v>383</v>
      </c>
      <c r="F16" s="82" t="s">
        <v>8</v>
      </c>
      <c r="G16" s="83">
        <f>TRUNC(G14*F16)</f>
        <v>28981957</v>
      </c>
      <c r="H16" s="1660">
        <f t="shared" ref="H16" si="4">+G17-G16</f>
        <v>3301556</v>
      </c>
      <c r="I16" s="9" t="s">
        <v>83</v>
      </c>
    </row>
    <row r="17" spans="1:9" ht="18" customHeight="1">
      <c r="A17" s="1680"/>
      <c r="B17" s="1681"/>
      <c r="C17" s="1676"/>
      <c r="D17" s="1677"/>
      <c r="E17" s="1673"/>
      <c r="F17" s="84" t="s">
        <v>8</v>
      </c>
      <c r="G17" s="85">
        <f>TRUNC(G15*F17)</f>
        <v>32283513</v>
      </c>
      <c r="H17" s="1661"/>
      <c r="I17" s="4" t="s">
        <v>84</v>
      </c>
    </row>
    <row r="18" spans="1:9" s="10" customFormat="1" ht="18" customHeight="1">
      <c r="A18" s="1678"/>
      <c r="B18" s="1679"/>
      <c r="C18" s="1674" t="s">
        <v>9</v>
      </c>
      <c r="D18" s="1675"/>
      <c r="E18" s="1670"/>
      <c r="F18" s="82"/>
      <c r="G18" s="83">
        <f>G20+G22+G24+G26+G28+G30+G32+G34+G36+G38+G40+G42+G44+G46</f>
        <v>184556150.59999999</v>
      </c>
      <c r="H18" s="1660">
        <f t="shared" ref="H18" si="5">+G19-G18</f>
        <v>53986202</v>
      </c>
      <c r="I18" s="9" t="s">
        <v>83</v>
      </c>
    </row>
    <row r="19" spans="1:9" ht="18" customHeight="1">
      <c r="A19" s="1680"/>
      <c r="B19" s="1681"/>
      <c r="C19" s="1676"/>
      <c r="D19" s="1677"/>
      <c r="E19" s="1671"/>
      <c r="F19" s="84"/>
      <c r="G19" s="85">
        <f>G21+G23+G25+G27+G29+G31+G33+G35+G37+G39+G41+G43+G45+G47</f>
        <v>238542352.59999999</v>
      </c>
      <c r="H19" s="1661"/>
      <c r="I19" s="4" t="s">
        <v>84</v>
      </c>
    </row>
    <row r="20" spans="1:9" s="10" customFormat="1" ht="16.5" customHeight="1">
      <c r="A20" s="1678"/>
      <c r="B20" s="1679"/>
      <c r="C20" s="1674" t="s">
        <v>10</v>
      </c>
      <c r="D20" s="1675"/>
      <c r="E20" s="1670"/>
      <c r="F20" s="82"/>
      <c r="G20" s="83">
        <f>+내역서!J5</f>
        <v>83645314</v>
      </c>
      <c r="H20" s="1660">
        <f t="shared" ref="H20" si="6">+G21-G20</f>
        <v>46148093</v>
      </c>
      <c r="I20" s="9" t="s">
        <v>83</v>
      </c>
    </row>
    <row r="21" spans="1:9" ht="16.5" customHeight="1">
      <c r="A21" s="1680"/>
      <c r="B21" s="1681"/>
      <c r="C21" s="1676"/>
      <c r="D21" s="1677"/>
      <c r="E21" s="1671"/>
      <c r="F21" s="84"/>
      <c r="G21" s="85">
        <f>+내역서!J6</f>
        <v>129793407</v>
      </c>
      <c r="H21" s="1661"/>
      <c r="I21" s="4" t="s">
        <v>84</v>
      </c>
    </row>
    <row r="22" spans="1:9" s="10" customFormat="1" ht="18" customHeight="1">
      <c r="A22" s="1678"/>
      <c r="B22" s="1679"/>
      <c r="C22" s="1674" t="s">
        <v>11</v>
      </c>
      <c r="D22" s="1675"/>
      <c r="E22" s="1672" t="s">
        <v>12</v>
      </c>
      <c r="F22" s="82" t="s">
        <v>13</v>
      </c>
      <c r="G22" s="83">
        <f>TRUNC($G$12*F22)</f>
        <v>9396619</v>
      </c>
      <c r="H22" s="1660">
        <f t="shared" ref="H22" si="7">+G23-G22</f>
        <v>1070441</v>
      </c>
      <c r="I22" s="9" t="s">
        <v>83</v>
      </c>
    </row>
    <row r="23" spans="1:9" ht="18" customHeight="1">
      <c r="A23" s="1680"/>
      <c r="B23" s="1681"/>
      <c r="C23" s="1676"/>
      <c r="D23" s="1677"/>
      <c r="E23" s="1673"/>
      <c r="F23" s="84" t="s">
        <v>13</v>
      </c>
      <c r="G23" s="85">
        <f>TRUNC($G$13*F23)</f>
        <v>10467060</v>
      </c>
      <c r="H23" s="1661"/>
      <c r="I23" s="4" t="s">
        <v>84</v>
      </c>
    </row>
    <row r="24" spans="1:9" s="10" customFormat="1" ht="18" customHeight="1">
      <c r="A24" s="1678"/>
      <c r="B24" s="1679"/>
      <c r="C24" s="1674" t="s">
        <v>14</v>
      </c>
      <c r="D24" s="1675"/>
      <c r="E24" s="1672" t="s">
        <v>12</v>
      </c>
      <c r="F24" s="82" t="s">
        <v>15</v>
      </c>
      <c r="G24" s="83">
        <f>TRUNC($G$12*F24)</f>
        <v>2191704</v>
      </c>
      <c r="H24" s="1660">
        <f t="shared" ref="H24" si="8">+G25-G24</f>
        <v>249674</v>
      </c>
      <c r="I24" s="9" t="s">
        <v>83</v>
      </c>
    </row>
    <row r="25" spans="1:9" ht="18" customHeight="1">
      <c r="A25" s="1680"/>
      <c r="B25" s="1681"/>
      <c r="C25" s="1676"/>
      <c r="D25" s="1677"/>
      <c r="E25" s="1673"/>
      <c r="F25" s="84" t="s">
        <v>15</v>
      </c>
      <c r="G25" s="85">
        <f>TRUNC($G$13*F25)</f>
        <v>2441378</v>
      </c>
      <c r="H25" s="1661"/>
      <c r="I25" s="4" t="s">
        <v>84</v>
      </c>
    </row>
    <row r="26" spans="1:9" s="10" customFormat="1" ht="16.5" customHeight="1">
      <c r="A26" s="1678"/>
      <c r="B26" s="1679"/>
      <c r="C26" s="1674" t="s">
        <v>16</v>
      </c>
      <c r="D26" s="1675"/>
      <c r="E26" s="1672" t="s">
        <v>17</v>
      </c>
      <c r="F26" s="82" t="s">
        <v>18</v>
      </c>
      <c r="G26" s="83">
        <f>+INT(G14*F26)</f>
        <v>7434986</v>
      </c>
      <c r="H26" s="1660">
        <f t="shared" ref="H26" si="9">+G27-G26</f>
        <v>846976</v>
      </c>
      <c r="I26" s="9" t="s">
        <v>83</v>
      </c>
    </row>
    <row r="27" spans="1:9" ht="16.5" customHeight="1">
      <c r="A27" s="1680"/>
      <c r="B27" s="1681"/>
      <c r="C27" s="1676"/>
      <c r="D27" s="1677"/>
      <c r="E27" s="1673"/>
      <c r="F27" s="84" t="s">
        <v>18</v>
      </c>
      <c r="G27" s="85">
        <f>+INT(G15*F27)</f>
        <v>8281962</v>
      </c>
      <c r="H27" s="1661"/>
      <c r="I27" s="4" t="s">
        <v>84</v>
      </c>
    </row>
    <row r="28" spans="1:9" s="10" customFormat="1" ht="16.5" customHeight="1">
      <c r="A28" s="1678"/>
      <c r="B28" s="1679"/>
      <c r="C28" s="1674" t="s">
        <v>19</v>
      </c>
      <c r="D28" s="1675"/>
      <c r="E28" s="1672" t="s">
        <v>20</v>
      </c>
      <c r="F28" s="82" t="s">
        <v>21</v>
      </c>
      <c r="G28" s="83">
        <f>+INT(G26*F28)</f>
        <v>762086</v>
      </c>
      <c r="H28" s="1660">
        <f t="shared" ref="H28" si="10">+G29-G28</f>
        <v>86815</v>
      </c>
      <c r="I28" s="9" t="s">
        <v>83</v>
      </c>
    </row>
    <row r="29" spans="1:9" ht="16.5" customHeight="1">
      <c r="A29" s="1680"/>
      <c r="B29" s="1681"/>
      <c r="C29" s="1676"/>
      <c r="D29" s="1677"/>
      <c r="E29" s="1673"/>
      <c r="F29" s="84" t="s">
        <v>21</v>
      </c>
      <c r="G29" s="85">
        <f>+INT(G27*F29)</f>
        <v>848901</v>
      </c>
      <c r="H29" s="1661"/>
      <c r="I29" s="4" t="s">
        <v>84</v>
      </c>
    </row>
    <row r="30" spans="1:9" s="10" customFormat="1" ht="16.5" customHeight="1">
      <c r="A30" s="1678"/>
      <c r="B30" s="1679"/>
      <c r="C30" s="1674" t="s">
        <v>22</v>
      </c>
      <c r="D30" s="1675"/>
      <c r="E30" s="1672" t="s">
        <v>17</v>
      </c>
      <c r="F30" s="82" t="s">
        <v>23</v>
      </c>
      <c r="G30" s="83">
        <f>+INT(G14*F30)</f>
        <v>10032216</v>
      </c>
      <c r="H30" s="1660">
        <f t="shared" ref="H30" si="11">+G31-G30</f>
        <v>1142846</v>
      </c>
      <c r="I30" s="9" t="s">
        <v>83</v>
      </c>
    </row>
    <row r="31" spans="1:9" ht="16.5" customHeight="1">
      <c r="A31" s="1680"/>
      <c r="B31" s="1681"/>
      <c r="C31" s="1676"/>
      <c r="D31" s="1677"/>
      <c r="E31" s="1673"/>
      <c r="F31" s="84" t="s">
        <v>23</v>
      </c>
      <c r="G31" s="85">
        <f>+INT(G15*F31)</f>
        <v>11175062</v>
      </c>
      <c r="H31" s="1661"/>
      <c r="I31" s="4" t="s">
        <v>84</v>
      </c>
    </row>
    <row r="32" spans="1:9" s="10" customFormat="1" ht="18" customHeight="1">
      <c r="A32" s="1678"/>
      <c r="B32" s="1679"/>
      <c r="C32" s="1674" t="s">
        <v>24</v>
      </c>
      <c r="D32" s="1675"/>
      <c r="E32" s="1672" t="s">
        <v>17</v>
      </c>
      <c r="F32" s="82" t="s">
        <v>25</v>
      </c>
      <c r="G32" s="83">
        <f>+INT(G14*F32)</f>
        <v>5127577</v>
      </c>
      <c r="H32" s="1660">
        <f t="shared" ref="H32" si="12">+G33-G32</f>
        <v>0</v>
      </c>
      <c r="I32" s="9" t="s">
        <v>83</v>
      </c>
    </row>
    <row r="33" spans="1:9" ht="18" customHeight="1">
      <c r="A33" s="1680"/>
      <c r="B33" s="1681"/>
      <c r="C33" s="1676"/>
      <c r="D33" s="1677"/>
      <c r="E33" s="1673"/>
      <c r="F33" s="84" t="s">
        <v>25</v>
      </c>
      <c r="G33" s="85">
        <f>+INT(G14*F33)</f>
        <v>5127577</v>
      </c>
      <c r="H33" s="1661"/>
      <c r="I33" s="4" t="s">
        <v>84</v>
      </c>
    </row>
    <row r="34" spans="1:9" s="10" customFormat="1" ht="18" customHeight="1">
      <c r="A34" s="1678"/>
      <c r="B34" s="1679"/>
      <c r="C34" s="1674" t="s">
        <v>26</v>
      </c>
      <c r="D34" s="1675"/>
      <c r="E34" s="1672"/>
      <c r="F34" s="303">
        <v>1.9699999999999999E-2</v>
      </c>
      <c r="G34" s="83">
        <f>TRUNC((G8+G14)*F34)*1.2</f>
        <v>10617489.6</v>
      </c>
      <c r="H34" s="1660">
        <f t="shared" ref="H34" si="13">+G35-G34</f>
        <v>0</v>
      </c>
      <c r="I34" s="9" t="s">
        <v>83</v>
      </c>
    </row>
    <row r="35" spans="1:9" ht="18" customHeight="1">
      <c r="A35" s="1680"/>
      <c r="B35" s="1681"/>
      <c r="C35" s="1676"/>
      <c r="D35" s="1677"/>
      <c r="E35" s="1673"/>
      <c r="F35" s="304">
        <v>1.9699999999999999E-2</v>
      </c>
      <c r="G35" s="85">
        <f>TRUNC((G8+G14)*F35)*1.2</f>
        <v>10617489.6</v>
      </c>
      <c r="H35" s="1661"/>
      <c r="I35" s="4" t="s">
        <v>84</v>
      </c>
    </row>
    <row r="36" spans="1:9" s="10" customFormat="1" ht="18" customHeight="1">
      <c r="A36" s="1678"/>
      <c r="B36" s="1679"/>
      <c r="C36" s="1674" t="s">
        <v>384</v>
      </c>
      <c r="D36" s="1675"/>
      <c r="E36" s="1672" t="s">
        <v>27</v>
      </c>
      <c r="F36" s="82" t="s">
        <v>28</v>
      </c>
      <c r="G36" s="83">
        <f>TRUNC(($G$10+$G$14+$G$20)*F36)</f>
        <v>4262221</v>
      </c>
      <c r="H36" s="1660">
        <f t="shared" ref="H36" si="14">+G37-G36</f>
        <v>0</v>
      </c>
      <c r="I36" s="9" t="s">
        <v>83</v>
      </c>
    </row>
    <row r="37" spans="1:9" ht="18" customHeight="1">
      <c r="A37" s="1680"/>
      <c r="B37" s="1681"/>
      <c r="C37" s="1676"/>
      <c r="D37" s="1677"/>
      <c r="E37" s="1673"/>
      <c r="F37" s="84" t="s">
        <v>28</v>
      </c>
      <c r="G37" s="85">
        <f>TRUNC(($G$10+$G$14+$G$20)*F37)</f>
        <v>4262221</v>
      </c>
      <c r="H37" s="1661"/>
      <c r="I37" s="4" t="s">
        <v>84</v>
      </c>
    </row>
    <row r="38" spans="1:9" s="10" customFormat="1" ht="18" customHeight="1">
      <c r="A38" s="1678"/>
      <c r="B38" s="1679"/>
      <c r="C38" s="1674" t="s">
        <v>385</v>
      </c>
      <c r="D38" s="1675"/>
      <c r="E38" s="1672"/>
      <c r="F38" s="82"/>
      <c r="G38" s="83">
        <v>0</v>
      </c>
      <c r="H38" s="1660">
        <f t="shared" ref="H38" si="15">+G39-G38</f>
        <v>0</v>
      </c>
      <c r="I38" s="9" t="s">
        <v>83</v>
      </c>
    </row>
    <row r="39" spans="1:9" ht="18" customHeight="1">
      <c r="A39" s="1680"/>
      <c r="B39" s="1681"/>
      <c r="C39" s="1676"/>
      <c r="D39" s="1677"/>
      <c r="E39" s="1673"/>
      <c r="F39" s="84"/>
      <c r="G39" s="85">
        <v>0</v>
      </c>
      <c r="H39" s="1661"/>
      <c r="I39" s="4" t="s">
        <v>84</v>
      </c>
    </row>
    <row r="40" spans="1:9" s="10" customFormat="1" ht="18" customHeight="1">
      <c r="A40" s="1678"/>
      <c r="B40" s="1679"/>
      <c r="C40" s="1674" t="s">
        <v>386</v>
      </c>
      <c r="D40" s="1675"/>
      <c r="E40" s="1672" t="s">
        <v>27</v>
      </c>
      <c r="F40" s="82" t="s">
        <v>29</v>
      </c>
      <c r="G40" s="83">
        <f>TRUNC(($G$10+$G$14+$G$20)*F40)</f>
        <v>426222</v>
      </c>
      <c r="H40" s="1660">
        <f t="shared" ref="H40" si="16">+G41-G40</f>
        <v>0</v>
      </c>
      <c r="I40" s="9" t="s">
        <v>83</v>
      </c>
    </row>
    <row r="41" spans="1:9" ht="18" customHeight="1">
      <c r="A41" s="1680"/>
      <c r="B41" s="1681"/>
      <c r="C41" s="1676"/>
      <c r="D41" s="1677"/>
      <c r="E41" s="1673"/>
      <c r="F41" s="84" t="s">
        <v>29</v>
      </c>
      <c r="G41" s="85">
        <f>TRUNC(($G$10+$G$14+$G$20)*F41)</f>
        <v>426222</v>
      </c>
      <c r="H41" s="1661"/>
      <c r="I41" s="4" t="s">
        <v>84</v>
      </c>
    </row>
    <row r="42" spans="1:9" s="10" customFormat="1" ht="18" customHeight="1">
      <c r="A42" s="1678"/>
      <c r="B42" s="1679"/>
      <c r="C42" s="1674" t="s">
        <v>387</v>
      </c>
      <c r="D42" s="1675"/>
      <c r="E42" s="1672" t="s">
        <v>27</v>
      </c>
      <c r="F42" s="82" t="s">
        <v>30</v>
      </c>
      <c r="G42" s="83">
        <f>TRUNC(($G$10+$G$14+$G$20)*F42)</f>
        <v>2131110</v>
      </c>
      <c r="H42" s="1660">
        <f t="shared" ref="H42" si="17">+G43-G42</f>
        <v>0</v>
      </c>
      <c r="I42" s="9" t="s">
        <v>83</v>
      </c>
    </row>
    <row r="43" spans="1:9" ht="18" customHeight="1">
      <c r="A43" s="1680"/>
      <c r="B43" s="1681"/>
      <c r="C43" s="1676"/>
      <c r="D43" s="1677"/>
      <c r="E43" s="1673"/>
      <c r="F43" s="84" t="s">
        <v>30</v>
      </c>
      <c r="G43" s="85">
        <f>TRUNC(($G$10+$G$14+$G$20)*F43)</f>
        <v>2131110</v>
      </c>
      <c r="H43" s="1661"/>
      <c r="I43" s="4" t="s">
        <v>84</v>
      </c>
    </row>
    <row r="44" spans="1:9" s="10" customFormat="1" ht="18" customHeight="1">
      <c r="A44" s="1678"/>
      <c r="B44" s="1679"/>
      <c r="C44" s="1674" t="s">
        <v>388</v>
      </c>
      <c r="D44" s="1675"/>
      <c r="E44" s="1672" t="s">
        <v>31</v>
      </c>
      <c r="F44" s="82">
        <v>0.10150000000000001</v>
      </c>
      <c r="G44" s="83">
        <f>TRUNC((G8+G12)*F44)</f>
        <v>48528606</v>
      </c>
      <c r="H44" s="1660">
        <f t="shared" ref="H44" si="18">+G45-G44</f>
        <v>4441357</v>
      </c>
      <c r="I44" s="9" t="s">
        <v>83</v>
      </c>
    </row>
    <row r="45" spans="1:9" ht="18" customHeight="1">
      <c r="A45" s="1680"/>
      <c r="B45" s="1681"/>
      <c r="C45" s="1676"/>
      <c r="D45" s="1677"/>
      <c r="E45" s="1673"/>
      <c r="F45" s="84">
        <v>0.10150000000000001</v>
      </c>
      <c r="G45" s="85">
        <f>TRUNC((G9+G13)*F45)</f>
        <v>52969963</v>
      </c>
      <c r="H45" s="1661"/>
      <c r="I45" s="4" t="s">
        <v>84</v>
      </c>
    </row>
    <row r="46" spans="1:9" s="10" customFormat="1" ht="18" customHeight="1">
      <c r="A46" s="1678"/>
      <c r="B46" s="1679"/>
      <c r="C46" s="1674" t="s">
        <v>79</v>
      </c>
      <c r="D46" s="1675"/>
      <c r="E46" s="1672"/>
      <c r="F46" s="82"/>
      <c r="G46" s="83"/>
      <c r="H46" s="1660">
        <f t="shared" ref="H46" si="19">+G47-G46</f>
        <v>0</v>
      </c>
      <c r="I46" s="9" t="s">
        <v>83</v>
      </c>
    </row>
    <row r="47" spans="1:9" ht="18" customHeight="1">
      <c r="A47" s="1680"/>
      <c r="B47" s="1681"/>
      <c r="C47" s="1676"/>
      <c r="D47" s="1677"/>
      <c r="E47" s="1673"/>
      <c r="F47" s="84"/>
      <c r="G47" s="85"/>
      <c r="H47" s="1661"/>
      <c r="I47" s="4" t="s">
        <v>84</v>
      </c>
    </row>
    <row r="48" spans="1:9" s="10" customFormat="1" ht="18" customHeight="1">
      <c r="A48" s="1683" t="s">
        <v>32</v>
      </c>
      <c r="B48" s="1666"/>
      <c r="C48" s="1666"/>
      <c r="D48" s="1667"/>
      <c r="E48" s="1682" t="s">
        <v>33</v>
      </c>
      <c r="F48" s="305">
        <v>4.8800000000000003E-2</v>
      </c>
      <c r="G48" s="83">
        <f>TRUNC(G6*F48)</f>
        <v>32338320</v>
      </c>
      <c r="H48" s="1660">
        <f t="shared" ref="H48" si="20">+G49-G48</f>
        <v>4769879</v>
      </c>
      <c r="I48" s="9" t="s">
        <v>83</v>
      </c>
    </row>
    <row r="49" spans="1:11" ht="18" customHeight="1">
      <c r="A49" s="1684"/>
      <c r="B49" s="1676"/>
      <c r="C49" s="1676"/>
      <c r="D49" s="1677"/>
      <c r="E49" s="1673"/>
      <c r="F49" s="306">
        <v>4.8800000000000003E-2</v>
      </c>
      <c r="G49" s="85">
        <f>TRUNC(G7*F49)</f>
        <v>37108199</v>
      </c>
      <c r="H49" s="1661"/>
      <c r="I49" s="4" t="s">
        <v>84</v>
      </c>
    </row>
    <row r="50" spans="1:11" s="10" customFormat="1" ht="18" customHeight="1">
      <c r="A50" s="1683" t="s">
        <v>34</v>
      </c>
      <c r="B50" s="1666"/>
      <c r="C50" s="1666"/>
      <c r="D50" s="1667"/>
      <c r="E50" s="1682" t="s">
        <v>35</v>
      </c>
      <c r="F50" s="305">
        <v>0.10737948309802352</v>
      </c>
      <c r="G50" s="83">
        <f>TRUNC((G12+G18+G48)*F50)-(G6+G48+TRUNC((G12+G18+G48)*F50)-TRUNC((G6+G48+TRUNC((G12+G18+G48)*F50)),-5))</f>
        <v>50291180.399999976</v>
      </c>
      <c r="H50" s="1660">
        <f t="shared" ref="H50" si="21">+G51-G50</f>
        <v>9386704</v>
      </c>
      <c r="I50" s="9" t="s">
        <v>83</v>
      </c>
    </row>
    <row r="51" spans="1:11" ht="18" customHeight="1">
      <c r="A51" s="1684"/>
      <c r="B51" s="1676"/>
      <c r="C51" s="1676"/>
      <c r="D51" s="1677"/>
      <c r="E51" s="1673"/>
      <c r="F51" s="306">
        <v>0.10737948309802352</v>
      </c>
      <c r="G51" s="85">
        <f>TRUNC((G13+G19+G49)*F51)-(G7+G49+TRUNC((G13+G19+G49)*F51)-TRUNC((G7+G49+TRUNC((G13+G19+G49)*F51)),-5))</f>
        <v>59677884.399999976</v>
      </c>
      <c r="H51" s="1661"/>
      <c r="I51" s="4" t="s">
        <v>84</v>
      </c>
      <c r="J51" s="81"/>
      <c r="K51" s="9"/>
    </row>
    <row r="52" spans="1:11" s="10" customFormat="1" ht="18" customHeight="1">
      <c r="A52" s="1683" t="s">
        <v>389</v>
      </c>
      <c r="B52" s="1666"/>
      <c r="C52" s="1666"/>
      <c r="D52" s="1667"/>
      <c r="E52" s="1682" t="s">
        <v>390</v>
      </c>
      <c r="F52" s="305"/>
      <c r="G52" s="83">
        <f>G6+G48+G50</f>
        <v>745300000</v>
      </c>
      <c r="H52" s="1660">
        <f t="shared" ref="H52" si="22">+G53-G52</f>
        <v>111900000</v>
      </c>
      <c r="I52" s="9" t="s">
        <v>83</v>
      </c>
    </row>
    <row r="53" spans="1:11" ht="18" customHeight="1">
      <c r="A53" s="1684"/>
      <c r="B53" s="1676"/>
      <c r="C53" s="1676"/>
      <c r="D53" s="1677"/>
      <c r="E53" s="1673"/>
      <c r="F53" s="306"/>
      <c r="G53" s="85">
        <f>G7+G49+G51</f>
        <v>857200000</v>
      </c>
      <c r="H53" s="1661"/>
      <c r="I53" s="4" t="s">
        <v>84</v>
      </c>
      <c r="J53" s="4"/>
      <c r="K53" s="4"/>
    </row>
    <row r="54" spans="1:11" s="10" customFormat="1" ht="18" customHeight="1">
      <c r="A54" s="1683" t="s">
        <v>80</v>
      </c>
      <c r="B54" s="1666"/>
      <c r="C54" s="1666"/>
      <c r="D54" s="1667"/>
      <c r="E54" s="1682" t="s">
        <v>81</v>
      </c>
      <c r="F54" s="305">
        <v>0.1</v>
      </c>
      <c r="G54" s="83">
        <f>G52*0.1</f>
        <v>74530000</v>
      </c>
      <c r="H54" s="1660">
        <f t="shared" ref="H54" si="23">+G55-G54</f>
        <v>11190000</v>
      </c>
      <c r="I54" s="9" t="s">
        <v>83</v>
      </c>
    </row>
    <row r="55" spans="1:11" ht="18" customHeight="1">
      <c r="A55" s="1684"/>
      <c r="B55" s="1676"/>
      <c r="C55" s="1676"/>
      <c r="D55" s="1677"/>
      <c r="E55" s="1673"/>
      <c r="F55" s="306">
        <v>0.1</v>
      </c>
      <c r="G55" s="85">
        <f>G53*0.1</f>
        <v>85720000</v>
      </c>
      <c r="H55" s="1661"/>
      <c r="I55" s="4" t="s">
        <v>84</v>
      </c>
    </row>
    <row r="56" spans="1:11" s="10" customFormat="1" ht="18" customHeight="1">
      <c r="A56" s="1683" t="s">
        <v>391</v>
      </c>
      <c r="B56" s="1666"/>
      <c r="C56" s="1666"/>
      <c r="D56" s="1667"/>
      <c r="E56" s="1682" t="s">
        <v>392</v>
      </c>
      <c r="F56" s="305"/>
      <c r="G56" s="83">
        <f>G52+G54</f>
        <v>819830000</v>
      </c>
      <c r="H56" s="1660">
        <f t="shared" ref="H56" si="24">+G57-G56</f>
        <v>123090000</v>
      </c>
      <c r="I56" s="9" t="s">
        <v>83</v>
      </c>
    </row>
    <row r="57" spans="1:11" ht="18" customHeight="1">
      <c r="A57" s="1684"/>
      <c r="B57" s="1676"/>
      <c r="C57" s="1676"/>
      <c r="D57" s="1677"/>
      <c r="E57" s="1673"/>
      <c r="F57" s="306"/>
      <c r="G57" s="85">
        <f>G53+G55</f>
        <v>942920000</v>
      </c>
      <c r="H57" s="1661"/>
      <c r="I57" s="4" t="s">
        <v>84</v>
      </c>
    </row>
    <row r="58" spans="1:11" s="10" customFormat="1" ht="18" customHeight="1">
      <c r="A58" s="1683" t="s">
        <v>393</v>
      </c>
      <c r="B58" s="1666"/>
      <c r="C58" s="1666"/>
      <c r="D58" s="1667"/>
      <c r="E58" s="1682" t="s">
        <v>392</v>
      </c>
      <c r="F58" s="305"/>
      <c r="G58" s="83">
        <f>내역서!L113</f>
        <v>49001967</v>
      </c>
      <c r="H58" s="1660">
        <f t="shared" ref="H58" si="25">+G59-G58</f>
        <v>4864541</v>
      </c>
      <c r="I58" s="9" t="s">
        <v>83</v>
      </c>
    </row>
    <row r="59" spans="1:11" ht="18" customHeight="1">
      <c r="A59" s="1684"/>
      <c r="B59" s="1676"/>
      <c r="C59" s="1676"/>
      <c r="D59" s="1677"/>
      <c r="E59" s="1673"/>
      <c r="F59" s="306"/>
      <c r="G59" s="85">
        <f>내역서!L114</f>
        <v>53866508</v>
      </c>
      <c r="H59" s="1661"/>
      <c r="I59" s="4" t="s">
        <v>84</v>
      </c>
    </row>
    <row r="60" spans="1:11" s="10" customFormat="1" ht="18" customHeight="1">
      <c r="A60" s="1683" t="s">
        <v>394</v>
      </c>
      <c r="B60" s="1666"/>
      <c r="C60" s="1666"/>
      <c r="D60" s="1667"/>
      <c r="E60" s="1682" t="s">
        <v>392</v>
      </c>
      <c r="F60" s="305"/>
      <c r="G60" s="83">
        <f>G56+G58</f>
        <v>868831967</v>
      </c>
      <c r="H60" s="1660">
        <f t="shared" ref="H60" si="26">+G61-G60</f>
        <v>127954541</v>
      </c>
      <c r="I60" s="9" t="s">
        <v>83</v>
      </c>
    </row>
    <row r="61" spans="1:11" ht="18" customHeight="1">
      <c r="A61" s="1684"/>
      <c r="B61" s="1676"/>
      <c r="C61" s="1676"/>
      <c r="D61" s="1677"/>
      <c r="E61" s="1673"/>
      <c r="F61" s="306"/>
      <c r="G61" s="85">
        <f>G57+G59</f>
        <v>996786508</v>
      </c>
      <c r="H61" s="1661"/>
      <c r="I61" s="4" t="s">
        <v>84</v>
      </c>
    </row>
    <row r="62" spans="1:11" ht="18" customHeight="1">
      <c r="A62" s="1662"/>
      <c r="B62" s="1662"/>
      <c r="C62" s="1662"/>
      <c r="D62" s="1662"/>
      <c r="E62" s="1662"/>
      <c r="F62" s="5"/>
      <c r="G62" s="6"/>
      <c r="H62" s="7"/>
    </row>
    <row r="63" spans="1:11" ht="18" customHeight="1">
      <c r="A63" s="1662"/>
      <c r="B63" s="1662"/>
      <c r="C63" s="1662"/>
      <c r="D63" s="1662"/>
      <c r="E63" s="1662"/>
      <c r="F63" s="5"/>
      <c r="G63" s="7"/>
      <c r="H63" s="7"/>
    </row>
  </sheetData>
  <mergeCells count="114">
    <mergeCell ref="A3:D3"/>
    <mergeCell ref="A58:D59"/>
    <mergeCell ref="E58:E59"/>
    <mergeCell ref="H58:H59"/>
    <mergeCell ref="A60:D61"/>
    <mergeCell ref="E60:E61"/>
    <mergeCell ref="H60:H61"/>
    <mergeCell ref="A32:B33"/>
    <mergeCell ref="A34:B35"/>
    <mergeCell ref="A36:B37"/>
    <mergeCell ref="A38:B39"/>
    <mergeCell ref="A40:B41"/>
    <mergeCell ref="A22:B23"/>
    <mergeCell ref="A24:B25"/>
    <mergeCell ref="A26:B27"/>
    <mergeCell ref="A28:B29"/>
    <mergeCell ref="A30:B31"/>
    <mergeCell ref="A6:A7"/>
    <mergeCell ref="A8:B9"/>
    <mergeCell ref="A10:B11"/>
    <mergeCell ref="A12:B13"/>
    <mergeCell ref="A14:B15"/>
    <mergeCell ref="A16:B17"/>
    <mergeCell ref="A18:B19"/>
    <mergeCell ref="A20:B21"/>
    <mergeCell ref="E8:E9"/>
    <mergeCell ref="C8:D9"/>
    <mergeCell ref="E50:E51"/>
    <mergeCell ref="E52:E53"/>
    <mergeCell ref="E54:E55"/>
    <mergeCell ref="E56:E57"/>
    <mergeCell ref="A56:D57"/>
    <mergeCell ref="A54:D55"/>
    <mergeCell ref="A52:D53"/>
    <mergeCell ref="A50:D51"/>
    <mergeCell ref="C46:D47"/>
    <mergeCell ref="E46:E47"/>
    <mergeCell ref="A48:D49"/>
    <mergeCell ref="E48:E49"/>
    <mergeCell ref="A42:B43"/>
    <mergeCell ref="A44:B45"/>
    <mergeCell ref="A46:B47"/>
    <mergeCell ref="C40:D41"/>
    <mergeCell ref="E38:E39"/>
    <mergeCell ref="E40:E41"/>
    <mergeCell ref="C42:D43"/>
    <mergeCell ref="C44:D45"/>
    <mergeCell ref="C38:D39"/>
    <mergeCell ref="C28:D29"/>
    <mergeCell ref="C30:D31"/>
    <mergeCell ref="E30:E31"/>
    <mergeCell ref="E32:E33"/>
    <mergeCell ref="C32:D33"/>
    <mergeCell ref="E44:E45"/>
    <mergeCell ref="E42:E43"/>
    <mergeCell ref="C12:D13"/>
    <mergeCell ref="C14:D15"/>
    <mergeCell ref="C16:D17"/>
    <mergeCell ref="C18:D19"/>
    <mergeCell ref="C20:D21"/>
    <mergeCell ref="C22:D23"/>
    <mergeCell ref="C34:D35"/>
    <mergeCell ref="E34:E35"/>
    <mergeCell ref="E36:E37"/>
    <mergeCell ref="C36:D37"/>
    <mergeCell ref="E20:E21"/>
    <mergeCell ref="H46:H47"/>
    <mergeCell ref="H48:H49"/>
    <mergeCell ref="H50:H51"/>
    <mergeCell ref="A1:H1"/>
    <mergeCell ref="A4:D5"/>
    <mergeCell ref="E4:E5"/>
    <mergeCell ref="F4:F5"/>
    <mergeCell ref="G4:G5"/>
    <mergeCell ref="H4:H5"/>
    <mergeCell ref="H6:H7"/>
    <mergeCell ref="B6:D7"/>
    <mergeCell ref="E6:E7"/>
    <mergeCell ref="E22:E23"/>
    <mergeCell ref="E24:E25"/>
    <mergeCell ref="C24:D25"/>
    <mergeCell ref="C26:D27"/>
    <mergeCell ref="E26:E27"/>
    <mergeCell ref="E18:E19"/>
    <mergeCell ref="E14:E15"/>
    <mergeCell ref="E12:E13"/>
    <mergeCell ref="E10:E11"/>
    <mergeCell ref="E16:E17"/>
    <mergeCell ref="C10:D11"/>
    <mergeCell ref="E28:E29"/>
    <mergeCell ref="H52:H53"/>
    <mergeCell ref="H54:H55"/>
    <mergeCell ref="H56:H57"/>
    <mergeCell ref="A63:E63"/>
    <mergeCell ref="A62:E62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</mergeCells>
  <phoneticPr fontId="4" type="noConversion"/>
  <pageMargins left="0.25" right="0.23622047244094491" top="0.78740157480314965" bottom="0.78740157480314965" header="0" footer="0"/>
  <pageSetup paperSize="9" scale="85" orientation="landscape" horizontalDpi="300" verticalDpi="300" r:id="rId1"/>
  <headerFooter alignWithMargins="0"/>
  <rowBreaks count="1" manualBreakCount="1">
    <brk id="33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O134"/>
  <sheetViews>
    <sheetView showZeros="0" view="pageBreakPreview" zoomScale="115" zoomScaleNormal="100" zoomScaleSheetLayoutView="115" workbookViewId="0">
      <pane xSplit="1" ySplit="4" topLeftCell="B29" activePane="bottomRight" state="frozen"/>
      <selection activeCell="E89" sqref="E89"/>
      <selection pane="topRight" activeCell="E89" sqref="E89"/>
      <selection pane="bottomLeft" activeCell="E89" sqref="E89"/>
      <selection pane="bottomRight" activeCell="G35" sqref="G35"/>
    </sheetView>
  </sheetViews>
  <sheetFormatPr defaultColWidth="6.8984375" defaultRowHeight="19.2" customHeight="1"/>
  <cols>
    <col min="1" max="1" width="23" style="1" customWidth="1"/>
    <col min="2" max="2" width="19.19921875" style="1" customWidth="1"/>
    <col min="3" max="3" width="6.5" style="80" customWidth="1"/>
    <col min="4" max="4" width="4" style="1" customWidth="1"/>
    <col min="5" max="12" width="11" style="87" customWidth="1"/>
    <col min="13" max="13" width="12.5" style="1" customWidth="1"/>
    <col min="14" max="16384" width="6.8984375" style="1"/>
  </cols>
  <sheetData>
    <row r="1" spans="1:14" ht="28.5" customHeight="1">
      <c r="A1" s="1699" t="s">
        <v>426</v>
      </c>
      <c r="B1" s="1699"/>
      <c r="C1" s="1699"/>
      <c r="D1" s="1699"/>
      <c r="E1" s="1699"/>
      <c r="F1" s="1699"/>
      <c r="G1" s="1699"/>
      <c r="H1" s="1699"/>
      <c r="I1" s="1699"/>
      <c r="J1" s="1699"/>
      <c r="K1" s="1699"/>
      <c r="L1" s="1699"/>
      <c r="M1" s="1699"/>
    </row>
    <row r="2" spans="1:14" ht="18" customHeight="1">
      <c r="A2" s="1698" t="s">
        <v>380</v>
      </c>
      <c r="B2" s="1698"/>
      <c r="C2" s="1698"/>
      <c r="D2" s="1698"/>
      <c r="E2" s="318"/>
      <c r="F2" s="318"/>
      <c r="G2" s="318"/>
      <c r="H2" s="318"/>
      <c r="I2" s="318"/>
      <c r="J2" s="318"/>
      <c r="K2" s="321" t="s">
        <v>429</v>
      </c>
      <c r="L2" s="319"/>
      <c r="M2" s="320"/>
    </row>
    <row r="3" spans="1:14" ht="19.2" customHeight="1">
      <c r="A3" s="1702" t="s">
        <v>36</v>
      </c>
      <c r="B3" s="1702" t="s">
        <v>37</v>
      </c>
      <c r="C3" s="1703" t="s">
        <v>38</v>
      </c>
      <c r="D3" s="1702" t="s">
        <v>39</v>
      </c>
      <c r="E3" s="1704" t="s">
        <v>40</v>
      </c>
      <c r="F3" s="1704" t="s">
        <v>41</v>
      </c>
      <c r="G3" s="1704" t="s">
        <v>42</v>
      </c>
      <c r="H3" s="1704" t="s">
        <v>41</v>
      </c>
      <c r="I3" s="1704" t="s">
        <v>43</v>
      </c>
      <c r="J3" s="1704" t="s">
        <v>41</v>
      </c>
      <c r="K3" s="1704" t="s">
        <v>44</v>
      </c>
      <c r="L3" s="1704" t="s">
        <v>41</v>
      </c>
      <c r="M3" s="1705" t="s">
        <v>428</v>
      </c>
    </row>
    <row r="4" spans="1:14" ht="19.2" customHeight="1">
      <c r="A4" s="1702" t="s">
        <v>41</v>
      </c>
      <c r="B4" s="1702" t="s">
        <v>41</v>
      </c>
      <c r="C4" s="1703" t="s">
        <v>41</v>
      </c>
      <c r="D4" s="1702" t="s">
        <v>41</v>
      </c>
      <c r="E4" s="1542" t="s">
        <v>45</v>
      </c>
      <c r="F4" s="1542" t="s">
        <v>46</v>
      </c>
      <c r="G4" s="1542" t="s">
        <v>45</v>
      </c>
      <c r="H4" s="1542" t="s">
        <v>46</v>
      </c>
      <c r="I4" s="1542" t="s">
        <v>45</v>
      </c>
      <c r="J4" s="1542" t="s">
        <v>46</v>
      </c>
      <c r="K4" s="1542" t="s">
        <v>45</v>
      </c>
      <c r="L4" s="1542" t="s">
        <v>46</v>
      </c>
      <c r="M4" s="1705" t="s">
        <v>41</v>
      </c>
    </row>
    <row r="5" spans="1:14" s="11" customFormat="1" ht="19.2" customHeight="1">
      <c r="A5" s="1686" t="s">
        <v>427</v>
      </c>
      <c r="B5" s="1686" t="s">
        <v>47</v>
      </c>
      <c r="C5" s="307"/>
      <c r="D5" s="1686" t="s">
        <v>41</v>
      </c>
      <c r="E5" s="308"/>
      <c r="F5" s="308">
        <f>TRUNC(F7+F9+F11+F13,0)</f>
        <v>226194256</v>
      </c>
      <c r="G5" s="308"/>
      <c r="H5" s="308">
        <f>TRUNC(H7+H9+H11+H13,0)</f>
        <v>222938136</v>
      </c>
      <c r="I5" s="308"/>
      <c r="J5" s="308">
        <f>TRUNC(J7+J9+J11+J13,0)</f>
        <v>83645314</v>
      </c>
      <c r="K5" s="308"/>
      <c r="L5" s="308">
        <f t="shared" ref="L5:L15" si="0">F5+H5+J5</f>
        <v>532777706</v>
      </c>
      <c r="M5" s="1706">
        <f>L6-L5</f>
        <v>86603752</v>
      </c>
      <c r="N5" s="11" t="s">
        <v>83</v>
      </c>
    </row>
    <row r="6" spans="1:14" ht="19.2" customHeight="1">
      <c r="A6" s="1687"/>
      <c r="B6" s="1687"/>
      <c r="C6" s="309"/>
      <c r="D6" s="1687"/>
      <c r="E6" s="310"/>
      <c r="F6" s="310">
        <f>TRUNC(F8+F10+F12+F14,0)</f>
        <v>241253332</v>
      </c>
      <c r="G6" s="310"/>
      <c r="H6" s="310">
        <f>TRUNC(H8+H10+H12+H14,0)</f>
        <v>248334719</v>
      </c>
      <c r="I6" s="310"/>
      <c r="J6" s="310">
        <f>TRUNC(J8+J10+J12+J14,0)</f>
        <v>129793407</v>
      </c>
      <c r="K6" s="310"/>
      <c r="L6" s="310">
        <f t="shared" ref="L6" si="1">F6+H6+J6</f>
        <v>619381458</v>
      </c>
      <c r="M6" s="1707"/>
      <c r="N6" s="1" t="s">
        <v>84</v>
      </c>
    </row>
    <row r="7" spans="1:14" s="11" customFormat="1" ht="19.2" customHeight="1">
      <c r="A7" s="1690" t="s">
        <v>48</v>
      </c>
      <c r="B7" s="1690" t="s">
        <v>41</v>
      </c>
      <c r="C7" s="307">
        <v>1</v>
      </c>
      <c r="D7" s="1686" t="s">
        <v>49</v>
      </c>
      <c r="E7" s="308"/>
      <c r="F7" s="308">
        <f t="shared" ref="F7:F14" si="2">TRUNC(E7*C7,0)</f>
        <v>0</v>
      </c>
      <c r="G7" s="308"/>
      <c r="H7" s="308">
        <f t="shared" ref="H7:H14" si="3">TRUNC(G7*C7,0)</f>
        <v>0</v>
      </c>
      <c r="I7" s="308"/>
      <c r="J7" s="308">
        <f t="shared" ref="J7:J14" si="4">TRUNC(I7*C7,0)</f>
        <v>0</v>
      </c>
      <c r="K7" s="308">
        <f t="shared" ref="K7:K15" si="5">E7+G7+I7</f>
        <v>0</v>
      </c>
      <c r="L7" s="308">
        <f t="shared" si="0"/>
        <v>0</v>
      </c>
      <c r="M7" s="1706">
        <f t="shared" ref="M7" si="6">L8-L7</f>
        <v>0</v>
      </c>
      <c r="N7" s="11" t="s">
        <v>85</v>
      </c>
    </row>
    <row r="8" spans="1:14" ht="19.2" customHeight="1">
      <c r="A8" s="1691"/>
      <c r="B8" s="1691"/>
      <c r="C8" s="309">
        <v>1</v>
      </c>
      <c r="D8" s="1687"/>
      <c r="E8" s="310"/>
      <c r="F8" s="310">
        <f t="shared" si="2"/>
        <v>0</v>
      </c>
      <c r="G8" s="310"/>
      <c r="H8" s="310">
        <f t="shared" si="3"/>
        <v>0</v>
      </c>
      <c r="I8" s="310"/>
      <c r="J8" s="310">
        <f t="shared" si="4"/>
        <v>0</v>
      </c>
      <c r="K8" s="310">
        <f t="shared" ref="K8" si="7">E8+G8+I8</f>
        <v>0</v>
      </c>
      <c r="L8" s="310">
        <f t="shared" ref="L8" si="8">F8+H8+J8</f>
        <v>0</v>
      </c>
      <c r="M8" s="1707"/>
      <c r="N8" s="1" t="s">
        <v>86</v>
      </c>
    </row>
    <row r="9" spans="1:14" s="11" customFormat="1" ht="19.2" customHeight="1">
      <c r="A9" s="1690" t="s">
        <v>50</v>
      </c>
      <c r="B9" s="1690" t="s">
        <v>41</v>
      </c>
      <c r="C9" s="307">
        <v>1</v>
      </c>
      <c r="D9" s="1686" t="s">
        <v>49</v>
      </c>
      <c r="E9" s="308">
        <f>F19</f>
        <v>226194256</v>
      </c>
      <c r="F9" s="308">
        <f t="shared" si="2"/>
        <v>226194256</v>
      </c>
      <c r="G9" s="308">
        <f>H19</f>
        <v>222938136</v>
      </c>
      <c r="H9" s="308">
        <f t="shared" si="3"/>
        <v>222938136</v>
      </c>
      <c r="I9" s="308">
        <f>J19</f>
        <v>83645314</v>
      </c>
      <c r="J9" s="308">
        <f t="shared" si="4"/>
        <v>83645314</v>
      </c>
      <c r="K9" s="308">
        <f t="shared" si="5"/>
        <v>532777706</v>
      </c>
      <c r="L9" s="308">
        <f t="shared" si="0"/>
        <v>532777706</v>
      </c>
      <c r="M9" s="1706">
        <f t="shared" ref="M9" si="9">L10-L9</f>
        <v>86603752</v>
      </c>
      <c r="N9" s="11" t="s">
        <v>85</v>
      </c>
    </row>
    <row r="10" spans="1:14" ht="19.2" customHeight="1">
      <c r="A10" s="1691"/>
      <c r="B10" s="1691"/>
      <c r="C10" s="309">
        <v>1</v>
      </c>
      <c r="D10" s="1687"/>
      <c r="E10" s="310">
        <f>F20</f>
        <v>241253332</v>
      </c>
      <c r="F10" s="310">
        <f t="shared" si="2"/>
        <v>241253332</v>
      </c>
      <c r="G10" s="310">
        <f>H20</f>
        <v>248334719</v>
      </c>
      <c r="H10" s="310">
        <f t="shared" si="3"/>
        <v>248334719</v>
      </c>
      <c r="I10" s="310">
        <f>J20</f>
        <v>129793407</v>
      </c>
      <c r="J10" s="310">
        <f t="shared" si="4"/>
        <v>129793407</v>
      </c>
      <c r="K10" s="310">
        <f t="shared" ref="K10:K12" si="10">E10+G10+I10</f>
        <v>619381458</v>
      </c>
      <c r="L10" s="310">
        <f t="shared" ref="L10:L12" si="11">F10+H10+J10</f>
        <v>619381458</v>
      </c>
      <c r="M10" s="1707"/>
      <c r="N10" s="1" t="s">
        <v>86</v>
      </c>
    </row>
    <row r="11" spans="1:14" s="11" customFormat="1" ht="19.2" customHeight="1">
      <c r="A11" s="1690" t="s">
        <v>213</v>
      </c>
      <c r="B11" s="1690" t="s">
        <v>41</v>
      </c>
      <c r="C11" s="307">
        <v>1</v>
      </c>
      <c r="D11" s="1686" t="s">
        <v>49</v>
      </c>
      <c r="E11" s="308"/>
      <c r="F11" s="308">
        <f t="shared" ref="F11:F12" si="12">TRUNC(E11*C11,0)</f>
        <v>0</v>
      </c>
      <c r="G11" s="308"/>
      <c r="H11" s="308">
        <f t="shared" ref="H11:H12" si="13">TRUNC(G11*C11,0)</f>
        <v>0</v>
      </c>
      <c r="I11" s="308"/>
      <c r="J11" s="308">
        <f t="shared" ref="J11:J12" si="14">TRUNC(I11*C11,0)</f>
        <v>0</v>
      </c>
      <c r="K11" s="308">
        <f t="shared" si="10"/>
        <v>0</v>
      </c>
      <c r="L11" s="308">
        <f t="shared" si="11"/>
        <v>0</v>
      </c>
      <c r="M11" s="1706">
        <f t="shared" ref="M11" si="15">L12-L11</f>
        <v>0</v>
      </c>
      <c r="N11" s="11" t="s">
        <v>85</v>
      </c>
    </row>
    <row r="12" spans="1:14" ht="19.2" customHeight="1">
      <c r="A12" s="1691"/>
      <c r="B12" s="1691"/>
      <c r="C12" s="309">
        <v>1</v>
      </c>
      <c r="D12" s="1687"/>
      <c r="E12" s="310"/>
      <c r="F12" s="310">
        <f t="shared" si="12"/>
        <v>0</v>
      </c>
      <c r="G12" s="310"/>
      <c r="H12" s="310">
        <f t="shared" si="13"/>
        <v>0</v>
      </c>
      <c r="I12" s="310"/>
      <c r="J12" s="310">
        <f t="shared" si="14"/>
        <v>0</v>
      </c>
      <c r="K12" s="310">
        <f t="shared" si="10"/>
        <v>0</v>
      </c>
      <c r="L12" s="310">
        <f t="shared" si="11"/>
        <v>0</v>
      </c>
      <c r="M12" s="1707"/>
      <c r="N12" s="1" t="s">
        <v>86</v>
      </c>
    </row>
    <row r="13" spans="1:14" s="11" customFormat="1" ht="19.2" customHeight="1">
      <c r="A13" s="1690" t="s">
        <v>51</v>
      </c>
      <c r="B13" s="1690" t="s">
        <v>41</v>
      </c>
      <c r="C13" s="307">
        <v>1</v>
      </c>
      <c r="D13" s="1686" t="s">
        <v>49</v>
      </c>
      <c r="E13" s="308"/>
      <c r="F13" s="308">
        <f t="shared" si="2"/>
        <v>0</v>
      </c>
      <c r="G13" s="308"/>
      <c r="H13" s="308">
        <f t="shared" si="3"/>
        <v>0</v>
      </c>
      <c r="I13" s="308"/>
      <c r="J13" s="308">
        <f t="shared" si="4"/>
        <v>0</v>
      </c>
      <c r="K13" s="308">
        <f t="shared" si="5"/>
        <v>0</v>
      </c>
      <c r="L13" s="308">
        <f t="shared" si="0"/>
        <v>0</v>
      </c>
      <c r="M13" s="1706">
        <f t="shared" ref="M13" si="16">L14-L13</f>
        <v>0</v>
      </c>
      <c r="N13" s="11" t="s">
        <v>85</v>
      </c>
    </row>
    <row r="14" spans="1:14" ht="19.2" customHeight="1">
      <c r="A14" s="1691"/>
      <c r="B14" s="1691"/>
      <c r="C14" s="309">
        <v>1</v>
      </c>
      <c r="D14" s="1687"/>
      <c r="E14" s="310"/>
      <c r="F14" s="310">
        <f t="shared" si="2"/>
        <v>0</v>
      </c>
      <c r="G14" s="310"/>
      <c r="H14" s="310">
        <f t="shared" si="3"/>
        <v>0</v>
      </c>
      <c r="I14" s="310"/>
      <c r="J14" s="310">
        <f t="shared" si="4"/>
        <v>0</v>
      </c>
      <c r="K14" s="310">
        <f t="shared" ref="K14" si="17">E14+G14+I14</f>
        <v>0</v>
      </c>
      <c r="L14" s="310">
        <f t="shared" ref="L14" si="18">F14+H14+J14</f>
        <v>0</v>
      </c>
      <c r="M14" s="1707"/>
      <c r="N14" s="1" t="s">
        <v>86</v>
      </c>
    </row>
    <row r="15" spans="1:14" s="11" customFormat="1" ht="19.2" customHeight="1">
      <c r="A15" s="1690" t="s">
        <v>52</v>
      </c>
      <c r="B15" s="1690" t="s">
        <v>41</v>
      </c>
      <c r="C15" s="307"/>
      <c r="D15" s="1686" t="s">
        <v>41</v>
      </c>
      <c r="E15" s="308"/>
      <c r="F15" s="308">
        <f>TRUNC(F13+F11+F9+F7,0)</f>
        <v>226194256</v>
      </c>
      <c r="G15" s="308"/>
      <c r="H15" s="308">
        <f>TRUNC(H13+H11+H9+H7,0)</f>
        <v>222938136</v>
      </c>
      <c r="I15" s="308"/>
      <c r="J15" s="308">
        <f>TRUNC(J13+J11+J9+J7,0)</f>
        <v>83645314</v>
      </c>
      <c r="K15" s="308">
        <f t="shared" si="5"/>
        <v>0</v>
      </c>
      <c r="L15" s="308">
        <f t="shared" si="0"/>
        <v>532777706</v>
      </c>
      <c r="M15" s="1706">
        <f t="shared" ref="M15" si="19">L16-L15</f>
        <v>86603752</v>
      </c>
      <c r="N15" s="11" t="s">
        <v>85</v>
      </c>
    </row>
    <row r="16" spans="1:14" ht="19.2" customHeight="1">
      <c r="A16" s="1691"/>
      <c r="B16" s="1691"/>
      <c r="C16" s="309"/>
      <c r="D16" s="1687"/>
      <c r="E16" s="310"/>
      <c r="F16" s="310">
        <f>TRUNC(F14+F12+F10+F8,0)</f>
        <v>241253332</v>
      </c>
      <c r="G16" s="310"/>
      <c r="H16" s="310">
        <f>TRUNC(H14+H12+H10+H8,0)</f>
        <v>248334719</v>
      </c>
      <c r="I16" s="310"/>
      <c r="J16" s="310">
        <f>TRUNC(J14+J12+J10+J8,0)</f>
        <v>129793407</v>
      </c>
      <c r="K16" s="310">
        <f t="shared" ref="K16" si="20">E16+G16+I16</f>
        <v>0</v>
      </c>
      <c r="L16" s="310">
        <f t="shared" ref="L16" si="21">F16+H16+J16</f>
        <v>619381458</v>
      </c>
      <c r="M16" s="1707"/>
      <c r="N16" s="1" t="s">
        <v>86</v>
      </c>
    </row>
    <row r="17" spans="1:15" s="11" customFormat="1" ht="19.2" customHeight="1">
      <c r="A17" s="1690"/>
      <c r="B17" s="1690"/>
      <c r="C17" s="307"/>
      <c r="D17" s="1686"/>
      <c r="E17" s="308"/>
      <c r="F17" s="308"/>
      <c r="G17" s="308"/>
      <c r="H17" s="308"/>
      <c r="I17" s="308"/>
      <c r="J17" s="308"/>
      <c r="K17" s="308"/>
      <c r="L17" s="308"/>
      <c r="M17" s="1706"/>
      <c r="N17" s="11" t="s">
        <v>85</v>
      </c>
    </row>
    <row r="18" spans="1:15" ht="19.2" customHeight="1">
      <c r="A18" s="1691"/>
      <c r="B18" s="1691"/>
      <c r="C18" s="309"/>
      <c r="D18" s="1687"/>
      <c r="E18" s="310"/>
      <c r="F18" s="310"/>
      <c r="G18" s="310"/>
      <c r="H18" s="310"/>
      <c r="I18" s="310"/>
      <c r="J18" s="310"/>
      <c r="K18" s="310"/>
      <c r="L18" s="310"/>
      <c r="M18" s="1707"/>
      <c r="N18" s="1" t="s">
        <v>86</v>
      </c>
    </row>
    <row r="19" spans="1:15" s="11" customFormat="1" ht="19.2" customHeight="1">
      <c r="A19" s="1696" t="s">
        <v>55</v>
      </c>
      <c r="B19" s="1696" t="s">
        <v>41</v>
      </c>
      <c r="C19" s="1538">
        <v>1</v>
      </c>
      <c r="D19" s="1700" t="s">
        <v>49</v>
      </c>
      <c r="E19" s="1539"/>
      <c r="F19" s="1539">
        <f>+F21+F39+F49+F79+F85+F91</f>
        <v>226194256</v>
      </c>
      <c r="G19" s="1539"/>
      <c r="H19" s="1539">
        <f>+H21+H39+H49+H79+H85+H91</f>
        <v>222938136</v>
      </c>
      <c r="I19" s="1539"/>
      <c r="J19" s="1539">
        <f>+J21+J39+J49+J79+J85+J91</f>
        <v>83645314</v>
      </c>
      <c r="K19" s="1539"/>
      <c r="L19" s="1539">
        <f t="shared" ref="L19:L75" si="22">F19+H19+J19</f>
        <v>532777706</v>
      </c>
      <c r="M19" s="1710">
        <f>L20-L19</f>
        <v>86603752</v>
      </c>
      <c r="N19" s="11" t="s">
        <v>85</v>
      </c>
    </row>
    <row r="20" spans="1:15" ht="19.2" customHeight="1">
      <c r="A20" s="1697"/>
      <c r="B20" s="1697"/>
      <c r="C20" s="1540">
        <v>1</v>
      </c>
      <c r="D20" s="1701"/>
      <c r="E20" s="1541"/>
      <c r="F20" s="1541">
        <f>+F22+F40+F50+F80+F86+F92</f>
        <v>241253332</v>
      </c>
      <c r="G20" s="1541"/>
      <c r="H20" s="1541">
        <f>+H22+H40+H50+H80+H86+H92</f>
        <v>248334719</v>
      </c>
      <c r="I20" s="1541"/>
      <c r="J20" s="1541">
        <f>+J22+J40+J50+J80+J86+J92</f>
        <v>129793407</v>
      </c>
      <c r="K20" s="1541"/>
      <c r="L20" s="1541">
        <f t="shared" ref="L20" si="23">F20+H20+J20</f>
        <v>619381458</v>
      </c>
      <c r="M20" s="1711"/>
      <c r="N20" s="1" t="s">
        <v>86</v>
      </c>
    </row>
    <row r="21" spans="1:15" s="11" customFormat="1" ht="19.2" customHeight="1">
      <c r="A21" s="1692" t="s">
        <v>1031</v>
      </c>
      <c r="B21" s="1692" t="s">
        <v>41</v>
      </c>
      <c r="C21" s="1544"/>
      <c r="D21" s="1688" t="s">
        <v>41</v>
      </c>
      <c r="E21" s="1545"/>
      <c r="F21" s="1545">
        <f>+F23+F25</f>
        <v>23355611</v>
      </c>
      <c r="G21" s="1545"/>
      <c r="H21" s="1545">
        <f>+H23+H25</f>
        <v>42659847</v>
      </c>
      <c r="I21" s="1545"/>
      <c r="J21" s="1545">
        <f>+J23+J25</f>
        <v>37211018</v>
      </c>
      <c r="K21" s="1545">
        <f t="shared" ref="K21:K75" si="24">E21+G21+I21</f>
        <v>0</v>
      </c>
      <c r="L21" s="1545">
        <f t="shared" si="22"/>
        <v>103226476</v>
      </c>
      <c r="M21" s="1708">
        <f>L22-L21</f>
        <v>63881828</v>
      </c>
      <c r="N21" s="11" t="s">
        <v>85</v>
      </c>
    </row>
    <row r="22" spans="1:15" ht="19.2" customHeight="1">
      <c r="A22" s="1693"/>
      <c r="B22" s="1693"/>
      <c r="C22" s="1546"/>
      <c r="D22" s="1689"/>
      <c r="E22" s="1547"/>
      <c r="F22" s="1547">
        <f>+F24+F26</f>
        <v>35760901</v>
      </c>
      <c r="G22" s="1547"/>
      <c r="H22" s="1547">
        <f>+H24+H26</f>
        <v>64441440</v>
      </c>
      <c r="I22" s="1547"/>
      <c r="J22" s="1547">
        <f>+J24+J26</f>
        <v>66905963</v>
      </c>
      <c r="K22" s="1547">
        <f t="shared" ref="K22" si="25">E22+G22+I22</f>
        <v>0</v>
      </c>
      <c r="L22" s="1547">
        <f t="shared" ref="L22" si="26">F22+H22+J22</f>
        <v>167108304</v>
      </c>
      <c r="M22" s="1709"/>
      <c r="N22" s="1" t="s">
        <v>86</v>
      </c>
    </row>
    <row r="23" spans="1:15" s="11" customFormat="1" ht="19.2" customHeight="1">
      <c r="A23" s="1690" t="s">
        <v>56</v>
      </c>
      <c r="B23" s="1690" t="s">
        <v>57</v>
      </c>
      <c r="C23" s="307">
        <v>1</v>
      </c>
      <c r="D23" s="1686" t="s">
        <v>58</v>
      </c>
      <c r="E23" s="308">
        <v>119188</v>
      </c>
      <c r="F23" s="308">
        <f>TRUNC(E23*C23,0)</f>
        <v>119188</v>
      </c>
      <c r="G23" s="308">
        <v>1134908</v>
      </c>
      <c r="H23" s="308">
        <f>TRUNC(G23*C23,0)</f>
        <v>1134908</v>
      </c>
      <c r="I23" s="308">
        <v>564224</v>
      </c>
      <c r="J23" s="308">
        <f>TRUNC(I23*C23,0)</f>
        <v>564224</v>
      </c>
      <c r="K23" s="308">
        <f t="shared" si="24"/>
        <v>1818320</v>
      </c>
      <c r="L23" s="308">
        <f t="shared" si="22"/>
        <v>1818320</v>
      </c>
      <c r="M23" s="1706">
        <f t="shared" ref="M23:M25" si="27">L24-L23</f>
        <v>0</v>
      </c>
      <c r="N23" s="11" t="s">
        <v>85</v>
      </c>
    </row>
    <row r="24" spans="1:15" ht="19.2" customHeight="1">
      <c r="A24" s="1691"/>
      <c r="B24" s="1691"/>
      <c r="C24" s="309">
        <v>1</v>
      </c>
      <c r="D24" s="1687"/>
      <c r="E24" s="310">
        <v>119188</v>
      </c>
      <c r="F24" s="310">
        <f>TRUNC(E24*C24,0)</f>
        <v>119188</v>
      </c>
      <c r="G24" s="310">
        <v>1134908</v>
      </c>
      <c r="H24" s="310">
        <f>TRUNC(G24*C24,0)</f>
        <v>1134908</v>
      </c>
      <c r="I24" s="310">
        <v>564224</v>
      </c>
      <c r="J24" s="310">
        <f>TRUNC(I24*C24,0)</f>
        <v>564224</v>
      </c>
      <c r="K24" s="310">
        <f t="shared" ref="K24" si="28">E24+G24+I24</f>
        <v>1818320</v>
      </c>
      <c r="L24" s="310">
        <f t="shared" ref="L24" si="29">F24+H24+J24</f>
        <v>1818320</v>
      </c>
      <c r="M24" s="1707"/>
      <c r="N24" s="1" t="s">
        <v>86</v>
      </c>
    </row>
    <row r="25" spans="1:15" s="11" customFormat="1" ht="19.2" customHeight="1">
      <c r="A25" s="1690" t="s">
        <v>59</v>
      </c>
      <c r="B25" s="1690"/>
      <c r="C25" s="307"/>
      <c r="D25" s="1686" t="s">
        <v>41</v>
      </c>
      <c r="E25" s="308"/>
      <c r="F25" s="308">
        <f>TRUNC(F27+F29+F31+F33+F35+F37,0)</f>
        <v>23236423</v>
      </c>
      <c r="G25" s="308"/>
      <c r="H25" s="308">
        <f>TRUNC(H27+H29+H31+H33+H35+H37,0)</f>
        <v>41524939</v>
      </c>
      <c r="I25" s="308"/>
      <c r="J25" s="308">
        <f>TRUNC(J27+J29+J31+J33+J35+J37,0)</f>
        <v>36646794</v>
      </c>
      <c r="K25" s="308">
        <f t="shared" si="24"/>
        <v>0</v>
      </c>
      <c r="L25" s="308">
        <f t="shared" si="22"/>
        <v>101408156</v>
      </c>
      <c r="M25" s="1706">
        <f t="shared" si="27"/>
        <v>63881828</v>
      </c>
      <c r="N25" s="11" t="s">
        <v>85</v>
      </c>
      <c r="O25" s="11" t="s">
        <v>1013</v>
      </c>
    </row>
    <row r="26" spans="1:15" ht="19.2" customHeight="1">
      <c r="A26" s="1691"/>
      <c r="B26" s="1691"/>
      <c r="C26" s="309"/>
      <c r="D26" s="1687"/>
      <c r="E26" s="310"/>
      <c r="F26" s="310">
        <f>TRUNC(F28+F30+F32+F34+F36+F38,0)</f>
        <v>35641713</v>
      </c>
      <c r="G26" s="310"/>
      <c r="H26" s="310">
        <f>TRUNC(H28+H30+H32+H34+H36+H38,0)</f>
        <v>63306532</v>
      </c>
      <c r="I26" s="310"/>
      <c r="J26" s="310">
        <f>TRUNC(J28+J30+J32+J34+J36+J38,0)</f>
        <v>66341739</v>
      </c>
      <c r="K26" s="310">
        <f t="shared" ref="K26" si="30">E26+G26+I26</f>
        <v>0</v>
      </c>
      <c r="L26" s="310">
        <f t="shared" ref="L26" si="31">F26+H26+J26</f>
        <v>165289984</v>
      </c>
      <c r="M26" s="1707"/>
      <c r="N26" s="1" t="s">
        <v>86</v>
      </c>
    </row>
    <row r="27" spans="1:15" s="11" customFormat="1" ht="19.2" customHeight="1">
      <c r="A27" s="1690" t="s">
        <v>60</v>
      </c>
      <c r="B27" s="1690" t="s">
        <v>61</v>
      </c>
      <c r="C27" s="307">
        <v>189</v>
      </c>
      <c r="D27" s="1686" t="s">
        <v>54</v>
      </c>
      <c r="E27" s="308">
        <v>4668</v>
      </c>
      <c r="F27" s="308">
        <f t="shared" ref="F27:F34" si="32">TRUNC(E27*C27,0)</f>
        <v>882252</v>
      </c>
      <c r="G27" s="308">
        <v>10217</v>
      </c>
      <c r="H27" s="308">
        <f t="shared" ref="H27:H34" si="33">TRUNC(G27*C27,0)</f>
        <v>1931013</v>
      </c>
      <c r="I27" s="308">
        <v>6670</v>
      </c>
      <c r="J27" s="308">
        <f t="shared" ref="J27:J34" si="34">TRUNC(I27*C27,0)</f>
        <v>1260630</v>
      </c>
      <c r="K27" s="308">
        <f t="shared" si="24"/>
        <v>21555</v>
      </c>
      <c r="L27" s="308">
        <f t="shared" si="22"/>
        <v>4073895</v>
      </c>
      <c r="M27" s="1706">
        <f t="shared" ref="M27:M75" si="35">L28-L27</f>
        <v>732870</v>
      </c>
      <c r="N27" s="11" t="s">
        <v>85</v>
      </c>
    </row>
    <row r="28" spans="1:15" ht="19.2" customHeight="1">
      <c r="A28" s="1691"/>
      <c r="B28" s="1691"/>
      <c r="C28" s="309">
        <f>+INT(집계표!S5+집계표!S9)</f>
        <v>223</v>
      </c>
      <c r="D28" s="1687"/>
      <c r="E28" s="310">
        <v>4668</v>
      </c>
      <c r="F28" s="310">
        <f t="shared" si="32"/>
        <v>1040964</v>
      </c>
      <c r="G28" s="310">
        <v>10217</v>
      </c>
      <c r="H28" s="310">
        <f t="shared" si="33"/>
        <v>2278391</v>
      </c>
      <c r="I28" s="310">
        <v>6670</v>
      </c>
      <c r="J28" s="310">
        <f t="shared" si="34"/>
        <v>1487410</v>
      </c>
      <c r="K28" s="310">
        <f t="shared" ref="K28" si="36">E28+G28+I28</f>
        <v>21555</v>
      </c>
      <c r="L28" s="310">
        <f t="shared" ref="L28" si="37">F28+H28+J28</f>
        <v>4806765</v>
      </c>
      <c r="M28" s="1707"/>
      <c r="N28" s="1" t="s">
        <v>86</v>
      </c>
      <c r="O28" s="1" t="s">
        <v>1014</v>
      </c>
    </row>
    <row r="29" spans="1:15" s="11" customFormat="1" ht="19.2" customHeight="1">
      <c r="A29" s="1690" t="s">
        <v>62</v>
      </c>
      <c r="B29" s="1690" t="s">
        <v>63</v>
      </c>
      <c r="C29" s="307">
        <v>96</v>
      </c>
      <c r="D29" s="1686" t="s">
        <v>54</v>
      </c>
      <c r="E29" s="308">
        <v>10217</v>
      </c>
      <c r="F29" s="308">
        <f t="shared" si="32"/>
        <v>980832</v>
      </c>
      <c r="G29" s="308">
        <v>18096</v>
      </c>
      <c r="H29" s="308">
        <f t="shared" si="33"/>
        <v>1737216</v>
      </c>
      <c r="I29" s="308">
        <v>17077</v>
      </c>
      <c r="J29" s="308">
        <f t="shared" si="34"/>
        <v>1639392</v>
      </c>
      <c r="K29" s="308">
        <f t="shared" si="24"/>
        <v>45390</v>
      </c>
      <c r="L29" s="308">
        <f t="shared" si="22"/>
        <v>4357440</v>
      </c>
      <c r="M29" s="1706">
        <f t="shared" si="35"/>
        <v>-90780</v>
      </c>
      <c r="N29" s="11" t="s">
        <v>85</v>
      </c>
    </row>
    <row r="30" spans="1:15" ht="19.2" customHeight="1">
      <c r="A30" s="1691"/>
      <c r="B30" s="1691"/>
      <c r="C30" s="309">
        <f>+INT(집계표!S6+집계표!S10)</f>
        <v>94</v>
      </c>
      <c r="D30" s="1687"/>
      <c r="E30" s="310">
        <v>10217</v>
      </c>
      <c r="F30" s="310">
        <f t="shared" si="32"/>
        <v>960398</v>
      </c>
      <c r="G30" s="310">
        <v>18096</v>
      </c>
      <c r="H30" s="310">
        <f t="shared" si="33"/>
        <v>1701024</v>
      </c>
      <c r="I30" s="310">
        <v>17077</v>
      </c>
      <c r="J30" s="310">
        <f t="shared" si="34"/>
        <v>1605238</v>
      </c>
      <c r="K30" s="310">
        <f t="shared" ref="K30" si="38">E30+G30+I30</f>
        <v>45390</v>
      </c>
      <c r="L30" s="310">
        <f t="shared" ref="L30" si="39">F30+H30+J30</f>
        <v>4266660</v>
      </c>
      <c r="M30" s="1707"/>
      <c r="N30" s="1" t="s">
        <v>86</v>
      </c>
    </row>
    <row r="31" spans="1:15" s="11" customFormat="1" ht="19.2" customHeight="1">
      <c r="A31" s="1690" t="s">
        <v>64</v>
      </c>
      <c r="B31" s="1690" t="s">
        <v>65</v>
      </c>
      <c r="C31" s="307">
        <v>173</v>
      </c>
      <c r="D31" s="1686" t="s">
        <v>54</v>
      </c>
      <c r="E31" s="308">
        <v>23335</v>
      </c>
      <c r="F31" s="308">
        <f t="shared" si="32"/>
        <v>4036955</v>
      </c>
      <c r="G31" s="308">
        <v>41332</v>
      </c>
      <c r="H31" s="308">
        <f t="shared" si="33"/>
        <v>7150436</v>
      </c>
      <c r="I31" s="308">
        <v>36494</v>
      </c>
      <c r="J31" s="308">
        <f t="shared" si="34"/>
        <v>6313462</v>
      </c>
      <c r="K31" s="308">
        <f t="shared" si="24"/>
        <v>101161</v>
      </c>
      <c r="L31" s="308">
        <f t="shared" si="22"/>
        <v>17500853</v>
      </c>
      <c r="M31" s="1706">
        <f t="shared" si="35"/>
        <v>-17500853</v>
      </c>
      <c r="N31" s="11" t="s">
        <v>85</v>
      </c>
    </row>
    <row r="32" spans="1:15" ht="19.2" customHeight="1">
      <c r="A32" s="1691"/>
      <c r="B32" s="1691"/>
      <c r="C32" s="309"/>
      <c r="D32" s="1687"/>
      <c r="E32" s="310">
        <v>23335</v>
      </c>
      <c r="F32" s="310">
        <f t="shared" si="32"/>
        <v>0</v>
      </c>
      <c r="G32" s="310">
        <v>41332</v>
      </c>
      <c r="H32" s="310">
        <f t="shared" si="33"/>
        <v>0</v>
      </c>
      <c r="I32" s="310">
        <v>36494</v>
      </c>
      <c r="J32" s="310">
        <f t="shared" si="34"/>
        <v>0</v>
      </c>
      <c r="K32" s="310">
        <f t="shared" ref="K32" si="40">E32+G32+I32</f>
        <v>101161</v>
      </c>
      <c r="L32" s="310">
        <f t="shared" ref="L32" si="41">F32+H32+J32</f>
        <v>0</v>
      </c>
      <c r="M32" s="1707"/>
      <c r="N32" s="1" t="s">
        <v>86</v>
      </c>
    </row>
    <row r="33" spans="1:15" s="11" customFormat="1" ht="19.2" customHeight="1">
      <c r="A33" s="1690" t="s">
        <v>66</v>
      </c>
      <c r="B33" s="1690" t="s">
        <v>67</v>
      </c>
      <c r="C33" s="307">
        <v>622</v>
      </c>
      <c r="D33" s="1686" t="s">
        <v>54</v>
      </c>
      <c r="E33" s="308">
        <v>27872</v>
      </c>
      <c r="F33" s="308">
        <f t="shared" si="32"/>
        <v>17336384</v>
      </c>
      <c r="G33" s="308">
        <v>49367</v>
      </c>
      <c r="H33" s="308">
        <f t="shared" si="33"/>
        <v>30706274</v>
      </c>
      <c r="I33" s="308">
        <v>44105</v>
      </c>
      <c r="J33" s="308">
        <f t="shared" si="34"/>
        <v>27433310</v>
      </c>
      <c r="K33" s="308">
        <f t="shared" si="24"/>
        <v>121344</v>
      </c>
      <c r="L33" s="308">
        <f t="shared" si="22"/>
        <v>75475968</v>
      </c>
      <c r="M33" s="1706">
        <f t="shared" si="35"/>
        <v>-75475968</v>
      </c>
      <c r="N33" s="11" t="s">
        <v>85</v>
      </c>
    </row>
    <row r="34" spans="1:15" ht="19.2" customHeight="1">
      <c r="A34" s="1691"/>
      <c r="B34" s="1691"/>
      <c r="C34" s="309"/>
      <c r="D34" s="1687"/>
      <c r="E34" s="310">
        <v>27872</v>
      </c>
      <c r="F34" s="310">
        <f t="shared" si="32"/>
        <v>0</v>
      </c>
      <c r="G34" s="310">
        <v>49367</v>
      </c>
      <c r="H34" s="310">
        <f t="shared" si="33"/>
        <v>0</v>
      </c>
      <c r="I34" s="310">
        <v>44105</v>
      </c>
      <c r="J34" s="310">
        <f t="shared" si="34"/>
        <v>0</v>
      </c>
      <c r="K34" s="310">
        <f t="shared" ref="K34" si="42">E34+G34+I34</f>
        <v>121344</v>
      </c>
      <c r="L34" s="310">
        <f t="shared" ref="L34" si="43">F34+H34+J34</f>
        <v>0</v>
      </c>
      <c r="M34" s="1707"/>
      <c r="N34" s="1" t="s">
        <v>86</v>
      </c>
    </row>
    <row r="35" spans="1:15" ht="19.2" customHeight="1">
      <c r="A35" s="1694" t="s">
        <v>201</v>
      </c>
      <c r="B35" s="1694" t="s">
        <v>341</v>
      </c>
      <c r="C35" s="311"/>
      <c r="D35" s="1686" t="s">
        <v>54</v>
      </c>
      <c r="E35" s="312"/>
      <c r="F35" s="312"/>
      <c r="G35" s="312"/>
      <c r="H35" s="312"/>
      <c r="I35" s="312"/>
      <c r="J35" s="312"/>
      <c r="K35" s="312"/>
      <c r="L35" s="312"/>
      <c r="M35" s="1706">
        <f>SUM(L36-L35)</f>
        <v>27262897</v>
      </c>
      <c r="N35" s="11" t="s">
        <v>83</v>
      </c>
    </row>
    <row r="36" spans="1:15" ht="19.2" customHeight="1">
      <c r="A36" s="1695"/>
      <c r="B36" s="1695"/>
      <c r="C36" s="309">
        <v>173</v>
      </c>
      <c r="D36" s="1687"/>
      <c r="E36" s="313">
        <v>33585</v>
      </c>
      <c r="F36" s="313">
        <f>TRUNC(E36*C36,0)</f>
        <v>5810205</v>
      </c>
      <c r="G36" s="313">
        <v>59231</v>
      </c>
      <c r="H36" s="313">
        <f>TRUNC(G36*C36,0)</f>
        <v>10246963</v>
      </c>
      <c r="I36" s="313">
        <v>64773</v>
      </c>
      <c r="J36" s="313">
        <f>TRUNC(I36*C36,0)</f>
        <v>11205729</v>
      </c>
      <c r="K36" s="313">
        <f t="shared" ref="K36:L38" si="44">E36+G36+I36</f>
        <v>157589</v>
      </c>
      <c r="L36" s="313">
        <f t="shared" si="44"/>
        <v>27262897</v>
      </c>
      <c r="M36" s="1707"/>
      <c r="N36" s="1" t="s">
        <v>84</v>
      </c>
    </row>
    <row r="37" spans="1:15" ht="19.2" customHeight="1">
      <c r="A37" s="1694" t="s">
        <v>203</v>
      </c>
      <c r="B37" s="1694" t="s">
        <v>342</v>
      </c>
      <c r="C37" s="311"/>
      <c r="D37" s="1686" t="s">
        <v>54</v>
      </c>
      <c r="E37" s="312"/>
      <c r="F37" s="312"/>
      <c r="G37" s="312"/>
      <c r="H37" s="312"/>
      <c r="I37" s="312"/>
      <c r="J37" s="312"/>
      <c r="K37" s="312"/>
      <c r="L37" s="312"/>
      <c r="M37" s="1706">
        <f>SUM(L38-L37)</f>
        <v>128953662</v>
      </c>
      <c r="N37" s="11" t="s">
        <v>83</v>
      </c>
    </row>
    <row r="38" spans="1:15" ht="19.2" customHeight="1">
      <c r="A38" s="1695"/>
      <c r="B38" s="1695"/>
      <c r="C38" s="309">
        <v>622</v>
      </c>
      <c r="D38" s="1687"/>
      <c r="E38" s="313">
        <v>44743</v>
      </c>
      <c r="F38" s="313">
        <f>TRUNC(E38*C38,0)</f>
        <v>27830146</v>
      </c>
      <c r="G38" s="313">
        <v>78907</v>
      </c>
      <c r="H38" s="313">
        <f>TRUNC(G38*C38,0)</f>
        <v>49080154</v>
      </c>
      <c r="I38" s="313">
        <v>83671</v>
      </c>
      <c r="J38" s="313">
        <f>TRUNC(I38*C38,0)</f>
        <v>52043362</v>
      </c>
      <c r="K38" s="313">
        <f t="shared" si="44"/>
        <v>207321</v>
      </c>
      <c r="L38" s="313">
        <f t="shared" si="44"/>
        <v>128953662</v>
      </c>
      <c r="M38" s="1707"/>
      <c r="N38" s="1" t="s">
        <v>84</v>
      </c>
    </row>
    <row r="39" spans="1:15" s="11" customFormat="1" ht="19.2" customHeight="1">
      <c r="A39" s="1692" t="s">
        <v>1030</v>
      </c>
      <c r="B39" s="1692"/>
      <c r="C39" s="1544"/>
      <c r="D39" s="1688" t="s">
        <v>41</v>
      </c>
      <c r="E39" s="1545"/>
      <c r="F39" s="1545">
        <f>TRUNC(F41+F43+F45+F47,0)</f>
        <v>6524361</v>
      </c>
      <c r="G39" s="1545"/>
      <c r="H39" s="1545">
        <f>TRUNC(H41+H43+H45+H47,0)</f>
        <v>16748790</v>
      </c>
      <c r="I39" s="1545"/>
      <c r="J39" s="1545">
        <f>TRUNC(J41+J43+J45+J47,0)</f>
        <v>1669590</v>
      </c>
      <c r="K39" s="1545">
        <f t="shared" si="24"/>
        <v>0</v>
      </c>
      <c r="L39" s="1545">
        <f t="shared" si="22"/>
        <v>24942741</v>
      </c>
      <c r="M39" s="1708">
        <f t="shared" si="35"/>
        <v>216528</v>
      </c>
      <c r="N39" s="11" t="s">
        <v>85</v>
      </c>
      <c r="O39" s="11" t="s">
        <v>1015</v>
      </c>
    </row>
    <row r="40" spans="1:15" ht="19.2" customHeight="1">
      <c r="A40" s="1693"/>
      <c r="B40" s="1693"/>
      <c r="C40" s="1546"/>
      <c r="D40" s="1689"/>
      <c r="E40" s="1547"/>
      <c r="F40" s="1547">
        <f>TRUNC(F42+F44+F46+F48,0)</f>
        <v>7039772</v>
      </c>
      <c r="G40" s="1547"/>
      <c r="H40" s="1547">
        <f>TRUNC(H42+H44+H46+H48,0)</f>
        <v>16514122</v>
      </c>
      <c r="I40" s="1547"/>
      <c r="J40" s="1547">
        <f>TRUNC(J42+J44+J46+J48,0)</f>
        <v>1605375</v>
      </c>
      <c r="K40" s="1547">
        <f t="shared" ref="K40" si="45">E40+G40+I40</f>
        <v>0</v>
      </c>
      <c r="L40" s="1547">
        <f t="shared" ref="L40" si="46">F40+H40+J40</f>
        <v>25159269</v>
      </c>
      <c r="M40" s="1709"/>
      <c r="N40" s="1" t="s">
        <v>86</v>
      </c>
    </row>
    <row r="41" spans="1:15" s="11" customFormat="1" ht="19.2" customHeight="1">
      <c r="A41" s="1690" t="s">
        <v>343</v>
      </c>
      <c r="B41" s="1690" t="s">
        <v>347</v>
      </c>
      <c r="C41" s="307">
        <v>130</v>
      </c>
      <c r="D41" s="1686" t="s">
        <v>69</v>
      </c>
      <c r="E41" s="308">
        <v>1055</v>
      </c>
      <c r="F41" s="308">
        <f t="shared" ref="F41:F48" si="47">TRUNC(E41*C41,0)</f>
        <v>137150</v>
      </c>
      <c r="G41" s="308">
        <v>39091</v>
      </c>
      <c r="H41" s="308">
        <f t="shared" ref="H41:H48" si="48">TRUNC(G41*C41,0)</f>
        <v>5081830</v>
      </c>
      <c r="I41" s="308">
        <v>11712</v>
      </c>
      <c r="J41" s="308">
        <f t="shared" ref="J41:J48" si="49">TRUNC(I41*C41,0)</f>
        <v>1522560</v>
      </c>
      <c r="K41" s="308">
        <f t="shared" si="24"/>
        <v>51858</v>
      </c>
      <c r="L41" s="308">
        <f t="shared" si="22"/>
        <v>6741540</v>
      </c>
      <c r="M41" s="1706">
        <f t="shared" si="35"/>
        <v>-259290</v>
      </c>
      <c r="N41" s="11" t="s">
        <v>85</v>
      </c>
    </row>
    <row r="42" spans="1:15" ht="19.2" customHeight="1">
      <c r="A42" s="1691"/>
      <c r="B42" s="1691"/>
      <c r="C42" s="309">
        <f>+INT(집계표!S15+집계표!S16)</f>
        <v>125</v>
      </c>
      <c r="D42" s="1687"/>
      <c r="E42" s="310">
        <v>1055</v>
      </c>
      <c r="F42" s="310">
        <f t="shared" si="47"/>
        <v>131875</v>
      </c>
      <c r="G42" s="310">
        <v>39091</v>
      </c>
      <c r="H42" s="310">
        <f t="shared" si="48"/>
        <v>4886375</v>
      </c>
      <c r="I42" s="310">
        <v>11712</v>
      </c>
      <c r="J42" s="310">
        <f t="shared" si="49"/>
        <v>1464000</v>
      </c>
      <c r="K42" s="310">
        <f t="shared" ref="K42" si="50">E42+G42+I42</f>
        <v>51858</v>
      </c>
      <c r="L42" s="310">
        <f t="shared" ref="L42" si="51">F42+H42+J42</f>
        <v>6482250</v>
      </c>
      <c r="M42" s="1707"/>
      <c r="N42" s="1" t="s">
        <v>86</v>
      </c>
      <c r="O42" s="1" t="s">
        <v>1016</v>
      </c>
    </row>
    <row r="43" spans="1:15" s="11" customFormat="1" ht="19.2" customHeight="1">
      <c r="A43" s="1690" t="s">
        <v>344</v>
      </c>
      <c r="B43" s="1690" t="s">
        <v>347</v>
      </c>
      <c r="C43" s="307">
        <v>130</v>
      </c>
      <c r="D43" s="1686" t="s">
        <v>70</v>
      </c>
      <c r="E43" s="308">
        <v>27167</v>
      </c>
      <c r="F43" s="308">
        <f t="shared" si="47"/>
        <v>3531710</v>
      </c>
      <c r="G43" s="308">
        <v>78873</v>
      </c>
      <c r="H43" s="308">
        <f t="shared" si="48"/>
        <v>10253490</v>
      </c>
      <c r="I43" s="308">
        <v>1131</v>
      </c>
      <c r="J43" s="308">
        <f t="shared" si="49"/>
        <v>147030</v>
      </c>
      <c r="K43" s="308">
        <f t="shared" si="24"/>
        <v>107171</v>
      </c>
      <c r="L43" s="308">
        <f t="shared" si="22"/>
        <v>13932230</v>
      </c>
      <c r="M43" s="1706">
        <f t="shared" si="35"/>
        <v>-535855</v>
      </c>
      <c r="N43" s="11" t="s">
        <v>85</v>
      </c>
    </row>
    <row r="44" spans="1:15" ht="19.2" customHeight="1">
      <c r="A44" s="1691"/>
      <c r="B44" s="1691"/>
      <c r="C44" s="309">
        <f>+INT(집계표!S17+집계표!S18)</f>
        <v>125</v>
      </c>
      <c r="D44" s="1687"/>
      <c r="E44" s="310">
        <v>27167</v>
      </c>
      <c r="F44" s="310">
        <f t="shared" si="47"/>
        <v>3395875</v>
      </c>
      <c r="G44" s="310">
        <v>78873</v>
      </c>
      <c r="H44" s="310">
        <f t="shared" si="48"/>
        <v>9859125</v>
      </c>
      <c r="I44" s="310">
        <v>1131</v>
      </c>
      <c r="J44" s="310">
        <f t="shared" si="49"/>
        <v>141375</v>
      </c>
      <c r="K44" s="310">
        <f t="shared" ref="K44" si="52">E44+G44+I44</f>
        <v>107171</v>
      </c>
      <c r="L44" s="310">
        <f t="shared" ref="L44" si="53">F44+H44+J44</f>
        <v>13396375</v>
      </c>
      <c r="M44" s="1707"/>
      <c r="N44" s="1" t="s">
        <v>86</v>
      </c>
    </row>
    <row r="45" spans="1:15" s="11" customFormat="1" ht="19.2" customHeight="1">
      <c r="A45" s="1690" t="s">
        <v>345</v>
      </c>
      <c r="B45" s="1690" t="s">
        <v>348</v>
      </c>
      <c r="C45" s="307">
        <v>741</v>
      </c>
      <c r="D45" s="1686" t="s">
        <v>54</v>
      </c>
      <c r="E45" s="308">
        <v>3827</v>
      </c>
      <c r="F45" s="308">
        <f t="shared" si="47"/>
        <v>2835807</v>
      </c>
      <c r="G45" s="308">
        <v>1812</v>
      </c>
      <c r="H45" s="308">
        <f t="shared" si="48"/>
        <v>1342692</v>
      </c>
      <c r="I45" s="308">
        <v>0</v>
      </c>
      <c r="J45" s="308">
        <f t="shared" si="49"/>
        <v>0</v>
      </c>
      <c r="K45" s="308">
        <f t="shared" si="24"/>
        <v>5639</v>
      </c>
      <c r="L45" s="308">
        <f t="shared" si="22"/>
        <v>4178499</v>
      </c>
      <c r="M45" s="1706">
        <f t="shared" si="35"/>
        <v>946449</v>
      </c>
      <c r="N45" s="11" t="s">
        <v>85</v>
      </c>
    </row>
    <row r="46" spans="1:15" ht="19.2" customHeight="1">
      <c r="A46" s="1691"/>
      <c r="B46" s="1691"/>
      <c r="C46" s="309">
        <f>+집계표!S13+집계표!S14</f>
        <v>908.83999999999992</v>
      </c>
      <c r="D46" s="1687"/>
      <c r="E46" s="310">
        <v>3827</v>
      </c>
      <c r="F46" s="310">
        <f t="shared" si="47"/>
        <v>3478130</v>
      </c>
      <c r="G46" s="310">
        <v>1812</v>
      </c>
      <c r="H46" s="310">
        <f t="shared" si="48"/>
        <v>1646818</v>
      </c>
      <c r="I46" s="310">
        <v>0</v>
      </c>
      <c r="J46" s="310">
        <f t="shared" si="49"/>
        <v>0</v>
      </c>
      <c r="K46" s="310">
        <f t="shared" ref="K46" si="54">E46+G46+I46</f>
        <v>5639</v>
      </c>
      <c r="L46" s="310">
        <f t="shared" ref="L46" si="55">F46+H46+J46</f>
        <v>5124948</v>
      </c>
      <c r="M46" s="1707"/>
      <c r="N46" s="1" t="s">
        <v>86</v>
      </c>
      <c r="O46" s="11" t="s">
        <v>1017</v>
      </c>
    </row>
    <row r="47" spans="1:15" s="11" customFormat="1" ht="19.2" customHeight="1">
      <c r="A47" s="1690" t="s">
        <v>346</v>
      </c>
      <c r="B47" s="1690" t="s">
        <v>347</v>
      </c>
      <c r="C47" s="307">
        <v>43</v>
      </c>
      <c r="D47" s="1686" t="s">
        <v>70</v>
      </c>
      <c r="E47" s="308">
        <v>458</v>
      </c>
      <c r="F47" s="308">
        <f t="shared" si="47"/>
        <v>19694</v>
      </c>
      <c r="G47" s="308">
        <v>1646</v>
      </c>
      <c r="H47" s="308">
        <f t="shared" si="48"/>
        <v>70778</v>
      </c>
      <c r="I47" s="308">
        <v>0</v>
      </c>
      <c r="J47" s="308">
        <f t="shared" si="49"/>
        <v>0</v>
      </c>
      <c r="K47" s="308">
        <f t="shared" si="24"/>
        <v>2104</v>
      </c>
      <c r="L47" s="308">
        <f t="shared" si="22"/>
        <v>90472</v>
      </c>
      <c r="M47" s="1706">
        <f t="shared" si="35"/>
        <v>65224</v>
      </c>
      <c r="N47" s="11" t="s">
        <v>85</v>
      </c>
    </row>
    <row r="48" spans="1:15" ht="19.2" customHeight="1">
      <c r="A48" s="1691"/>
      <c r="B48" s="1691"/>
      <c r="C48" s="309">
        <f>+집계표!S19+집계표!S20</f>
        <v>74</v>
      </c>
      <c r="D48" s="1687"/>
      <c r="E48" s="310">
        <v>458</v>
      </c>
      <c r="F48" s="310">
        <f t="shared" si="47"/>
        <v>33892</v>
      </c>
      <c r="G48" s="310">
        <v>1646</v>
      </c>
      <c r="H48" s="310">
        <f t="shared" si="48"/>
        <v>121804</v>
      </c>
      <c r="I48" s="310">
        <v>0</v>
      </c>
      <c r="J48" s="310">
        <f t="shared" si="49"/>
        <v>0</v>
      </c>
      <c r="K48" s="310">
        <f t="shared" ref="K48" si="56">E48+G48+I48</f>
        <v>2104</v>
      </c>
      <c r="L48" s="310">
        <f t="shared" ref="L48" si="57">F48+H48+J48</f>
        <v>155696</v>
      </c>
      <c r="M48" s="1707"/>
      <c r="N48" s="1" t="s">
        <v>86</v>
      </c>
      <c r="O48" s="1" t="s">
        <v>1018</v>
      </c>
    </row>
    <row r="49" spans="1:16" s="11" customFormat="1" ht="19.2" customHeight="1">
      <c r="A49" s="1692" t="s">
        <v>349</v>
      </c>
      <c r="B49" s="1692" t="s">
        <v>41</v>
      </c>
      <c r="C49" s="1544"/>
      <c r="D49" s="1688" t="s">
        <v>41</v>
      </c>
      <c r="E49" s="1545"/>
      <c r="F49" s="1545">
        <f>TRUNC(F53+F55+F57+F59+F61+F63+F65+F67+F69+F71+F73+F75+F77,0)</f>
        <v>28073070</v>
      </c>
      <c r="G49" s="1545"/>
      <c r="H49" s="1545">
        <f>TRUNC(H53+H55+H57+H59+H61+H63+H65+H67+H69+H71+H73+H75+H77,0)</f>
        <v>83714164</v>
      </c>
      <c r="I49" s="1545"/>
      <c r="J49" s="1545">
        <f>TRUNC(J53+J55+J57+J59+J61+J63+J65+J67+J69+J71+J73+J75+J77,0)</f>
        <v>40314424</v>
      </c>
      <c r="K49" s="1545">
        <f t="shared" si="24"/>
        <v>0</v>
      </c>
      <c r="L49" s="1545">
        <f t="shared" si="22"/>
        <v>152101658</v>
      </c>
      <c r="M49" s="1708">
        <f t="shared" si="35"/>
        <v>31233438</v>
      </c>
      <c r="N49" s="11" t="s">
        <v>85</v>
      </c>
    </row>
    <row r="50" spans="1:16" ht="19.2" customHeight="1">
      <c r="A50" s="1693"/>
      <c r="B50" s="1693"/>
      <c r="C50" s="1546"/>
      <c r="D50" s="1689"/>
      <c r="E50" s="1547"/>
      <c r="F50" s="1547">
        <f>TRUNC(F54+F56+F58+F60+F62+F64+F66+F68+F70+F72+F74+F76+F78,0)</f>
        <v>33373718</v>
      </c>
      <c r="G50" s="1547"/>
      <c r="H50" s="1547">
        <f>TRUNC(H54+H56+H58+H60+H62+H64+H66+H68+H70+H72+H74+H76+H78,0)</f>
        <v>92764465</v>
      </c>
      <c r="I50" s="1547"/>
      <c r="J50" s="1547">
        <f>TRUNC(J54+J56+J58+J60+J62+J64+J66+J68+J70+J72+J74+J76+J78,0)</f>
        <v>57196913</v>
      </c>
      <c r="K50" s="1547">
        <f t="shared" ref="K50" si="58">E50+G50+I50</f>
        <v>0</v>
      </c>
      <c r="L50" s="1547">
        <f t="shared" ref="L50" si="59">F50+H50+J50</f>
        <v>183335096</v>
      </c>
      <c r="M50" s="1709"/>
      <c r="N50" s="1" t="s">
        <v>86</v>
      </c>
    </row>
    <row r="51" spans="1:16" s="11" customFormat="1" ht="19.2" customHeight="1">
      <c r="A51" s="1690" t="s">
        <v>350</v>
      </c>
      <c r="B51" s="1690" t="s">
        <v>41</v>
      </c>
      <c r="C51" s="307"/>
      <c r="D51" s="1686" t="s">
        <v>41</v>
      </c>
      <c r="E51" s="308"/>
      <c r="F51" s="308">
        <f>TRUNC(F53+F55+F57+F59,0)</f>
        <v>25282814</v>
      </c>
      <c r="G51" s="308"/>
      <c r="H51" s="308">
        <f>TRUNC(H53+H55+H57+H59,0)</f>
        <v>48901246</v>
      </c>
      <c r="I51" s="308"/>
      <c r="J51" s="308">
        <f>TRUNC(J53+J55+J57+J59,0)</f>
        <v>35821261</v>
      </c>
      <c r="K51" s="308">
        <f t="shared" si="24"/>
        <v>0</v>
      </c>
      <c r="L51" s="308">
        <f t="shared" si="22"/>
        <v>110005321</v>
      </c>
      <c r="M51" s="1706">
        <f t="shared" si="35"/>
        <v>34720023</v>
      </c>
      <c r="N51" s="11" t="s">
        <v>85</v>
      </c>
    </row>
    <row r="52" spans="1:16" ht="19.2" customHeight="1">
      <c r="A52" s="1691"/>
      <c r="B52" s="1691"/>
      <c r="C52" s="309"/>
      <c r="D52" s="1687"/>
      <c r="E52" s="310"/>
      <c r="F52" s="310">
        <f>TRUNC(F54+F56+F58+F60+F62+F64,0)</f>
        <v>31371420</v>
      </c>
      <c r="G52" s="310"/>
      <c r="H52" s="310">
        <f>TRUNC(H54+H56+H58+H60+H62+H64,0)</f>
        <v>59941062</v>
      </c>
      <c r="I52" s="310"/>
      <c r="J52" s="310">
        <f>TRUNC(J54+J56+J58+J60+J62+J64,0)</f>
        <v>53412862</v>
      </c>
      <c r="K52" s="310">
        <f t="shared" ref="K52" si="60">E52+G52+I52</f>
        <v>0</v>
      </c>
      <c r="L52" s="310">
        <f t="shared" ref="L52" si="61">F52+H52+J52</f>
        <v>144725344</v>
      </c>
      <c r="M52" s="1707"/>
      <c r="N52" s="1" t="s">
        <v>86</v>
      </c>
    </row>
    <row r="53" spans="1:16" s="11" customFormat="1" ht="19.2" customHeight="1">
      <c r="A53" s="1690" t="s">
        <v>351</v>
      </c>
      <c r="B53" s="1690" t="s">
        <v>1023</v>
      </c>
      <c r="C53" s="307">
        <v>1118</v>
      </c>
      <c r="D53" s="1686" t="s">
        <v>54</v>
      </c>
      <c r="E53" s="308">
        <v>3718</v>
      </c>
      <c r="F53" s="308">
        <f t="shared" ref="F53:F75" si="62">TRUNC(E53*C53,0)</f>
        <v>4156724</v>
      </c>
      <c r="G53" s="308">
        <v>8634</v>
      </c>
      <c r="H53" s="308">
        <f t="shared" ref="H53:H75" si="63">TRUNC(G53*C53,0)</f>
        <v>9652812</v>
      </c>
      <c r="I53" s="308">
        <v>4641</v>
      </c>
      <c r="J53" s="308">
        <f t="shared" ref="J53:J75" si="64">TRUNC(I53*C53,0)</f>
        <v>5188638</v>
      </c>
      <c r="K53" s="308">
        <f t="shared" si="24"/>
        <v>16993</v>
      </c>
      <c r="L53" s="308">
        <f t="shared" si="22"/>
        <v>18998174</v>
      </c>
      <c r="M53" s="1706">
        <f t="shared" si="35"/>
        <v>-1665314</v>
      </c>
      <c r="N53" s="11" t="s">
        <v>85</v>
      </c>
    </row>
    <row r="54" spans="1:16" ht="19.2" customHeight="1">
      <c r="A54" s="1691"/>
      <c r="B54" s="1691"/>
      <c r="C54" s="309">
        <f>+INT(집계표!S26)</f>
        <v>1020</v>
      </c>
      <c r="D54" s="1687"/>
      <c r="E54" s="310">
        <v>3718</v>
      </c>
      <c r="F54" s="310">
        <f t="shared" ref="F54" si="65">TRUNC(E54*C54,0)</f>
        <v>3792360</v>
      </c>
      <c r="G54" s="310">
        <v>8634</v>
      </c>
      <c r="H54" s="310">
        <f t="shared" ref="H54" si="66">TRUNC(G54*C54,0)</f>
        <v>8806680</v>
      </c>
      <c r="I54" s="310">
        <v>4641</v>
      </c>
      <c r="J54" s="310">
        <f t="shared" ref="J54" si="67">TRUNC(I54*C54,0)</f>
        <v>4733820</v>
      </c>
      <c r="K54" s="310">
        <f t="shared" ref="K54" si="68">E54+G54+I54</f>
        <v>16993</v>
      </c>
      <c r="L54" s="310">
        <f t="shared" ref="L54" si="69">F54+H54+J54</f>
        <v>17332860</v>
      </c>
      <c r="M54" s="1707"/>
      <c r="N54" s="1" t="s">
        <v>86</v>
      </c>
      <c r="P54" s="1">
        <f>5*16</f>
        <v>80</v>
      </c>
    </row>
    <row r="55" spans="1:16" s="11" customFormat="1" ht="19.2" customHeight="1">
      <c r="A55" s="1690" t="s">
        <v>352</v>
      </c>
      <c r="B55" s="1690" t="s">
        <v>1028</v>
      </c>
      <c r="C55" s="307">
        <v>419</v>
      </c>
      <c r="D55" s="1686" t="s">
        <v>54</v>
      </c>
      <c r="E55" s="308">
        <v>9945</v>
      </c>
      <c r="F55" s="308">
        <f t="shared" si="62"/>
        <v>4166955</v>
      </c>
      <c r="G55" s="308">
        <v>18476</v>
      </c>
      <c r="H55" s="308">
        <f t="shared" si="63"/>
        <v>7741444</v>
      </c>
      <c r="I55" s="308">
        <v>15202</v>
      </c>
      <c r="J55" s="308">
        <f t="shared" si="64"/>
        <v>6369638</v>
      </c>
      <c r="K55" s="308">
        <f t="shared" si="24"/>
        <v>43623</v>
      </c>
      <c r="L55" s="308">
        <f t="shared" si="22"/>
        <v>18278037</v>
      </c>
      <c r="M55" s="1706">
        <f t="shared" si="35"/>
        <v>-1614051</v>
      </c>
      <c r="N55" s="11" t="s">
        <v>85</v>
      </c>
      <c r="P55" s="1535"/>
    </row>
    <row r="56" spans="1:16" ht="19.2" customHeight="1">
      <c r="A56" s="1691"/>
      <c r="B56" s="1691"/>
      <c r="C56" s="309">
        <f>+INT(집계표!S27)</f>
        <v>382</v>
      </c>
      <c r="D56" s="1687"/>
      <c r="E56" s="310">
        <v>9945</v>
      </c>
      <c r="F56" s="310">
        <f t="shared" ref="F56" si="70">TRUNC(E56*C56,0)</f>
        <v>3798990</v>
      </c>
      <c r="G56" s="310">
        <v>18476</v>
      </c>
      <c r="H56" s="310">
        <f t="shared" ref="H56" si="71">TRUNC(G56*C56,0)</f>
        <v>7057832</v>
      </c>
      <c r="I56" s="310">
        <v>15202</v>
      </c>
      <c r="J56" s="310">
        <f t="shared" ref="J56" si="72">TRUNC(I56*C56,0)</f>
        <v>5807164</v>
      </c>
      <c r="K56" s="310">
        <f t="shared" ref="K56" si="73">E56+G56+I56</f>
        <v>43623</v>
      </c>
      <c r="L56" s="310">
        <f t="shared" ref="L56" si="74">F56+H56+J56</f>
        <v>16663986</v>
      </c>
      <c r="M56" s="1707"/>
      <c r="N56" s="1" t="s">
        <v>86</v>
      </c>
    </row>
    <row r="57" spans="1:16" s="11" customFormat="1" ht="19.2" customHeight="1">
      <c r="A57" s="1690" t="s">
        <v>353</v>
      </c>
      <c r="B57" s="1690" t="s">
        <v>65</v>
      </c>
      <c r="C57" s="307">
        <v>395</v>
      </c>
      <c r="D57" s="1686" t="s">
        <v>54</v>
      </c>
      <c r="E57" s="308">
        <v>22533</v>
      </c>
      <c r="F57" s="308">
        <f t="shared" si="62"/>
        <v>8900535</v>
      </c>
      <c r="G57" s="308">
        <v>41862</v>
      </c>
      <c r="H57" s="308">
        <f t="shared" si="63"/>
        <v>16535490</v>
      </c>
      <c r="I57" s="308">
        <v>32023</v>
      </c>
      <c r="J57" s="308">
        <f t="shared" si="64"/>
        <v>12649085</v>
      </c>
      <c r="K57" s="308">
        <f t="shared" si="24"/>
        <v>96418</v>
      </c>
      <c r="L57" s="308">
        <f t="shared" si="22"/>
        <v>38085110</v>
      </c>
      <c r="M57" s="1706">
        <f t="shared" si="35"/>
        <v>-38085110</v>
      </c>
      <c r="N57" s="11" t="s">
        <v>85</v>
      </c>
    </row>
    <row r="58" spans="1:16" ht="19.2" customHeight="1">
      <c r="A58" s="1691"/>
      <c r="B58" s="1691"/>
      <c r="C58" s="309"/>
      <c r="D58" s="1687"/>
      <c r="E58" s="310">
        <v>22533</v>
      </c>
      <c r="F58" s="310">
        <f t="shared" ref="F58" si="75">TRUNC(E58*C58,0)</f>
        <v>0</v>
      </c>
      <c r="G58" s="310">
        <v>41862</v>
      </c>
      <c r="H58" s="310">
        <f t="shared" ref="H58" si="76">TRUNC(G58*C58,0)</f>
        <v>0</v>
      </c>
      <c r="I58" s="310">
        <v>32023</v>
      </c>
      <c r="J58" s="310">
        <f t="shared" ref="J58" si="77">TRUNC(I58*C58,0)</f>
        <v>0</v>
      </c>
      <c r="K58" s="310">
        <f t="shared" ref="K58" si="78">E58+G58+I58</f>
        <v>96418</v>
      </c>
      <c r="L58" s="310">
        <f t="shared" ref="L58" si="79">F58+H58+J58</f>
        <v>0</v>
      </c>
      <c r="M58" s="1707"/>
      <c r="N58" s="1" t="s">
        <v>86</v>
      </c>
    </row>
    <row r="59" spans="1:16" s="11" customFormat="1" ht="19.2" customHeight="1">
      <c r="A59" s="1690" t="s">
        <v>354</v>
      </c>
      <c r="B59" s="1690" t="s">
        <v>67</v>
      </c>
      <c r="C59" s="307">
        <v>300</v>
      </c>
      <c r="D59" s="1686" t="s">
        <v>54</v>
      </c>
      <c r="E59" s="308">
        <v>26862</v>
      </c>
      <c r="F59" s="308">
        <f t="shared" si="62"/>
        <v>8058600</v>
      </c>
      <c r="G59" s="308">
        <v>49905</v>
      </c>
      <c r="H59" s="308">
        <f t="shared" si="63"/>
        <v>14971500</v>
      </c>
      <c r="I59" s="308">
        <v>38713</v>
      </c>
      <c r="J59" s="308">
        <f t="shared" si="64"/>
        <v>11613900</v>
      </c>
      <c r="K59" s="308">
        <f t="shared" si="24"/>
        <v>115480</v>
      </c>
      <c r="L59" s="308">
        <f t="shared" si="22"/>
        <v>34644000</v>
      </c>
      <c r="M59" s="1706">
        <f t="shared" si="35"/>
        <v>-34644000</v>
      </c>
      <c r="N59" s="11" t="s">
        <v>85</v>
      </c>
    </row>
    <row r="60" spans="1:16" ht="19.2" customHeight="1">
      <c r="A60" s="1691"/>
      <c r="B60" s="1691"/>
      <c r="C60" s="309"/>
      <c r="D60" s="1687"/>
      <c r="E60" s="310">
        <v>26862</v>
      </c>
      <c r="F60" s="310">
        <f t="shared" ref="F60" si="80">TRUNC(E60*C60,0)</f>
        <v>0</v>
      </c>
      <c r="G60" s="310">
        <v>49905</v>
      </c>
      <c r="H60" s="310">
        <f t="shared" ref="H60" si="81">TRUNC(G60*C60,0)</f>
        <v>0</v>
      </c>
      <c r="I60" s="310">
        <v>38713</v>
      </c>
      <c r="J60" s="310">
        <f t="shared" ref="J60" si="82">TRUNC(I60*C60,0)</f>
        <v>0</v>
      </c>
      <c r="K60" s="310">
        <f t="shared" ref="K60" si="83">E60+G60+I60</f>
        <v>115480</v>
      </c>
      <c r="L60" s="310">
        <f t="shared" ref="L60" si="84">F60+H60+J60</f>
        <v>0</v>
      </c>
      <c r="M60" s="1707"/>
      <c r="N60" s="1" t="s">
        <v>86</v>
      </c>
    </row>
    <row r="61" spans="1:16" ht="19.2" customHeight="1">
      <c r="A61" s="1694" t="s">
        <v>353</v>
      </c>
      <c r="B61" s="1694" t="s">
        <v>202</v>
      </c>
      <c r="C61" s="311"/>
      <c r="D61" s="1686" t="s">
        <v>54</v>
      </c>
      <c r="E61" s="312"/>
      <c r="F61" s="312"/>
      <c r="G61" s="312"/>
      <c r="H61" s="312"/>
      <c r="I61" s="312"/>
      <c r="J61" s="312"/>
      <c r="K61" s="312"/>
      <c r="L61" s="312"/>
      <c r="M61" s="1706">
        <f>SUM(L62-L61)</f>
        <v>54151438</v>
      </c>
      <c r="N61" s="11" t="s">
        <v>83</v>
      </c>
    </row>
    <row r="62" spans="1:16" ht="19.2" customHeight="1">
      <c r="A62" s="1695"/>
      <c r="B62" s="1695"/>
      <c r="C62" s="309">
        <f>+INT(집계표!S28)</f>
        <v>358</v>
      </c>
      <c r="D62" s="1687"/>
      <c r="E62" s="313">
        <v>32220</v>
      </c>
      <c r="F62" s="313">
        <f>TRUNC(E62*C62,0)</f>
        <v>11534760</v>
      </c>
      <c r="G62" s="313">
        <v>59860</v>
      </c>
      <c r="H62" s="313">
        <f>TRUNC(G62*C62,0)</f>
        <v>21429880</v>
      </c>
      <c r="I62" s="313">
        <v>59181</v>
      </c>
      <c r="J62" s="313">
        <f>TRUNC(I62*C62,0)</f>
        <v>21186798</v>
      </c>
      <c r="K62" s="313">
        <f t="shared" ref="K62:L64" si="85">E62+G62+I62</f>
        <v>151261</v>
      </c>
      <c r="L62" s="313">
        <f t="shared" si="85"/>
        <v>54151438</v>
      </c>
      <c r="M62" s="1707"/>
      <c r="N62" s="1" t="s">
        <v>84</v>
      </c>
    </row>
    <row r="63" spans="1:16" ht="19.2" customHeight="1">
      <c r="A63" s="1694" t="s">
        <v>354</v>
      </c>
      <c r="B63" s="1694" t="s">
        <v>204</v>
      </c>
      <c r="C63" s="311"/>
      <c r="D63" s="1686" t="s">
        <v>54</v>
      </c>
      <c r="E63" s="312"/>
      <c r="F63" s="312"/>
      <c r="G63" s="312"/>
      <c r="H63" s="312"/>
      <c r="I63" s="312"/>
      <c r="J63" s="312"/>
      <c r="K63" s="312"/>
      <c r="L63" s="312"/>
      <c r="M63" s="1706">
        <f>SUM(L64-L63)</f>
        <v>56577060</v>
      </c>
      <c r="N63" s="11" t="s">
        <v>83</v>
      </c>
    </row>
    <row r="64" spans="1:16" ht="19.2" customHeight="1">
      <c r="A64" s="1695"/>
      <c r="B64" s="1695"/>
      <c r="C64" s="309">
        <f>+INT(집계표!S29)</f>
        <v>285</v>
      </c>
      <c r="D64" s="1687"/>
      <c r="E64" s="313">
        <v>42966</v>
      </c>
      <c r="F64" s="313">
        <f>TRUNC(E64*C64,0)</f>
        <v>12245310</v>
      </c>
      <c r="G64" s="313">
        <v>79462</v>
      </c>
      <c r="H64" s="313">
        <f>TRUNC(G64*C64,0)</f>
        <v>22646670</v>
      </c>
      <c r="I64" s="313">
        <v>76088</v>
      </c>
      <c r="J64" s="313">
        <f>TRUNC(I64*C64,0)</f>
        <v>21685080</v>
      </c>
      <c r="K64" s="313">
        <f t="shared" si="85"/>
        <v>198516</v>
      </c>
      <c r="L64" s="313">
        <f t="shared" si="85"/>
        <v>56577060</v>
      </c>
      <c r="M64" s="1707"/>
      <c r="N64" s="1" t="s">
        <v>84</v>
      </c>
    </row>
    <row r="65" spans="1:14" s="11" customFormat="1" ht="19.2" customHeight="1">
      <c r="A65" s="1690" t="s">
        <v>355</v>
      </c>
      <c r="B65" s="1690" t="s">
        <v>1026</v>
      </c>
      <c r="C65" s="307">
        <v>256</v>
      </c>
      <c r="D65" s="1686" t="s">
        <v>53</v>
      </c>
      <c r="E65" s="308">
        <v>1970</v>
      </c>
      <c r="F65" s="308">
        <f t="shared" si="62"/>
        <v>504320</v>
      </c>
      <c r="G65" s="308">
        <v>19353</v>
      </c>
      <c r="H65" s="308">
        <f t="shared" si="63"/>
        <v>4954368</v>
      </c>
      <c r="I65" s="308">
        <v>1864</v>
      </c>
      <c r="J65" s="308">
        <f t="shared" si="64"/>
        <v>477184</v>
      </c>
      <c r="K65" s="308">
        <f t="shared" si="24"/>
        <v>23187</v>
      </c>
      <c r="L65" s="308">
        <f t="shared" si="22"/>
        <v>5935872</v>
      </c>
      <c r="M65" s="1706">
        <f t="shared" si="35"/>
        <v>2875188</v>
      </c>
      <c r="N65" s="11" t="s">
        <v>83</v>
      </c>
    </row>
    <row r="66" spans="1:14" ht="19.2" customHeight="1">
      <c r="A66" s="1691"/>
      <c r="B66" s="1691"/>
      <c r="C66" s="309">
        <f>+INT(집계표!S30)</f>
        <v>380</v>
      </c>
      <c r="D66" s="1687"/>
      <c r="E66" s="310">
        <v>1970</v>
      </c>
      <c r="F66" s="310">
        <f t="shared" ref="F66" si="86">TRUNC(E66*C66,0)</f>
        <v>748600</v>
      </c>
      <c r="G66" s="310">
        <v>19353</v>
      </c>
      <c r="H66" s="310">
        <f t="shared" ref="H66" si="87">TRUNC(G66*C66,0)</f>
        <v>7354140</v>
      </c>
      <c r="I66" s="310">
        <v>1864</v>
      </c>
      <c r="J66" s="310">
        <f t="shared" ref="J66" si="88">TRUNC(I66*C66,0)</f>
        <v>708320</v>
      </c>
      <c r="K66" s="310">
        <f t="shared" ref="K66" si="89">E66+G66+I66</f>
        <v>23187</v>
      </c>
      <c r="L66" s="310">
        <f t="shared" ref="L66" si="90">F66+H66+J66</f>
        <v>8811060</v>
      </c>
      <c r="M66" s="1707"/>
      <c r="N66" s="1" t="s">
        <v>84</v>
      </c>
    </row>
    <row r="67" spans="1:14" s="11" customFormat="1" ht="19.2" customHeight="1">
      <c r="A67" s="1690" t="s">
        <v>356</v>
      </c>
      <c r="B67" s="1690" t="s">
        <v>1027</v>
      </c>
      <c r="C67" s="314">
        <v>41.356999999999999</v>
      </c>
      <c r="D67" s="1686" t="s">
        <v>71</v>
      </c>
      <c r="E67" s="308">
        <v>6623</v>
      </c>
      <c r="F67" s="308">
        <f t="shared" si="62"/>
        <v>273907</v>
      </c>
      <c r="G67" s="308">
        <v>445643</v>
      </c>
      <c r="H67" s="308">
        <f t="shared" si="63"/>
        <v>18430457</v>
      </c>
      <c r="I67" s="308">
        <v>22886</v>
      </c>
      <c r="J67" s="308">
        <f t="shared" si="64"/>
        <v>946496</v>
      </c>
      <c r="K67" s="308">
        <f t="shared" si="24"/>
        <v>475152</v>
      </c>
      <c r="L67" s="308">
        <f t="shared" si="22"/>
        <v>19650860</v>
      </c>
      <c r="M67" s="1706">
        <f t="shared" si="35"/>
        <v>-2452735</v>
      </c>
      <c r="N67" s="11" t="s">
        <v>83</v>
      </c>
    </row>
    <row r="68" spans="1:14" ht="19.2" customHeight="1">
      <c r="A68" s="1691"/>
      <c r="B68" s="1691"/>
      <c r="C68" s="315">
        <f>+ROUND(집계표!S31,3)</f>
        <v>36.195</v>
      </c>
      <c r="D68" s="1687"/>
      <c r="E68" s="310">
        <v>6623</v>
      </c>
      <c r="F68" s="310">
        <f t="shared" ref="F68" si="91">TRUNC(E68*C68,0)</f>
        <v>239719</v>
      </c>
      <c r="G68" s="310">
        <v>445643</v>
      </c>
      <c r="H68" s="310">
        <f t="shared" ref="H68" si="92">TRUNC(G68*C68,0)</f>
        <v>16130048</v>
      </c>
      <c r="I68" s="310">
        <v>22886</v>
      </c>
      <c r="J68" s="310">
        <f t="shared" ref="J68" si="93">TRUNC(I68*C68,0)</f>
        <v>828358</v>
      </c>
      <c r="K68" s="310">
        <f t="shared" ref="K68" si="94">E68+G68+I68</f>
        <v>475152</v>
      </c>
      <c r="L68" s="310">
        <f t="shared" ref="L68" si="95">F68+H68+J68</f>
        <v>17198125</v>
      </c>
      <c r="M68" s="1707"/>
      <c r="N68" s="1" t="s">
        <v>84</v>
      </c>
    </row>
    <row r="69" spans="1:14" s="11" customFormat="1" ht="19.2" customHeight="1">
      <c r="A69" s="1690" t="s">
        <v>395</v>
      </c>
      <c r="B69" s="1690" t="s">
        <v>41</v>
      </c>
      <c r="C69" s="307">
        <v>176</v>
      </c>
      <c r="D69" s="1686" t="s">
        <v>69</v>
      </c>
      <c r="E69" s="308">
        <v>1947</v>
      </c>
      <c r="F69" s="308">
        <f t="shared" si="62"/>
        <v>342672</v>
      </c>
      <c r="G69" s="308">
        <v>23996</v>
      </c>
      <c r="H69" s="308">
        <f t="shared" si="63"/>
        <v>4223296</v>
      </c>
      <c r="I69" s="308">
        <v>9219</v>
      </c>
      <c r="J69" s="308">
        <f t="shared" si="64"/>
        <v>1622544</v>
      </c>
      <c r="K69" s="308">
        <f t="shared" si="24"/>
        <v>35162</v>
      </c>
      <c r="L69" s="308">
        <f t="shared" si="22"/>
        <v>6188512</v>
      </c>
      <c r="M69" s="1706">
        <f t="shared" si="35"/>
        <v>-527430</v>
      </c>
      <c r="N69" s="11" t="s">
        <v>83</v>
      </c>
    </row>
    <row r="70" spans="1:14" ht="19.2" customHeight="1">
      <c r="A70" s="1691"/>
      <c r="B70" s="1691"/>
      <c r="C70" s="309">
        <f>+INT(집계표!S35)</f>
        <v>161</v>
      </c>
      <c r="D70" s="1687"/>
      <c r="E70" s="310">
        <v>1947</v>
      </c>
      <c r="F70" s="310">
        <f t="shared" ref="F70" si="96">TRUNC(E70*C70,0)</f>
        <v>313467</v>
      </c>
      <c r="G70" s="310">
        <v>23996</v>
      </c>
      <c r="H70" s="310">
        <f t="shared" ref="H70" si="97">TRUNC(G70*C70,0)</f>
        <v>3863356</v>
      </c>
      <c r="I70" s="310">
        <v>9219</v>
      </c>
      <c r="J70" s="310">
        <f t="shared" ref="J70" si="98">TRUNC(I70*C70,0)</f>
        <v>1484259</v>
      </c>
      <c r="K70" s="310">
        <f t="shared" ref="K70" si="99">E70+G70+I70</f>
        <v>35162</v>
      </c>
      <c r="L70" s="310">
        <f t="shared" ref="L70" si="100">F70+H70+J70</f>
        <v>5661082</v>
      </c>
      <c r="M70" s="1707"/>
      <c r="N70" s="1" t="s">
        <v>84</v>
      </c>
    </row>
    <row r="71" spans="1:14" s="11" customFormat="1" ht="19.2" customHeight="1">
      <c r="A71" s="1690" t="s">
        <v>396</v>
      </c>
      <c r="B71" s="1690" t="s">
        <v>41</v>
      </c>
      <c r="C71" s="307">
        <v>2</v>
      </c>
      <c r="D71" s="1686" t="s">
        <v>53</v>
      </c>
      <c r="E71" s="308">
        <v>5440</v>
      </c>
      <c r="F71" s="308">
        <f t="shared" si="62"/>
        <v>10880</v>
      </c>
      <c r="G71" s="308">
        <v>141286</v>
      </c>
      <c r="H71" s="308">
        <f t="shared" si="63"/>
        <v>282572</v>
      </c>
      <c r="I71" s="308">
        <v>1279</v>
      </c>
      <c r="J71" s="308">
        <f t="shared" si="64"/>
        <v>2558</v>
      </c>
      <c r="K71" s="308">
        <f t="shared" si="24"/>
        <v>148005</v>
      </c>
      <c r="L71" s="308">
        <f t="shared" si="22"/>
        <v>296010</v>
      </c>
      <c r="M71" s="1706">
        <f t="shared" si="35"/>
        <v>148005</v>
      </c>
      <c r="N71" s="11" t="s">
        <v>83</v>
      </c>
    </row>
    <row r="72" spans="1:14" ht="19.2" customHeight="1">
      <c r="A72" s="1691"/>
      <c r="B72" s="1691"/>
      <c r="C72" s="309">
        <f>+INT(집계표!S36)</f>
        <v>3</v>
      </c>
      <c r="D72" s="1687"/>
      <c r="E72" s="310">
        <v>5440</v>
      </c>
      <c r="F72" s="310">
        <f t="shared" ref="F72" si="101">TRUNC(E72*C72,0)</f>
        <v>16320</v>
      </c>
      <c r="G72" s="310">
        <v>141286</v>
      </c>
      <c r="H72" s="310">
        <f t="shared" ref="H72" si="102">TRUNC(G72*C72,0)</f>
        <v>423858</v>
      </c>
      <c r="I72" s="310">
        <v>1279</v>
      </c>
      <c r="J72" s="310">
        <f t="shared" ref="J72" si="103">TRUNC(I72*C72,0)</f>
        <v>3837</v>
      </c>
      <c r="K72" s="310">
        <f t="shared" ref="K72" si="104">E72+G72+I72</f>
        <v>148005</v>
      </c>
      <c r="L72" s="310">
        <f t="shared" ref="L72" si="105">F72+H72+J72</f>
        <v>444015</v>
      </c>
      <c r="M72" s="1707"/>
      <c r="N72" s="1" t="s">
        <v>84</v>
      </c>
    </row>
    <row r="73" spans="1:14" s="11" customFormat="1" ht="19.2" customHeight="1">
      <c r="A73" s="1690" t="s">
        <v>397</v>
      </c>
      <c r="B73" s="1690" t="s">
        <v>72</v>
      </c>
      <c r="C73" s="307">
        <v>69</v>
      </c>
      <c r="D73" s="1686" t="s">
        <v>53</v>
      </c>
      <c r="E73" s="308">
        <v>8441</v>
      </c>
      <c r="F73" s="308">
        <f t="shared" si="62"/>
        <v>582429</v>
      </c>
      <c r="G73" s="308">
        <v>38963</v>
      </c>
      <c r="H73" s="308">
        <f t="shared" si="63"/>
        <v>2688447</v>
      </c>
      <c r="I73" s="308">
        <v>14273</v>
      </c>
      <c r="J73" s="308">
        <f t="shared" si="64"/>
        <v>984837</v>
      </c>
      <c r="K73" s="308">
        <f t="shared" si="24"/>
        <v>61677</v>
      </c>
      <c r="L73" s="308">
        <f t="shared" si="22"/>
        <v>4255713</v>
      </c>
      <c r="M73" s="1706">
        <f t="shared" si="35"/>
        <v>-2960496</v>
      </c>
      <c r="N73" s="11" t="s">
        <v>83</v>
      </c>
    </row>
    <row r="74" spans="1:14" ht="19.2" customHeight="1">
      <c r="A74" s="1691"/>
      <c r="B74" s="1691"/>
      <c r="C74" s="309">
        <f>+INT(집계표!S37)</f>
        <v>21</v>
      </c>
      <c r="D74" s="1687"/>
      <c r="E74" s="310">
        <v>8441</v>
      </c>
      <c r="F74" s="310">
        <f t="shared" ref="F74" si="106">TRUNC(E74*C74,0)</f>
        <v>177261</v>
      </c>
      <c r="G74" s="310">
        <v>38963</v>
      </c>
      <c r="H74" s="310">
        <f t="shared" ref="H74" si="107">TRUNC(G74*C74,0)</f>
        <v>818223</v>
      </c>
      <c r="I74" s="310">
        <v>14273</v>
      </c>
      <c r="J74" s="310">
        <f t="shared" ref="J74" si="108">TRUNC(I74*C74,0)</f>
        <v>299733</v>
      </c>
      <c r="K74" s="310">
        <f t="shared" ref="K74" si="109">E74+G74+I74</f>
        <v>61677</v>
      </c>
      <c r="L74" s="310">
        <f t="shared" ref="L74" si="110">F74+H74+J74</f>
        <v>1295217</v>
      </c>
      <c r="M74" s="1707"/>
      <c r="N74" s="1" t="s">
        <v>84</v>
      </c>
    </row>
    <row r="75" spans="1:14" s="11" customFormat="1" ht="19.2" customHeight="1">
      <c r="A75" s="1690" t="s">
        <v>398</v>
      </c>
      <c r="B75" s="1690" t="s">
        <v>41</v>
      </c>
      <c r="C75" s="307">
        <v>109</v>
      </c>
      <c r="D75" s="1686" t="s">
        <v>54</v>
      </c>
      <c r="E75" s="308">
        <v>9872</v>
      </c>
      <c r="F75" s="308">
        <f t="shared" si="62"/>
        <v>1076048</v>
      </c>
      <c r="G75" s="308">
        <v>38842</v>
      </c>
      <c r="H75" s="308">
        <f t="shared" si="63"/>
        <v>4233778</v>
      </c>
      <c r="I75" s="308">
        <v>4216</v>
      </c>
      <c r="J75" s="308">
        <f t="shared" si="64"/>
        <v>459544</v>
      </c>
      <c r="K75" s="308">
        <f t="shared" si="24"/>
        <v>52930</v>
      </c>
      <c r="L75" s="308">
        <f t="shared" si="22"/>
        <v>5769370</v>
      </c>
      <c r="M75" s="1706">
        <f t="shared" si="35"/>
        <v>0</v>
      </c>
      <c r="N75" s="11" t="s">
        <v>83</v>
      </c>
    </row>
    <row r="76" spans="1:14" ht="19.2" customHeight="1">
      <c r="A76" s="1691"/>
      <c r="B76" s="1691"/>
      <c r="C76" s="309">
        <v>109</v>
      </c>
      <c r="D76" s="1687"/>
      <c r="E76" s="310">
        <v>9872</v>
      </c>
      <c r="F76" s="310">
        <f t="shared" ref="F76:F77" si="111">TRUNC(E76*C76,0)</f>
        <v>1076048</v>
      </c>
      <c r="G76" s="310">
        <v>38842</v>
      </c>
      <c r="H76" s="310">
        <f t="shared" ref="H76:H77" si="112">TRUNC(G76*C76,0)</f>
        <v>4233778</v>
      </c>
      <c r="I76" s="310">
        <v>4216</v>
      </c>
      <c r="J76" s="310">
        <f t="shared" ref="J76:J77" si="113">TRUNC(I76*C76,0)</f>
        <v>459544</v>
      </c>
      <c r="K76" s="310">
        <f t="shared" ref="K76:K77" si="114">E76+G76+I76</f>
        <v>52930</v>
      </c>
      <c r="L76" s="310">
        <f t="shared" ref="L76:L77" si="115">F76+H76+J76</f>
        <v>5769370</v>
      </c>
      <c r="M76" s="1707"/>
      <c r="N76" s="1" t="s">
        <v>84</v>
      </c>
    </row>
    <row r="77" spans="1:14" s="11" customFormat="1" ht="19.2" customHeight="1">
      <c r="A77" s="1690" t="s">
        <v>1044</v>
      </c>
      <c r="B77" s="1690" t="s">
        <v>1045</v>
      </c>
      <c r="C77" s="307"/>
      <c r="D77" s="1686" t="s">
        <v>54</v>
      </c>
      <c r="E77" s="308">
        <v>-288453</v>
      </c>
      <c r="F77" s="308">
        <f t="shared" si="111"/>
        <v>0</v>
      </c>
      <c r="G77" s="308"/>
      <c r="H77" s="308">
        <f t="shared" si="112"/>
        <v>0</v>
      </c>
      <c r="I77" s="308"/>
      <c r="J77" s="308">
        <f t="shared" si="113"/>
        <v>0</v>
      </c>
      <c r="K77" s="308">
        <f t="shared" si="114"/>
        <v>-288453</v>
      </c>
      <c r="L77" s="308">
        <f t="shared" si="115"/>
        <v>0</v>
      </c>
      <c r="M77" s="1706">
        <f t="shared" ref="M77" si="116">L78-L77</f>
        <v>-569117</v>
      </c>
      <c r="N77" s="11" t="s">
        <v>83</v>
      </c>
    </row>
    <row r="78" spans="1:14" ht="19.2" customHeight="1">
      <c r="A78" s="1691"/>
      <c r="B78" s="1691"/>
      <c r="C78" s="315">
        <f>+집계표!S43</f>
        <v>1.9730000000000001</v>
      </c>
      <c r="D78" s="1687"/>
      <c r="E78" s="310">
        <v>-288453</v>
      </c>
      <c r="F78" s="310">
        <f t="shared" ref="F78" si="117">TRUNC(E78*C78,0)</f>
        <v>-569117</v>
      </c>
      <c r="G78" s="310"/>
      <c r="H78" s="310">
        <f t="shared" ref="H78" si="118">TRUNC(G78*C78,0)</f>
        <v>0</v>
      </c>
      <c r="I78" s="310"/>
      <c r="J78" s="310">
        <f t="shared" ref="J78" si="119">TRUNC(I78*C78,0)</f>
        <v>0</v>
      </c>
      <c r="K78" s="310">
        <f t="shared" ref="K78" si="120">E78+G78+I78</f>
        <v>-288453</v>
      </c>
      <c r="L78" s="310">
        <f t="shared" ref="L78" si="121">F78+H78+J78</f>
        <v>-569117</v>
      </c>
      <c r="M78" s="1707"/>
      <c r="N78" s="1" t="s">
        <v>84</v>
      </c>
    </row>
    <row r="79" spans="1:14" s="118" customFormat="1" ht="19.2" customHeight="1">
      <c r="A79" s="1692" t="s">
        <v>399</v>
      </c>
      <c r="B79" s="1692" t="s">
        <v>41</v>
      </c>
      <c r="C79" s="1544"/>
      <c r="D79" s="1688" t="s">
        <v>41</v>
      </c>
      <c r="E79" s="1545"/>
      <c r="F79" s="1545">
        <f>TRUNC(F81+F83,0)</f>
        <v>6276856</v>
      </c>
      <c r="G79" s="1545"/>
      <c r="H79" s="1545">
        <f>TRUNC(H81+H83,0)</f>
        <v>17824496</v>
      </c>
      <c r="I79" s="1545"/>
      <c r="J79" s="1545">
        <f>TRUNC(J81+J83,0)</f>
        <v>288747</v>
      </c>
      <c r="K79" s="1545">
        <f t="shared" ref="K79" si="122">E79+G79+I79</f>
        <v>0</v>
      </c>
      <c r="L79" s="1545">
        <f t="shared" ref="L79" si="123">F79+H79+J79</f>
        <v>24390099</v>
      </c>
      <c r="M79" s="1708">
        <f t="shared" ref="M79:M83" si="124">L80-L79</f>
        <v>-731188</v>
      </c>
      <c r="N79" s="11" t="s">
        <v>83</v>
      </c>
    </row>
    <row r="80" spans="1:14" ht="19.2" customHeight="1">
      <c r="A80" s="1693"/>
      <c r="B80" s="1693"/>
      <c r="C80" s="1546"/>
      <c r="D80" s="1689"/>
      <c r="E80" s="1547"/>
      <c r="F80" s="1547">
        <f>TRUNC(F82+F84,0)</f>
        <v>6075211</v>
      </c>
      <c r="G80" s="1547"/>
      <c r="H80" s="1547">
        <f>TRUNC(H82+H84,0)</f>
        <v>17303376</v>
      </c>
      <c r="I80" s="1547"/>
      <c r="J80" s="1547">
        <f>TRUNC(J82+J84,0)</f>
        <v>280324</v>
      </c>
      <c r="K80" s="1547">
        <f t="shared" ref="K80:L84" si="125">E80+G80+I80</f>
        <v>0</v>
      </c>
      <c r="L80" s="1547">
        <f t="shared" si="125"/>
        <v>23658911</v>
      </c>
      <c r="M80" s="1709"/>
      <c r="N80" s="1" t="s">
        <v>84</v>
      </c>
    </row>
    <row r="81" spans="1:41" s="118" customFormat="1" ht="19.2" customHeight="1">
      <c r="A81" s="1690" t="s">
        <v>400</v>
      </c>
      <c r="B81" s="1690" t="s">
        <v>205</v>
      </c>
      <c r="C81" s="307">
        <v>51</v>
      </c>
      <c r="D81" s="1686" t="s">
        <v>206</v>
      </c>
      <c r="E81" s="308">
        <v>39913</v>
      </c>
      <c r="F81" s="308">
        <f>TRUNC(E81*C81,0)</f>
        <v>2035563</v>
      </c>
      <c r="G81" s="308">
        <v>98608</v>
      </c>
      <c r="H81" s="308">
        <f>TRUNC(G81*C81,0)</f>
        <v>5029008</v>
      </c>
      <c r="I81" s="308">
        <v>1592</v>
      </c>
      <c r="J81" s="308">
        <f>TRUNC(I81*C81,0)</f>
        <v>81192</v>
      </c>
      <c r="K81" s="308">
        <f t="shared" ref="K81" si="126">E81+G81+I81</f>
        <v>140113</v>
      </c>
      <c r="L81" s="308">
        <f t="shared" ref="L81" si="127">F81+H81+J81</f>
        <v>7145763</v>
      </c>
      <c r="M81" s="1706">
        <f t="shared" si="124"/>
        <v>-560452</v>
      </c>
      <c r="N81" s="11" t="s">
        <v>83</v>
      </c>
      <c r="AO81" s="118" t="str">
        <f>HYPERLINK("#일위대가목록!A195","SAE91830400 →")</f>
        <v>SAE91830400 →</v>
      </c>
    </row>
    <row r="82" spans="1:41" ht="19.2" customHeight="1">
      <c r="A82" s="1691"/>
      <c r="B82" s="1691"/>
      <c r="C82" s="309">
        <f>+집계표!S44</f>
        <v>47</v>
      </c>
      <c r="D82" s="1687"/>
      <c r="E82" s="310">
        <v>39913</v>
      </c>
      <c r="F82" s="310">
        <f>TRUNC(E82*C82,0)</f>
        <v>1875911</v>
      </c>
      <c r="G82" s="310">
        <v>98608</v>
      </c>
      <c r="H82" s="310">
        <f>TRUNC(G82*C82,0)</f>
        <v>4634576</v>
      </c>
      <c r="I82" s="310">
        <v>1592</v>
      </c>
      <c r="J82" s="310">
        <f>TRUNC(I82*C82,0)</f>
        <v>74824</v>
      </c>
      <c r="K82" s="310">
        <f t="shared" si="125"/>
        <v>140113</v>
      </c>
      <c r="L82" s="310">
        <f t="shared" si="125"/>
        <v>6585311</v>
      </c>
      <c r="M82" s="1707"/>
      <c r="N82" s="1" t="s">
        <v>84</v>
      </c>
      <c r="AO82" s="117" t="str">
        <f>HYPERLINK("#일위대가목록!A195","SAE91830400 →")</f>
        <v>SAE91830400 →</v>
      </c>
    </row>
    <row r="83" spans="1:41" s="118" customFormat="1" ht="19.2" customHeight="1">
      <c r="A83" s="1690" t="s">
        <v>401</v>
      </c>
      <c r="B83" s="1690" t="s">
        <v>207</v>
      </c>
      <c r="C83" s="307">
        <v>101</v>
      </c>
      <c r="D83" s="1686" t="s">
        <v>206</v>
      </c>
      <c r="E83" s="308">
        <v>41993</v>
      </c>
      <c r="F83" s="308">
        <f>TRUNC(E83*C83,0)</f>
        <v>4241293</v>
      </c>
      <c r="G83" s="308">
        <v>126688</v>
      </c>
      <c r="H83" s="308">
        <f>TRUNC(G83*C83,0)</f>
        <v>12795488</v>
      </c>
      <c r="I83" s="308">
        <v>2055</v>
      </c>
      <c r="J83" s="308">
        <f>TRUNC(I83*C83,0)</f>
        <v>207555</v>
      </c>
      <c r="K83" s="308">
        <f t="shared" ref="K83" si="128">E83+G83+I83</f>
        <v>170736</v>
      </c>
      <c r="L83" s="308">
        <f t="shared" ref="L83" si="129">F83+H83+J83</f>
        <v>17244336</v>
      </c>
      <c r="M83" s="1706">
        <f t="shared" si="124"/>
        <v>-170736</v>
      </c>
      <c r="N83" s="11" t="s">
        <v>83</v>
      </c>
      <c r="AO83" s="119" t="str">
        <f>HYPERLINK("#일위대가목록!A196","SAE91840400 →")</f>
        <v>SAE91840400 →</v>
      </c>
    </row>
    <row r="84" spans="1:41" ht="19.2" customHeight="1">
      <c r="A84" s="1691"/>
      <c r="B84" s="1691"/>
      <c r="C84" s="309">
        <f>+집계표!S48</f>
        <v>100</v>
      </c>
      <c r="D84" s="1687"/>
      <c r="E84" s="310">
        <v>41993</v>
      </c>
      <c r="F84" s="310">
        <f>TRUNC(E84*C84,0)</f>
        <v>4199300</v>
      </c>
      <c r="G84" s="310">
        <v>126688</v>
      </c>
      <c r="H84" s="310">
        <f>TRUNC(G84*C84,0)</f>
        <v>12668800</v>
      </c>
      <c r="I84" s="310">
        <v>2055</v>
      </c>
      <c r="J84" s="310">
        <f>TRUNC(I84*C84,0)</f>
        <v>205500</v>
      </c>
      <c r="K84" s="310">
        <f t="shared" si="125"/>
        <v>170736</v>
      </c>
      <c r="L84" s="310">
        <f t="shared" si="125"/>
        <v>17073600</v>
      </c>
      <c r="M84" s="1707"/>
      <c r="N84" s="1" t="s">
        <v>84</v>
      </c>
      <c r="AO84" s="117" t="str">
        <f>HYPERLINK("#일위대가목록!A196","SAE91840400 →")</f>
        <v>SAE91840400 →</v>
      </c>
    </row>
    <row r="85" spans="1:41" s="11" customFormat="1" ht="19.2" customHeight="1">
      <c r="A85" s="1692" t="s">
        <v>1046</v>
      </c>
      <c r="B85" s="1692" t="s">
        <v>41</v>
      </c>
      <c r="C85" s="1544"/>
      <c r="D85" s="1688" t="s">
        <v>41</v>
      </c>
      <c r="E85" s="1545"/>
      <c r="F85" s="1545">
        <f>+F87+F89</f>
        <v>129302115</v>
      </c>
      <c r="G85" s="1545"/>
      <c r="H85" s="1545">
        <f>+H87+H89</f>
        <v>0</v>
      </c>
      <c r="I85" s="1545"/>
      <c r="J85" s="1545">
        <f>+J87+J89</f>
        <v>0</v>
      </c>
      <c r="K85" s="1545">
        <f t="shared" ref="K85:L87" si="130">E85+G85+I85</f>
        <v>0</v>
      </c>
      <c r="L85" s="1545">
        <f t="shared" si="130"/>
        <v>129302115</v>
      </c>
      <c r="M85" s="1708">
        <f t="shared" ref="M85:M87" si="131">L86-L85</f>
        <v>-200841</v>
      </c>
      <c r="N85" s="11" t="s">
        <v>83</v>
      </c>
    </row>
    <row r="86" spans="1:41" ht="19.2" customHeight="1">
      <c r="A86" s="1693"/>
      <c r="B86" s="1693"/>
      <c r="C86" s="1546"/>
      <c r="D86" s="1689"/>
      <c r="E86" s="1547"/>
      <c r="F86" s="1547">
        <f>+F88+F90</f>
        <v>129101274</v>
      </c>
      <c r="G86" s="1547"/>
      <c r="H86" s="1547">
        <f>+H88+H90</f>
        <v>0</v>
      </c>
      <c r="I86" s="1547"/>
      <c r="J86" s="1547">
        <f>+J88+J90</f>
        <v>0</v>
      </c>
      <c r="K86" s="1547">
        <f t="shared" ref="K86" si="132">E86+G86+I86</f>
        <v>0</v>
      </c>
      <c r="L86" s="1547">
        <f t="shared" ref="L86" si="133">F86+H86+J86</f>
        <v>129101274</v>
      </c>
      <c r="M86" s="1709"/>
      <c r="N86" s="1" t="s">
        <v>84</v>
      </c>
    </row>
    <row r="87" spans="1:41" s="11" customFormat="1" ht="19.2" customHeight="1">
      <c r="A87" s="1690" t="s">
        <v>402</v>
      </c>
      <c r="B87" s="1690" t="s">
        <v>68</v>
      </c>
      <c r="C87" s="2295">
        <v>81.22</v>
      </c>
      <c r="D87" s="1686" t="s">
        <v>71</v>
      </c>
      <c r="E87" s="308">
        <v>323417</v>
      </c>
      <c r="F87" s="308">
        <f t="shared" ref="F87:F89" si="134">TRUNC(E87*C87,0)</f>
        <v>26267928</v>
      </c>
      <c r="G87" s="308">
        <v>0</v>
      </c>
      <c r="H87" s="308">
        <f t="shared" ref="H87:H89" si="135">TRUNC(G87*C87,0)</f>
        <v>0</v>
      </c>
      <c r="I87" s="308">
        <v>0</v>
      </c>
      <c r="J87" s="308">
        <f t="shared" ref="J87:J89" si="136">TRUNC(I87*C87,0)</f>
        <v>0</v>
      </c>
      <c r="K87" s="308">
        <f t="shared" si="130"/>
        <v>323417</v>
      </c>
      <c r="L87" s="308">
        <f t="shared" si="130"/>
        <v>26267928</v>
      </c>
      <c r="M87" s="1706">
        <f t="shared" si="131"/>
        <v>-5502293</v>
      </c>
      <c r="N87" s="11" t="s">
        <v>83</v>
      </c>
      <c r="O87" s="1537">
        <f>+C87-C88</f>
        <v>17.013000000000005</v>
      </c>
    </row>
    <row r="88" spans="1:41" ht="19.2" customHeight="1">
      <c r="A88" s="1691"/>
      <c r="B88" s="1691"/>
      <c r="C88" s="2296">
        <f>+집계표!S57</f>
        <v>64.206999999999994</v>
      </c>
      <c r="D88" s="1687"/>
      <c r="E88" s="310">
        <v>323417</v>
      </c>
      <c r="F88" s="310">
        <f t="shared" ref="F88" si="137">TRUNC(E88*C88,0)</f>
        <v>20765635</v>
      </c>
      <c r="G88" s="310">
        <v>0</v>
      </c>
      <c r="H88" s="310">
        <f t="shared" ref="H88" si="138">TRUNC(G88*C88,0)</f>
        <v>0</v>
      </c>
      <c r="I88" s="310">
        <v>0</v>
      </c>
      <c r="J88" s="310">
        <f t="shared" ref="J88" si="139">TRUNC(I88*C88,0)</f>
        <v>0</v>
      </c>
      <c r="K88" s="310" t="s">
        <v>403</v>
      </c>
      <c r="L88" s="310">
        <f t="shared" ref="L88" si="140">F88+H88+J88</f>
        <v>20765635</v>
      </c>
      <c r="M88" s="1707"/>
      <c r="N88" s="1" t="s">
        <v>84</v>
      </c>
      <c r="P88" s="1536"/>
    </row>
    <row r="89" spans="1:41" s="11" customFormat="1" ht="19.2" customHeight="1">
      <c r="A89" s="1690" t="s">
        <v>404</v>
      </c>
      <c r="B89" s="1690" t="s">
        <v>68</v>
      </c>
      <c r="C89" s="2295">
        <v>159.29</v>
      </c>
      <c r="D89" s="1686" t="s">
        <v>71</v>
      </c>
      <c r="E89" s="308">
        <v>646834</v>
      </c>
      <c r="F89" s="308">
        <f t="shared" si="134"/>
        <v>103034187</v>
      </c>
      <c r="G89" s="308">
        <v>0</v>
      </c>
      <c r="H89" s="308">
        <f t="shared" si="135"/>
        <v>0</v>
      </c>
      <c r="I89" s="308">
        <v>0</v>
      </c>
      <c r="J89" s="308">
        <f t="shared" si="136"/>
        <v>0</v>
      </c>
      <c r="K89" s="308">
        <f t="shared" ref="K89:L89" si="141">E89+G89+I89</f>
        <v>646834</v>
      </c>
      <c r="L89" s="308">
        <f t="shared" si="141"/>
        <v>103034187</v>
      </c>
      <c r="M89" s="1706">
        <f t="shared" ref="M89:M109" si="142">L90-L89</f>
        <v>5301452</v>
      </c>
      <c r="N89" s="11" t="s">
        <v>83</v>
      </c>
      <c r="O89" s="1537">
        <f>+C90-C89</f>
        <v>8.1960000000000264</v>
      </c>
      <c r="R89" s="11">
        <v>90</v>
      </c>
      <c r="S89" s="11">
        <f>58+27</f>
        <v>85</v>
      </c>
    </row>
    <row r="90" spans="1:41" ht="19.2" customHeight="1">
      <c r="A90" s="1691"/>
      <c r="B90" s="1691"/>
      <c r="C90" s="2296">
        <f>+집계표!S51+집계표!S53</f>
        <v>167.48600000000002</v>
      </c>
      <c r="D90" s="1687"/>
      <c r="E90" s="310">
        <v>646834</v>
      </c>
      <c r="F90" s="310">
        <f t="shared" ref="F90" si="143">TRUNC(E90*C90,0)</f>
        <v>108335639</v>
      </c>
      <c r="G90" s="310">
        <v>0</v>
      </c>
      <c r="H90" s="310">
        <f t="shared" ref="H90" si="144">TRUNC(G90*C90,0)</f>
        <v>0</v>
      </c>
      <c r="I90" s="310">
        <v>0</v>
      </c>
      <c r="J90" s="310">
        <f t="shared" ref="J90" si="145">TRUNC(I90*C90,0)</f>
        <v>0</v>
      </c>
      <c r="K90" s="310">
        <f t="shared" ref="K90:L110" si="146">E90+G90+I90</f>
        <v>646834</v>
      </c>
      <c r="L90" s="310">
        <f t="shared" ref="L90:L91" si="147">F90+H90+J90</f>
        <v>108335639</v>
      </c>
      <c r="M90" s="1707"/>
      <c r="N90" s="1" t="s">
        <v>84</v>
      </c>
      <c r="O90" s="1536">
        <f>+O87-O89</f>
        <v>8.8169999999999789</v>
      </c>
      <c r="P90" s="1536"/>
      <c r="R90" s="1">
        <v>40</v>
      </c>
      <c r="S90" s="1">
        <v>40</v>
      </c>
    </row>
    <row r="91" spans="1:41" s="118" customFormat="1" ht="19.2" customHeight="1">
      <c r="A91" s="1692" t="s">
        <v>405</v>
      </c>
      <c r="B91" s="1692" t="s">
        <v>41</v>
      </c>
      <c r="C91" s="1544"/>
      <c r="D91" s="1688" t="s">
        <v>41</v>
      </c>
      <c r="E91" s="1545"/>
      <c r="F91" s="1545">
        <f>TRUNC(F93+F95+F97+F99+F101+F103+F105+F107+F109,0)</f>
        <v>32662243</v>
      </c>
      <c r="G91" s="1545"/>
      <c r="H91" s="1545">
        <f>TRUNC(H93+H95+H97+H99+H101+H103+H105+H107+H109,0)</f>
        <v>61990839</v>
      </c>
      <c r="I91" s="1545"/>
      <c r="J91" s="1545">
        <f>TRUNC(J93+J95+J97+J99+J101+J103+J105+J107+J109,0)</f>
        <v>4161535</v>
      </c>
      <c r="K91" s="1545">
        <f t="shared" ref="K91" si="148">E91+G91+I91</f>
        <v>0</v>
      </c>
      <c r="L91" s="1545">
        <f t="shared" si="147"/>
        <v>98814617</v>
      </c>
      <c r="M91" s="1708">
        <f t="shared" si="142"/>
        <v>-7796013</v>
      </c>
      <c r="N91" s="11" t="s">
        <v>83</v>
      </c>
    </row>
    <row r="92" spans="1:41" ht="19.2" customHeight="1">
      <c r="A92" s="1693"/>
      <c r="B92" s="1693"/>
      <c r="C92" s="1546"/>
      <c r="D92" s="1689"/>
      <c r="E92" s="1547"/>
      <c r="F92" s="1547">
        <f>TRUNC(F94+F96+F98+F100+F102+F104+F106+F108+F110,0)</f>
        <v>29902456</v>
      </c>
      <c r="G92" s="1547"/>
      <c r="H92" s="1547">
        <f>TRUNC(H94+H96+H98+H100+H102+H104+H106+H108+H110,0)</f>
        <v>57311316</v>
      </c>
      <c r="I92" s="1547"/>
      <c r="J92" s="1547">
        <f>TRUNC(J94+J96+J98+J100+J102+J104+J106+J108+J110,0)</f>
        <v>3804832</v>
      </c>
      <c r="K92" s="1547">
        <f t="shared" si="146"/>
        <v>0</v>
      </c>
      <c r="L92" s="1547">
        <f t="shared" si="146"/>
        <v>91018604</v>
      </c>
      <c r="M92" s="1709"/>
      <c r="N92" s="1" t="s">
        <v>84</v>
      </c>
    </row>
    <row r="93" spans="1:41" s="118" customFormat="1" ht="19.2" customHeight="1">
      <c r="A93" s="1690" t="s">
        <v>406</v>
      </c>
      <c r="B93" s="1690" t="s">
        <v>1024</v>
      </c>
      <c r="C93" s="307">
        <v>1295</v>
      </c>
      <c r="D93" s="1686" t="s">
        <v>54</v>
      </c>
      <c r="E93" s="308">
        <v>5506</v>
      </c>
      <c r="F93" s="308">
        <f t="shared" ref="F93" si="149">TRUNC(E93*C93,0)</f>
        <v>7130270</v>
      </c>
      <c r="G93" s="308">
        <v>10993</v>
      </c>
      <c r="H93" s="308">
        <f t="shared" ref="H93" si="150">TRUNC(G93*C93,0)</f>
        <v>14235935</v>
      </c>
      <c r="I93" s="308">
        <v>279</v>
      </c>
      <c r="J93" s="308">
        <f t="shared" ref="J93" si="151">TRUNC(I93*C93,0)</f>
        <v>361305</v>
      </c>
      <c r="K93" s="308">
        <f t="shared" ref="K93" si="152">E93+G93+I93</f>
        <v>16778</v>
      </c>
      <c r="L93" s="308">
        <f t="shared" ref="L93" si="153">F93+H93+J93</f>
        <v>21727510</v>
      </c>
      <c r="M93" s="1706">
        <f t="shared" si="142"/>
        <v>-1862358</v>
      </c>
      <c r="N93" s="11" t="s">
        <v>83</v>
      </c>
      <c r="AO93" s="119" t="str">
        <f>HYPERLINK("#일위대가목록!A203","SCE85011200 →")</f>
        <v>SCE85011200 →</v>
      </c>
    </row>
    <row r="94" spans="1:41" ht="19.2" customHeight="1">
      <c r="A94" s="1691"/>
      <c r="B94" s="1691"/>
      <c r="C94" s="309">
        <f>+'그라우팅 수량산출'!BD14</f>
        <v>1184</v>
      </c>
      <c r="D94" s="1687"/>
      <c r="E94" s="310">
        <v>5506</v>
      </c>
      <c r="F94" s="310">
        <f t="shared" ref="F94:F110" si="154">TRUNC(E94*C94,0)</f>
        <v>6519104</v>
      </c>
      <c r="G94" s="310">
        <v>10993</v>
      </c>
      <c r="H94" s="310">
        <f t="shared" ref="H94:H110" si="155">TRUNC(G94*C94,0)</f>
        <v>13015712</v>
      </c>
      <c r="I94" s="310">
        <v>279</v>
      </c>
      <c r="J94" s="310">
        <f t="shared" ref="J94:J110" si="156">TRUNC(I94*C94,0)</f>
        <v>330336</v>
      </c>
      <c r="K94" s="310">
        <f t="shared" si="146"/>
        <v>16778</v>
      </c>
      <c r="L94" s="310">
        <f t="shared" si="146"/>
        <v>19865152</v>
      </c>
      <c r="M94" s="1707"/>
      <c r="N94" s="1" t="s">
        <v>84</v>
      </c>
      <c r="AO94" s="117" t="str">
        <f>HYPERLINK("#일위대가목록!A203","SCE85011200 →")</f>
        <v>SCE85011200 →</v>
      </c>
    </row>
    <row r="95" spans="1:41" s="118" customFormat="1" ht="19.2" customHeight="1">
      <c r="A95" s="1690" t="s">
        <v>407</v>
      </c>
      <c r="B95" s="1690" t="s">
        <v>1025</v>
      </c>
      <c r="C95" s="307">
        <v>735</v>
      </c>
      <c r="D95" s="1686" t="s">
        <v>54</v>
      </c>
      <c r="E95" s="308">
        <v>6915</v>
      </c>
      <c r="F95" s="308">
        <f t="shared" ref="F95" si="157">TRUNC(E95*C95,0)</f>
        <v>5082525</v>
      </c>
      <c r="G95" s="308">
        <v>30538</v>
      </c>
      <c r="H95" s="308">
        <f t="shared" ref="H95" si="158">TRUNC(G95*C95,0)</f>
        <v>22445430</v>
      </c>
      <c r="I95" s="308">
        <v>771</v>
      </c>
      <c r="J95" s="308">
        <f t="shared" ref="J95" si="159">TRUNC(I95*C95,0)</f>
        <v>566685</v>
      </c>
      <c r="K95" s="308">
        <f t="shared" ref="K95" si="160">E95+G95+I95</f>
        <v>38224</v>
      </c>
      <c r="L95" s="308">
        <f t="shared" ref="L95" si="161">F95+H95+J95</f>
        <v>28094640</v>
      </c>
      <c r="M95" s="1706">
        <f t="shared" si="142"/>
        <v>-2408112</v>
      </c>
      <c r="N95" s="11" t="s">
        <v>83</v>
      </c>
      <c r="AO95" s="119" t="str">
        <f>HYPERLINK("#일위대가목록!A204","SCE85011400 →")</f>
        <v>SCE85011400 →</v>
      </c>
    </row>
    <row r="96" spans="1:41" ht="19.2" customHeight="1">
      <c r="A96" s="1691"/>
      <c r="B96" s="1691"/>
      <c r="C96" s="309">
        <f>+'그라우팅 수량산출'!BD16</f>
        <v>672</v>
      </c>
      <c r="D96" s="1687"/>
      <c r="E96" s="310">
        <v>6915</v>
      </c>
      <c r="F96" s="310">
        <f t="shared" si="154"/>
        <v>4646880</v>
      </c>
      <c r="G96" s="310">
        <v>30538</v>
      </c>
      <c r="H96" s="310">
        <f t="shared" si="155"/>
        <v>20521536</v>
      </c>
      <c r="I96" s="310">
        <v>771</v>
      </c>
      <c r="J96" s="310">
        <f t="shared" si="156"/>
        <v>518112</v>
      </c>
      <c r="K96" s="310">
        <f t="shared" si="146"/>
        <v>38224</v>
      </c>
      <c r="L96" s="310">
        <f t="shared" si="146"/>
        <v>25686528</v>
      </c>
      <c r="M96" s="1707"/>
      <c r="N96" s="1" t="s">
        <v>84</v>
      </c>
      <c r="AO96" s="117" t="str">
        <f>HYPERLINK("#일위대가목록!A204","SCE85011400 →")</f>
        <v>SCE85011400 →</v>
      </c>
    </row>
    <row r="97" spans="1:41" s="118" customFormat="1" ht="19.2" customHeight="1">
      <c r="A97" s="1690" t="s">
        <v>408</v>
      </c>
      <c r="B97" s="1690" t="s">
        <v>208</v>
      </c>
      <c r="C97" s="307">
        <v>1295</v>
      </c>
      <c r="D97" s="1686" t="s">
        <v>54</v>
      </c>
      <c r="E97" s="308">
        <v>2242</v>
      </c>
      <c r="F97" s="308">
        <f t="shared" ref="F97" si="162">TRUNC(E97*C97,0)</f>
        <v>2903390</v>
      </c>
      <c r="G97" s="308">
        <v>7324</v>
      </c>
      <c r="H97" s="308">
        <f t="shared" ref="H97" si="163">TRUNC(G97*C97,0)</f>
        <v>9484580</v>
      </c>
      <c r="I97" s="308">
        <v>856</v>
      </c>
      <c r="J97" s="308">
        <f t="shared" ref="J97" si="164">TRUNC(I97*C97,0)</f>
        <v>1108520</v>
      </c>
      <c r="K97" s="308">
        <f t="shared" ref="K97" si="165">E97+G97+I97</f>
        <v>10422</v>
      </c>
      <c r="L97" s="308">
        <f t="shared" ref="L97" si="166">F97+H97+J97</f>
        <v>13496490</v>
      </c>
      <c r="M97" s="1706">
        <f t="shared" si="142"/>
        <v>-1156842</v>
      </c>
      <c r="N97" s="11" t="s">
        <v>83</v>
      </c>
      <c r="AO97" s="119" t="str">
        <f>HYPERLINK("#일위대가목록!A205","SCE85021100 →")</f>
        <v>SCE85021100 →</v>
      </c>
    </row>
    <row r="98" spans="1:41" ht="19.2" customHeight="1">
      <c r="A98" s="1691"/>
      <c r="B98" s="1691"/>
      <c r="C98" s="309">
        <f>+'그라우팅 수량산출'!BD21</f>
        <v>1184</v>
      </c>
      <c r="D98" s="1687"/>
      <c r="E98" s="310">
        <v>2242</v>
      </c>
      <c r="F98" s="310">
        <f t="shared" si="154"/>
        <v>2654528</v>
      </c>
      <c r="G98" s="310">
        <v>7324</v>
      </c>
      <c r="H98" s="310">
        <f t="shared" si="155"/>
        <v>8671616</v>
      </c>
      <c r="I98" s="310">
        <v>856</v>
      </c>
      <c r="J98" s="310">
        <f t="shared" si="156"/>
        <v>1013504</v>
      </c>
      <c r="K98" s="310">
        <f t="shared" si="146"/>
        <v>10422</v>
      </c>
      <c r="L98" s="310">
        <f t="shared" si="146"/>
        <v>12339648</v>
      </c>
      <c r="M98" s="1707"/>
      <c r="N98" s="1" t="s">
        <v>84</v>
      </c>
      <c r="AO98" s="117" t="str">
        <f>HYPERLINK("#일위대가목록!A205","SCE85021100 →")</f>
        <v>SCE85021100 →</v>
      </c>
    </row>
    <row r="99" spans="1:41" s="118" customFormat="1" ht="19.2" customHeight="1">
      <c r="A99" s="1690" t="s">
        <v>409</v>
      </c>
      <c r="B99" s="1690" t="s">
        <v>209</v>
      </c>
      <c r="C99" s="307">
        <v>735</v>
      </c>
      <c r="D99" s="1686" t="s">
        <v>54</v>
      </c>
      <c r="E99" s="308">
        <v>1110</v>
      </c>
      <c r="F99" s="308">
        <f t="shared" ref="F99" si="167">TRUNC(E99*C99,0)</f>
        <v>815850</v>
      </c>
      <c r="G99" s="308">
        <v>5035</v>
      </c>
      <c r="H99" s="308">
        <f t="shared" ref="H99" si="168">TRUNC(G99*C99,0)</f>
        <v>3700725</v>
      </c>
      <c r="I99" s="308">
        <v>586</v>
      </c>
      <c r="J99" s="308">
        <f t="shared" ref="J99" si="169">TRUNC(I99*C99,0)</f>
        <v>430710</v>
      </c>
      <c r="K99" s="308">
        <f t="shared" ref="K99" si="170">E99+G99+I99</f>
        <v>6731</v>
      </c>
      <c r="L99" s="308">
        <f t="shared" ref="L99" si="171">F99+H99+J99</f>
        <v>4947285</v>
      </c>
      <c r="M99" s="1706">
        <f t="shared" si="142"/>
        <v>-424053</v>
      </c>
      <c r="N99" s="11" t="s">
        <v>83</v>
      </c>
      <c r="AO99" s="119" t="str">
        <f>HYPERLINK("#일위대가목록!A206","SCE85021200 →")</f>
        <v>SCE85021200 →</v>
      </c>
    </row>
    <row r="100" spans="1:41" ht="19.2" customHeight="1">
      <c r="A100" s="1691"/>
      <c r="B100" s="1691"/>
      <c r="C100" s="309">
        <f>+'그라우팅 수량산출'!BD23</f>
        <v>672</v>
      </c>
      <c r="D100" s="1687"/>
      <c r="E100" s="310">
        <v>1110</v>
      </c>
      <c r="F100" s="310">
        <f t="shared" si="154"/>
        <v>745920</v>
      </c>
      <c r="G100" s="310">
        <v>5035</v>
      </c>
      <c r="H100" s="310">
        <f t="shared" si="155"/>
        <v>3383520</v>
      </c>
      <c r="I100" s="310">
        <v>586</v>
      </c>
      <c r="J100" s="310">
        <f t="shared" si="156"/>
        <v>393792</v>
      </c>
      <c r="K100" s="310">
        <f t="shared" si="146"/>
        <v>6731</v>
      </c>
      <c r="L100" s="310">
        <f t="shared" si="146"/>
        <v>4523232</v>
      </c>
      <c r="M100" s="1707"/>
      <c r="N100" s="1" t="s">
        <v>84</v>
      </c>
      <c r="AO100" s="117" t="str">
        <f>HYPERLINK("#일위대가목록!A206","SCE85021200 →")</f>
        <v>SCE85021200 →</v>
      </c>
    </row>
    <row r="101" spans="1:41" s="118" customFormat="1" ht="19.2" customHeight="1">
      <c r="A101" s="1690" t="s">
        <v>410</v>
      </c>
      <c r="B101" s="1690" t="s">
        <v>210</v>
      </c>
      <c r="C101" s="307">
        <v>1295</v>
      </c>
      <c r="D101" s="1686" t="s">
        <v>54</v>
      </c>
      <c r="E101" s="308">
        <v>0</v>
      </c>
      <c r="F101" s="308">
        <f t="shared" ref="F101" si="172">TRUNC(E101*C101,0)</f>
        <v>0</v>
      </c>
      <c r="G101" s="308">
        <v>2695</v>
      </c>
      <c r="H101" s="308">
        <f t="shared" ref="H101" si="173">TRUNC(G101*C101,0)</f>
        <v>3490025</v>
      </c>
      <c r="I101" s="308">
        <v>940</v>
      </c>
      <c r="J101" s="308">
        <f t="shared" ref="J101" si="174">TRUNC(I101*C101,0)</f>
        <v>1217300</v>
      </c>
      <c r="K101" s="308">
        <f t="shared" ref="K101" si="175">E101+G101+I101</f>
        <v>3635</v>
      </c>
      <c r="L101" s="308">
        <f t="shared" ref="L101" si="176">F101+H101+J101</f>
        <v>4707325</v>
      </c>
      <c r="M101" s="1706">
        <f t="shared" si="142"/>
        <v>-403485</v>
      </c>
      <c r="N101" s="11" t="s">
        <v>83</v>
      </c>
      <c r="AO101" s="119" t="str">
        <f>HYPERLINK("#일위대가목록!A207","SCE85031100 →")</f>
        <v>SCE85031100 →</v>
      </c>
    </row>
    <row r="102" spans="1:41" ht="19.2" customHeight="1">
      <c r="A102" s="1691"/>
      <c r="B102" s="1691"/>
      <c r="C102" s="309">
        <f>+'그라우팅 수량산출'!BD21</f>
        <v>1184</v>
      </c>
      <c r="D102" s="1687"/>
      <c r="E102" s="310">
        <v>0</v>
      </c>
      <c r="F102" s="310">
        <f t="shared" si="154"/>
        <v>0</v>
      </c>
      <c r="G102" s="310">
        <v>2695</v>
      </c>
      <c r="H102" s="310">
        <f t="shared" si="155"/>
        <v>3190880</v>
      </c>
      <c r="I102" s="310">
        <v>940</v>
      </c>
      <c r="J102" s="310">
        <f t="shared" si="156"/>
        <v>1112960</v>
      </c>
      <c r="K102" s="310">
        <f t="shared" si="146"/>
        <v>3635</v>
      </c>
      <c r="L102" s="310">
        <f t="shared" si="146"/>
        <v>4303840</v>
      </c>
      <c r="M102" s="1707"/>
      <c r="N102" s="1" t="s">
        <v>84</v>
      </c>
      <c r="AO102" s="117" t="str">
        <f>HYPERLINK("#일위대가목록!A207","SCE85031100 →")</f>
        <v>SCE85031100 →</v>
      </c>
    </row>
    <row r="103" spans="1:41" s="118" customFormat="1" ht="19.2" customHeight="1">
      <c r="A103" s="1690" t="s">
        <v>411</v>
      </c>
      <c r="B103" s="1690" t="s">
        <v>211</v>
      </c>
      <c r="C103" s="307">
        <v>735</v>
      </c>
      <c r="D103" s="1686" t="s">
        <v>54</v>
      </c>
      <c r="E103" s="308">
        <v>0</v>
      </c>
      <c r="F103" s="308">
        <f t="shared" ref="F103" si="177">TRUNC(E103*C103,0)</f>
        <v>0</v>
      </c>
      <c r="G103" s="308">
        <v>1684</v>
      </c>
      <c r="H103" s="308">
        <f t="shared" ref="H103" si="178">TRUNC(G103*C103,0)</f>
        <v>1237740</v>
      </c>
      <c r="I103" s="308">
        <v>649</v>
      </c>
      <c r="J103" s="308">
        <f t="shared" ref="J103" si="179">TRUNC(I103*C103,0)</f>
        <v>477015</v>
      </c>
      <c r="K103" s="308">
        <f t="shared" ref="K103" si="180">E103+G103+I103</f>
        <v>2333</v>
      </c>
      <c r="L103" s="308">
        <f t="shared" ref="L103" si="181">F103+H103+J103</f>
        <v>1714755</v>
      </c>
      <c r="M103" s="1706">
        <f t="shared" si="142"/>
        <v>-146979</v>
      </c>
      <c r="N103" s="11" t="s">
        <v>83</v>
      </c>
      <c r="AO103" s="119" t="str">
        <f>HYPERLINK("#일위대가목록!A208","SCE85031200 →")</f>
        <v>SCE85031200 →</v>
      </c>
    </row>
    <row r="104" spans="1:41" ht="19.2" customHeight="1">
      <c r="A104" s="1691"/>
      <c r="B104" s="1691"/>
      <c r="C104" s="309">
        <f>+'그라우팅 수량산출'!BD23</f>
        <v>672</v>
      </c>
      <c r="D104" s="1687"/>
      <c r="E104" s="310">
        <v>0</v>
      </c>
      <c r="F104" s="310">
        <f t="shared" si="154"/>
        <v>0</v>
      </c>
      <c r="G104" s="310">
        <v>1684</v>
      </c>
      <c r="H104" s="310">
        <f t="shared" si="155"/>
        <v>1131648</v>
      </c>
      <c r="I104" s="310">
        <v>649</v>
      </c>
      <c r="J104" s="310">
        <f t="shared" si="156"/>
        <v>436128</v>
      </c>
      <c r="K104" s="310">
        <f t="shared" si="146"/>
        <v>2333</v>
      </c>
      <c r="L104" s="310">
        <f t="shared" si="146"/>
        <v>1567776</v>
      </c>
      <c r="M104" s="1707"/>
      <c r="N104" s="1" t="s">
        <v>84</v>
      </c>
      <c r="AO104" s="117" t="str">
        <f>HYPERLINK("#일위대가목록!A208","SCE85031200 →")</f>
        <v>SCE85031200 →</v>
      </c>
    </row>
    <row r="105" spans="1:41" s="118" customFormat="1" ht="19.2" customHeight="1">
      <c r="A105" s="1690" t="s">
        <v>412</v>
      </c>
      <c r="B105" s="1690" t="s">
        <v>212</v>
      </c>
      <c r="C105" s="307">
        <v>132</v>
      </c>
      <c r="D105" s="1686" t="s">
        <v>53</v>
      </c>
      <c r="E105" s="308">
        <v>126744</v>
      </c>
      <c r="F105" s="308">
        <f t="shared" ref="F105" si="182">TRUNC(E105*C105,0)</f>
        <v>16730208</v>
      </c>
      <c r="G105" s="308">
        <v>0</v>
      </c>
      <c r="H105" s="308">
        <f t="shared" ref="H105" si="183">TRUNC(G105*C105,0)</f>
        <v>0</v>
      </c>
      <c r="I105" s="308">
        <v>0</v>
      </c>
      <c r="J105" s="308">
        <f t="shared" ref="J105" si="184">TRUNC(I105*C105,0)</f>
        <v>0</v>
      </c>
      <c r="K105" s="308">
        <f t="shared" ref="K105" si="185">E105+G105+I105</f>
        <v>126744</v>
      </c>
      <c r="L105" s="308">
        <f t="shared" ref="L105" si="186">F105+H105+J105</f>
        <v>16730208</v>
      </c>
      <c r="M105" s="1706">
        <f t="shared" si="142"/>
        <v>-1394184</v>
      </c>
      <c r="N105" s="11" t="s">
        <v>83</v>
      </c>
      <c r="AO105" s="119" t="str">
        <f>HYPERLINK("#일위대가목록!A209","SCE85031300 →")</f>
        <v>SCE85031300 →</v>
      </c>
    </row>
    <row r="106" spans="1:41" ht="19.2" customHeight="1">
      <c r="A106" s="1691"/>
      <c r="B106" s="1691"/>
      <c r="C106" s="309">
        <f>+'그라우팅 수량산출'!BD54</f>
        <v>121</v>
      </c>
      <c r="D106" s="1687"/>
      <c r="E106" s="310">
        <v>126744</v>
      </c>
      <c r="F106" s="310">
        <f t="shared" si="154"/>
        <v>15336024</v>
      </c>
      <c r="G106" s="310">
        <v>0</v>
      </c>
      <c r="H106" s="310">
        <f t="shared" si="155"/>
        <v>0</v>
      </c>
      <c r="I106" s="310">
        <v>0</v>
      </c>
      <c r="J106" s="310">
        <f t="shared" si="156"/>
        <v>0</v>
      </c>
      <c r="K106" s="310">
        <f t="shared" si="146"/>
        <v>126744</v>
      </c>
      <c r="L106" s="310">
        <f t="shared" si="146"/>
        <v>15336024</v>
      </c>
      <c r="M106" s="1707"/>
      <c r="N106" s="1" t="s">
        <v>84</v>
      </c>
      <c r="AO106" s="117" t="str">
        <f>HYPERLINK("#일위대가목록!A209","SCE85031300 →")</f>
        <v>SCE85031300 →</v>
      </c>
    </row>
    <row r="107" spans="1:41" s="118" customFormat="1" ht="19.2" customHeight="1">
      <c r="A107" s="1690" t="s">
        <v>413</v>
      </c>
      <c r="B107" s="1690" t="s">
        <v>41</v>
      </c>
      <c r="C107" s="307">
        <v>8</v>
      </c>
      <c r="D107" s="1686" t="s">
        <v>58</v>
      </c>
      <c r="E107" s="308">
        <v>0</v>
      </c>
      <c r="F107" s="308">
        <f t="shared" ref="F107" si="187">TRUNC(E107*C107,0)</f>
        <v>0</v>
      </c>
      <c r="G107" s="308">
        <v>418963</v>
      </c>
      <c r="H107" s="308">
        <f t="shared" ref="H107" si="188">TRUNC(G107*C107,0)</f>
        <v>3351704</v>
      </c>
      <c r="I107" s="308">
        <v>0</v>
      </c>
      <c r="J107" s="308">
        <f t="shared" ref="J107" si="189">TRUNC(I107*C107,0)</f>
        <v>0</v>
      </c>
      <c r="K107" s="308">
        <f t="shared" ref="K107" si="190">E107+G107+I107</f>
        <v>418963</v>
      </c>
      <c r="L107" s="308">
        <f t="shared" ref="L107" si="191">F107+H107+J107</f>
        <v>3351704</v>
      </c>
      <c r="M107" s="1706">
        <f t="shared" si="142"/>
        <v>0</v>
      </c>
      <c r="N107" s="11" t="s">
        <v>83</v>
      </c>
      <c r="AO107" s="119" t="str">
        <f>HYPERLINK("#일위대가목록!A210","SCE85041100 →")</f>
        <v>SCE85041100 →</v>
      </c>
    </row>
    <row r="108" spans="1:41" ht="19.2" customHeight="1">
      <c r="A108" s="1691"/>
      <c r="B108" s="1691"/>
      <c r="C108" s="309">
        <f>+'그라우팅 수량산출'!BD56</f>
        <v>8</v>
      </c>
      <c r="D108" s="1687"/>
      <c r="E108" s="310">
        <v>0</v>
      </c>
      <c r="F108" s="310">
        <f t="shared" si="154"/>
        <v>0</v>
      </c>
      <c r="G108" s="310">
        <v>418963</v>
      </c>
      <c r="H108" s="310">
        <f t="shared" si="155"/>
        <v>3351704</v>
      </c>
      <c r="I108" s="310">
        <v>0</v>
      </c>
      <c r="J108" s="310">
        <f t="shared" si="156"/>
        <v>0</v>
      </c>
      <c r="K108" s="310">
        <f t="shared" si="146"/>
        <v>418963</v>
      </c>
      <c r="L108" s="310">
        <f t="shared" si="146"/>
        <v>3351704</v>
      </c>
      <c r="M108" s="1707"/>
      <c r="N108" s="1" t="s">
        <v>84</v>
      </c>
      <c r="AO108" s="117" t="str">
        <f>HYPERLINK("#일위대가목록!A210","SCE85041100 →")</f>
        <v>SCE85041100 →</v>
      </c>
    </row>
    <row r="109" spans="1:41" s="118" customFormat="1" ht="19.2" customHeight="1">
      <c r="A109" s="1690" t="s">
        <v>414</v>
      </c>
      <c r="B109" s="1690" t="s">
        <v>41</v>
      </c>
      <c r="C109" s="307">
        <v>2</v>
      </c>
      <c r="D109" s="1686" t="s">
        <v>58</v>
      </c>
      <c r="E109" s="308">
        <v>0</v>
      </c>
      <c r="F109" s="308">
        <f t="shared" ref="F109" si="192">TRUNC(E109*C109,0)</f>
        <v>0</v>
      </c>
      <c r="G109" s="308">
        <v>2022350</v>
      </c>
      <c r="H109" s="308">
        <f t="shared" ref="H109" si="193">TRUNC(G109*C109,0)</f>
        <v>4044700</v>
      </c>
      <c r="I109" s="308">
        <v>0</v>
      </c>
      <c r="J109" s="308">
        <f t="shared" ref="J109" si="194">TRUNC(I109*C109,0)</f>
        <v>0</v>
      </c>
      <c r="K109" s="308">
        <f t="shared" ref="K109" si="195">E109+G109+I109</f>
        <v>2022350</v>
      </c>
      <c r="L109" s="308">
        <f t="shared" ref="L109" si="196">F109+H109+J109</f>
        <v>4044700</v>
      </c>
      <c r="M109" s="1706">
        <f t="shared" si="142"/>
        <v>0</v>
      </c>
      <c r="N109" s="11" t="s">
        <v>83</v>
      </c>
      <c r="AO109" s="119" t="str">
        <f>HYPERLINK("#일위대가목록!A44","SCE85042100 →")</f>
        <v>SCE85042100 →</v>
      </c>
    </row>
    <row r="110" spans="1:41" ht="19.2" customHeight="1">
      <c r="A110" s="1691"/>
      <c r="B110" s="1691"/>
      <c r="C110" s="309">
        <f>+'그라우팅 수량산출'!BD58</f>
        <v>2</v>
      </c>
      <c r="D110" s="1687"/>
      <c r="E110" s="310">
        <v>0</v>
      </c>
      <c r="F110" s="310">
        <f t="shared" si="154"/>
        <v>0</v>
      </c>
      <c r="G110" s="310">
        <v>2022350</v>
      </c>
      <c r="H110" s="310">
        <f t="shared" si="155"/>
        <v>4044700</v>
      </c>
      <c r="I110" s="310">
        <v>0</v>
      </c>
      <c r="J110" s="310">
        <f t="shared" si="156"/>
        <v>0</v>
      </c>
      <c r="K110" s="310">
        <f t="shared" si="146"/>
        <v>2022350</v>
      </c>
      <c r="L110" s="310">
        <f t="shared" si="146"/>
        <v>4044700</v>
      </c>
      <c r="M110" s="1707"/>
      <c r="N110" s="1" t="s">
        <v>84</v>
      </c>
      <c r="AO110" s="117" t="str">
        <f>HYPERLINK("#일위대가목록!A44","SCE85042100 →")</f>
        <v>SCE85042100 →</v>
      </c>
    </row>
    <row r="111" spans="1:41" s="11" customFormat="1" ht="19.2" customHeight="1">
      <c r="A111" s="1690"/>
      <c r="B111" s="1690"/>
      <c r="C111" s="307"/>
      <c r="D111" s="1686"/>
      <c r="E111" s="308"/>
      <c r="F111" s="308"/>
      <c r="G111" s="308"/>
      <c r="H111" s="308"/>
      <c r="I111" s="308"/>
      <c r="J111" s="308"/>
      <c r="K111" s="308"/>
      <c r="L111" s="308"/>
      <c r="M111" s="1706"/>
      <c r="N111" s="11" t="s">
        <v>83</v>
      </c>
    </row>
    <row r="112" spans="1:41" ht="19.2" customHeight="1">
      <c r="A112" s="1691"/>
      <c r="B112" s="1691"/>
      <c r="C112" s="309"/>
      <c r="D112" s="1687"/>
      <c r="E112" s="310"/>
      <c r="F112" s="310"/>
      <c r="G112" s="310"/>
      <c r="H112" s="310"/>
      <c r="I112" s="310"/>
      <c r="J112" s="310"/>
      <c r="K112" s="310"/>
      <c r="L112" s="310"/>
      <c r="M112" s="1707"/>
      <c r="N112" s="1" t="s">
        <v>84</v>
      </c>
    </row>
    <row r="113" spans="1:14" s="11" customFormat="1" ht="19.2" customHeight="1">
      <c r="A113" s="1690" t="s">
        <v>415</v>
      </c>
      <c r="B113" s="1690" t="s">
        <v>41</v>
      </c>
      <c r="C113" s="307">
        <v>1</v>
      </c>
      <c r="D113" s="1686" t="s">
        <v>49</v>
      </c>
      <c r="E113" s="308"/>
      <c r="F113" s="308">
        <f>+F115</f>
        <v>48738778</v>
      </c>
      <c r="G113" s="308"/>
      <c r="H113" s="308">
        <f>+H115</f>
        <v>0</v>
      </c>
      <c r="I113" s="308"/>
      <c r="J113" s="308">
        <f>+J115</f>
        <v>263189</v>
      </c>
      <c r="K113" s="308"/>
      <c r="L113" s="308">
        <f>F113+H113+J113</f>
        <v>49001967</v>
      </c>
      <c r="M113" s="1706">
        <f t="shared" ref="M113:M129" si="197">L114-L113</f>
        <v>4864541</v>
      </c>
      <c r="N113" s="11" t="s">
        <v>83</v>
      </c>
    </row>
    <row r="114" spans="1:14" ht="19.2" customHeight="1">
      <c r="A114" s="1691"/>
      <c r="B114" s="1691"/>
      <c r="C114" s="309">
        <v>1</v>
      </c>
      <c r="D114" s="1687"/>
      <c r="E114" s="310"/>
      <c r="F114" s="310">
        <f>+F116</f>
        <v>53577192</v>
      </c>
      <c r="G114" s="310"/>
      <c r="H114" s="310">
        <f>+H116</f>
        <v>0</v>
      </c>
      <c r="I114" s="310"/>
      <c r="J114" s="310">
        <f>+J116</f>
        <v>289316</v>
      </c>
      <c r="K114" s="310"/>
      <c r="L114" s="310">
        <f>F114+H114+J114</f>
        <v>53866508</v>
      </c>
      <c r="M114" s="1707"/>
      <c r="N114" s="1" t="s">
        <v>84</v>
      </c>
    </row>
    <row r="115" spans="1:14" s="11" customFormat="1" ht="19.2" customHeight="1">
      <c r="A115" s="1690" t="s">
        <v>416</v>
      </c>
      <c r="B115" s="1690" t="s">
        <v>41</v>
      </c>
      <c r="C115" s="307">
        <v>1</v>
      </c>
      <c r="D115" s="1686" t="s">
        <v>49</v>
      </c>
      <c r="E115" s="308"/>
      <c r="F115" s="308">
        <f>+F117+F121+F131</f>
        <v>48738778</v>
      </c>
      <c r="G115" s="308"/>
      <c r="H115" s="308">
        <f>+H117+H121+H131</f>
        <v>0</v>
      </c>
      <c r="I115" s="308"/>
      <c r="J115" s="308">
        <f>+J117+J121+J131</f>
        <v>263189</v>
      </c>
      <c r="K115" s="308"/>
      <c r="L115" s="308">
        <f t="shared" ref="L115:L131" si="198">F115+H115+J115</f>
        <v>49001967</v>
      </c>
      <c r="M115" s="1706">
        <f t="shared" si="197"/>
        <v>4864541</v>
      </c>
      <c r="N115" s="11" t="s">
        <v>83</v>
      </c>
    </row>
    <row r="116" spans="1:14" ht="19.2" customHeight="1">
      <c r="A116" s="1691"/>
      <c r="B116" s="1691"/>
      <c r="C116" s="309">
        <v>1</v>
      </c>
      <c r="D116" s="1687"/>
      <c r="E116" s="310"/>
      <c r="F116" s="310">
        <f>+F118+F122+F132</f>
        <v>53577192</v>
      </c>
      <c r="G116" s="310"/>
      <c r="H116" s="310">
        <f>+H118+H122+H132</f>
        <v>0</v>
      </c>
      <c r="I116" s="310"/>
      <c r="J116" s="310">
        <f>+J118+J122+J132</f>
        <v>289316</v>
      </c>
      <c r="K116" s="310"/>
      <c r="L116" s="310">
        <f t="shared" ref="L116" si="199">F116+H116+J116</f>
        <v>53866508</v>
      </c>
      <c r="M116" s="1707"/>
      <c r="N116" s="1" t="s">
        <v>84</v>
      </c>
    </row>
    <row r="117" spans="1:14" s="11" customFormat="1" ht="19.2" customHeight="1">
      <c r="A117" s="1690" t="s">
        <v>417</v>
      </c>
      <c r="B117" s="1690" t="s">
        <v>41</v>
      </c>
      <c r="C117" s="307"/>
      <c r="D117" s="1686" t="s">
        <v>41</v>
      </c>
      <c r="E117" s="308"/>
      <c r="F117" s="308">
        <f>+F119</f>
        <v>18711960</v>
      </c>
      <c r="G117" s="308"/>
      <c r="H117" s="308">
        <f>+H119</f>
        <v>0</v>
      </c>
      <c r="I117" s="308"/>
      <c r="J117" s="308">
        <f>+J119</f>
        <v>0</v>
      </c>
      <c r="K117" s="308">
        <f t="shared" ref="K117:K131" si="200">E117+G117+I117</f>
        <v>0</v>
      </c>
      <c r="L117" s="308">
        <f t="shared" si="198"/>
        <v>18711960</v>
      </c>
      <c r="M117" s="1706">
        <f t="shared" si="197"/>
        <v>8463360</v>
      </c>
      <c r="N117" s="11" t="s">
        <v>83</v>
      </c>
    </row>
    <row r="118" spans="1:14" ht="19.2" customHeight="1">
      <c r="A118" s="1691"/>
      <c r="B118" s="1691"/>
      <c r="C118" s="309"/>
      <c r="D118" s="1687"/>
      <c r="E118" s="310"/>
      <c r="F118" s="310">
        <f>+F120</f>
        <v>27175320</v>
      </c>
      <c r="G118" s="310"/>
      <c r="H118" s="310">
        <f>+H120</f>
        <v>0</v>
      </c>
      <c r="I118" s="310"/>
      <c r="J118" s="310">
        <f>+J120</f>
        <v>0</v>
      </c>
      <c r="K118" s="310">
        <f t="shared" ref="K118" si="201">E118+G118+I118</f>
        <v>0</v>
      </c>
      <c r="L118" s="310">
        <f t="shared" ref="L118" si="202">F118+H118+J118</f>
        <v>27175320</v>
      </c>
      <c r="M118" s="1707"/>
      <c r="N118" s="1" t="s">
        <v>84</v>
      </c>
    </row>
    <row r="119" spans="1:14" s="11" customFormat="1" ht="19.2" customHeight="1">
      <c r="A119" s="1690" t="s">
        <v>418</v>
      </c>
      <c r="B119" s="1690" t="s">
        <v>73</v>
      </c>
      <c r="C119" s="307">
        <v>283</v>
      </c>
      <c r="D119" s="1686" t="s">
        <v>53</v>
      </c>
      <c r="E119" s="308">
        <v>66120</v>
      </c>
      <c r="F119" s="308">
        <f t="shared" ref="F119:F120" si="203">TRUNC(E119*C119,0)</f>
        <v>18711960</v>
      </c>
      <c r="G119" s="308">
        <v>0</v>
      </c>
      <c r="H119" s="308"/>
      <c r="I119" s="308">
        <v>0</v>
      </c>
      <c r="J119" s="308"/>
      <c r="K119" s="308">
        <f t="shared" si="200"/>
        <v>66120</v>
      </c>
      <c r="L119" s="308">
        <f t="shared" si="198"/>
        <v>18711960</v>
      </c>
      <c r="M119" s="1706">
        <f t="shared" si="197"/>
        <v>8463360</v>
      </c>
      <c r="N119" s="11" t="s">
        <v>83</v>
      </c>
    </row>
    <row r="120" spans="1:14" ht="19.2" customHeight="1">
      <c r="A120" s="1691"/>
      <c r="B120" s="1691"/>
      <c r="C120" s="309">
        <f>+자재집!E6</f>
        <v>411</v>
      </c>
      <c r="D120" s="1687"/>
      <c r="E120" s="310">
        <f>+E119</f>
        <v>66120</v>
      </c>
      <c r="F120" s="310">
        <f t="shared" si="203"/>
        <v>27175320</v>
      </c>
      <c r="G120" s="310">
        <v>0</v>
      </c>
      <c r="H120" s="310"/>
      <c r="I120" s="310">
        <v>0</v>
      </c>
      <c r="J120" s="310"/>
      <c r="K120" s="310">
        <f t="shared" ref="K120" si="204">E120+G120+I120</f>
        <v>66120</v>
      </c>
      <c r="L120" s="310">
        <f t="shared" ref="L120" si="205">F120+H120+J120</f>
        <v>27175320</v>
      </c>
      <c r="M120" s="1707"/>
      <c r="N120" s="1" t="s">
        <v>84</v>
      </c>
    </row>
    <row r="121" spans="1:14" s="11" customFormat="1" ht="19.2" customHeight="1">
      <c r="A121" s="1690" t="s">
        <v>419</v>
      </c>
      <c r="B121" s="1690" t="s">
        <v>41</v>
      </c>
      <c r="C121" s="307"/>
      <c r="D121" s="1686" t="s">
        <v>41</v>
      </c>
      <c r="E121" s="308"/>
      <c r="F121" s="308">
        <f>+F123</f>
        <v>30026818</v>
      </c>
      <c r="G121" s="308"/>
      <c r="H121" s="308">
        <f>+H123</f>
        <v>0</v>
      </c>
      <c r="I121" s="308"/>
      <c r="J121" s="308">
        <f>+J123</f>
        <v>0</v>
      </c>
      <c r="K121" s="308">
        <f t="shared" si="200"/>
        <v>0</v>
      </c>
      <c r="L121" s="308">
        <f t="shared" si="198"/>
        <v>30026818</v>
      </c>
      <c r="M121" s="1706">
        <f t="shared" si="197"/>
        <v>-3624946</v>
      </c>
      <c r="N121" s="11" t="s">
        <v>83</v>
      </c>
    </row>
    <row r="122" spans="1:14" ht="19.2" customHeight="1">
      <c r="A122" s="1691"/>
      <c r="B122" s="1691"/>
      <c r="C122" s="309"/>
      <c r="D122" s="1687"/>
      <c r="E122" s="310"/>
      <c r="F122" s="310">
        <f>+F124</f>
        <v>26401872</v>
      </c>
      <c r="G122" s="310"/>
      <c r="H122" s="310">
        <f>+H124</f>
        <v>0</v>
      </c>
      <c r="I122" s="310"/>
      <c r="J122" s="310">
        <f>+J124</f>
        <v>0</v>
      </c>
      <c r="K122" s="310">
        <f t="shared" ref="K122" si="206">E122+G122+I122</f>
        <v>0</v>
      </c>
      <c r="L122" s="310">
        <f t="shared" ref="L122" si="207">F122+H122+J122</f>
        <v>26401872</v>
      </c>
      <c r="M122" s="1707"/>
      <c r="N122" s="1" t="s">
        <v>84</v>
      </c>
    </row>
    <row r="123" spans="1:14" s="11" customFormat="1" ht="19.2" customHeight="1">
      <c r="A123" s="1690" t="s">
        <v>420</v>
      </c>
      <c r="B123" s="1690" t="s">
        <v>74</v>
      </c>
      <c r="C123" s="307"/>
      <c r="D123" s="1686" t="s">
        <v>41</v>
      </c>
      <c r="E123" s="308"/>
      <c r="F123" s="308">
        <f>TRUNC(F125+F127+F129,0)</f>
        <v>30026818</v>
      </c>
      <c r="G123" s="308"/>
      <c r="H123" s="308">
        <f>TRUNC(H125+H127+H129,0)</f>
        <v>0</v>
      </c>
      <c r="I123" s="308"/>
      <c r="J123" s="308">
        <f>TRUNC(J125+J127+J129,0)</f>
        <v>0</v>
      </c>
      <c r="K123" s="308">
        <f t="shared" si="200"/>
        <v>0</v>
      </c>
      <c r="L123" s="308">
        <f t="shared" si="198"/>
        <v>30026818</v>
      </c>
      <c r="M123" s="1706">
        <f t="shared" si="197"/>
        <v>-3624946</v>
      </c>
      <c r="N123" s="11" t="s">
        <v>83</v>
      </c>
    </row>
    <row r="124" spans="1:14" ht="19.2" customHeight="1">
      <c r="A124" s="1691"/>
      <c r="B124" s="1691"/>
      <c r="C124" s="309"/>
      <c r="D124" s="1687"/>
      <c r="E124" s="310"/>
      <c r="F124" s="310">
        <f>TRUNC(F126+F128+F130,0)</f>
        <v>26401872</v>
      </c>
      <c r="G124" s="310"/>
      <c r="H124" s="310">
        <f>TRUNC(H126+H128+H130,0)</f>
        <v>0</v>
      </c>
      <c r="I124" s="310"/>
      <c r="J124" s="310">
        <f>TRUNC(J126+J128+J130,0)</f>
        <v>0</v>
      </c>
      <c r="K124" s="310">
        <f t="shared" ref="K124" si="208">E124+G124+I124</f>
        <v>0</v>
      </c>
      <c r="L124" s="310">
        <f t="shared" ref="L124" si="209">F124+H124+J124</f>
        <v>26401872</v>
      </c>
      <c r="M124" s="1707"/>
      <c r="N124" s="1" t="s">
        <v>84</v>
      </c>
    </row>
    <row r="125" spans="1:14" s="11" customFormat="1" ht="19.2" customHeight="1">
      <c r="A125" s="1690" t="s">
        <v>421</v>
      </c>
      <c r="B125" s="1690" t="s">
        <v>1061</v>
      </c>
      <c r="C125" s="314">
        <v>7.5529999999999999</v>
      </c>
      <c r="D125" s="1686" t="s">
        <v>71</v>
      </c>
      <c r="E125" s="308">
        <v>686110</v>
      </c>
      <c r="F125" s="308">
        <f t="shared" ref="F125:F130" si="210">TRUNC(E125*C125,0)</f>
        <v>5182188</v>
      </c>
      <c r="G125" s="308">
        <v>0</v>
      </c>
      <c r="H125" s="308"/>
      <c r="I125" s="308">
        <v>0</v>
      </c>
      <c r="J125" s="308"/>
      <c r="K125" s="308">
        <f t="shared" si="200"/>
        <v>686110</v>
      </c>
      <c r="L125" s="308">
        <f t="shared" si="198"/>
        <v>5182188</v>
      </c>
      <c r="M125" s="1706">
        <f t="shared" si="197"/>
        <v>-617499</v>
      </c>
      <c r="N125" s="11" t="s">
        <v>83</v>
      </c>
    </row>
    <row r="126" spans="1:14" ht="19.2" customHeight="1">
      <c r="A126" s="1691"/>
      <c r="B126" s="1691"/>
      <c r="C126" s="315">
        <f>+자재집!E14</f>
        <v>6.6529999999999996</v>
      </c>
      <c r="D126" s="1687"/>
      <c r="E126" s="310">
        <f>+E125</f>
        <v>686110</v>
      </c>
      <c r="F126" s="310">
        <f t="shared" si="210"/>
        <v>4564689</v>
      </c>
      <c r="G126" s="310">
        <v>0</v>
      </c>
      <c r="H126" s="310"/>
      <c r="I126" s="310">
        <v>0</v>
      </c>
      <c r="J126" s="310"/>
      <c r="K126" s="310">
        <f t="shared" ref="K126" si="211">E126+G126+I126</f>
        <v>686110</v>
      </c>
      <c r="L126" s="310">
        <f t="shared" ref="L126" si="212">F126+H126+J126</f>
        <v>4564689</v>
      </c>
      <c r="M126" s="1707"/>
      <c r="N126" s="1" t="s">
        <v>84</v>
      </c>
    </row>
    <row r="127" spans="1:14" s="11" customFormat="1" ht="19.2" customHeight="1">
      <c r="A127" s="1690" t="s">
        <v>422</v>
      </c>
      <c r="B127" s="1690" t="s">
        <v>75</v>
      </c>
      <c r="C127" s="314">
        <v>1.1000000000000001</v>
      </c>
      <c r="D127" s="1686" t="s">
        <v>71</v>
      </c>
      <c r="E127" s="308">
        <v>680880</v>
      </c>
      <c r="F127" s="308">
        <f t="shared" si="210"/>
        <v>748968</v>
      </c>
      <c r="G127" s="308">
        <v>0</v>
      </c>
      <c r="H127" s="308"/>
      <c r="I127" s="308">
        <v>0</v>
      </c>
      <c r="J127" s="308"/>
      <c r="K127" s="308">
        <f t="shared" si="200"/>
        <v>680880</v>
      </c>
      <c r="L127" s="308">
        <f t="shared" si="198"/>
        <v>748968</v>
      </c>
      <c r="M127" s="1706">
        <f t="shared" si="197"/>
        <v>0</v>
      </c>
      <c r="N127" s="11" t="s">
        <v>83</v>
      </c>
    </row>
    <row r="128" spans="1:14" ht="19.2" customHeight="1">
      <c r="A128" s="1691"/>
      <c r="B128" s="1691"/>
      <c r="C128" s="315">
        <f>+자재집!E18</f>
        <v>1.1000000000000001</v>
      </c>
      <c r="D128" s="1687"/>
      <c r="E128" s="310">
        <f>+E127</f>
        <v>680880</v>
      </c>
      <c r="F128" s="310">
        <f t="shared" si="210"/>
        <v>748968</v>
      </c>
      <c r="G128" s="310">
        <v>0</v>
      </c>
      <c r="H128" s="310"/>
      <c r="I128" s="310">
        <v>0</v>
      </c>
      <c r="J128" s="310"/>
      <c r="K128" s="310">
        <f t="shared" ref="K128" si="213">E128+G128+I128</f>
        <v>680880</v>
      </c>
      <c r="L128" s="310">
        <f t="shared" ref="L128" si="214">F128+H128+J128</f>
        <v>748968</v>
      </c>
      <c r="M128" s="1707"/>
      <c r="N128" s="1" t="s">
        <v>84</v>
      </c>
    </row>
    <row r="129" spans="1:14" s="11" customFormat="1" ht="19.2" customHeight="1">
      <c r="A129" s="1690" t="s">
        <v>423</v>
      </c>
      <c r="B129" s="1690" t="s">
        <v>1062</v>
      </c>
      <c r="C129" s="314">
        <v>35.389000000000003</v>
      </c>
      <c r="D129" s="1686" t="s">
        <v>71</v>
      </c>
      <c r="E129" s="308">
        <v>680880</v>
      </c>
      <c r="F129" s="308">
        <f t="shared" si="210"/>
        <v>24095662</v>
      </c>
      <c r="G129" s="308">
        <v>0</v>
      </c>
      <c r="H129" s="308"/>
      <c r="I129" s="308">
        <v>0</v>
      </c>
      <c r="J129" s="308"/>
      <c r="K129" s="308">
        <f t="shared" si="200"/>
        <v>680880</v>
      </c>
      <c r="L129" s="308">
        <f t="shared" si="198"/>
        <v>24095662</v>
      </c>
      <c r="M129" s="1706">
        <f t="shared" si="197"/>
        <v>-3007447</v>
      </c>
      <c r="N129" s="11" t="s">
        <v>83</v>
      </c>
    </row>
    <row r="130" spans="1:14" ht="19.2" customHeight="1">
      <c r="A130" s="1691"/>
      <c r="B130" s="1691"/>
      <c r="C130" s="315">
        <f>+자재집!E16</f>
        <v>30.972000000000001</v>
      </c>
      <c r="D130" s="1687"/>
      <c r="E130" s="310">
        <f>+E129</f>
        <v>680880</v>
      </c>
      <c r="F130" s="310">
        <f t="shared" si="210"/>
        <v>21088215</v>
      </c>
      <c r="G130" s="310">
        <v>0</v>
      </c>
      <c r="H130" s="310"/>
      <c r="I130" s="310">
        <v>0</v>
      </c>
      <c r="J130" s="310"/>
      <c r="K130" s="310">
        <f t="shared" ref="K130" si="215">E130+G130+I130</f>
        <v>680880</v>
      </c>
      <c r="L130" s="310">
        <f t="shared" ref="L130" si="216">F130+H130+J130</f>
        <v>21088215</v>
      </c>
      <c r="M130" s="1707"/>
      <c r="N130" s="1" t="s">
        <v>84</v>
      </c>
    </row>
    <row r="131" spans="1:14" s="11" customFormat="1" ht="19.2" customHeight="1">
      <c r="A131" s="1690" t="s">
        <v>424</v>
      </c>
      <c r="B131" s="1690" t="s">
        <v>425</v>
      </c>
      <c r="C131" s="316" t="s">
        <v>76</v>
      </c>
      <c r="D131" s="1686" t="s">
        <v>49</v>
      </c>
      <c r="E131" s="308"/>
      <c r="F131" s="308">
        <f>TRUNC(E131*C131,0)</f>
        <v>0</v>
      </c>
      <c r="G131" s="308"/>
      <c r="H131" s="308">
        <f>TRUNC(G131*C131,0)</f>
        <v>0</v>
      </c>
      <c r="I131" s="308">
        <f>+F115</f>
        <v>48738778</v>
      </c>
      <c r="J131" s="308">
        <f>TRUNC(I131*C131,0)</f>
        <v>263189</v>
      </c>
      <c r="K131" s="308">
        <f t="shared" si="200"/>
        <v>48738778</v>
      </c>
      <c r="L131" s="308">
        <f t="shared" si="198"/>
        <v>263189</v>
      </c>
      <c r="M131" s="1706">
        <f t="shared" ref="M131" si="217">L132-L131</f>
        <v>26127</v>
      </c>
      <c r="N131" s="11" t="s">
        <v>83</v>
      </c>
    </row>
    <row r="132" spans="1:14" ht="19.2" customHeight="1">
      <c r="A132" s="1691"/>
      <c r="B132" s="1691"/>
      <c r="C132" s="317" t="s">
        <v>76</v>
      </c>
      <c r="D132" s="1687"/>
      <c r="E132" s="310"/>
      <c r="F132" s="310">
        <f>TRUNC(E132*C132,0)</f>
        <v>0</v>
      </c>
      <c r="G132" s="310"/>
      <c r="H132" s="310">
        <f>TRUNC(G132*C132,0)</f>
        <v>0</v>
      </c>
      <c r="I132" s="310">
        <f>+F116</f>
        <v>53577192</v>
      </c>
      <c r="J132" s="310">
        <f>TRUNC(I132*C132,0)</f>
        <v>289316</v>
      </c>
      <c r="K132" s="310">
        <f t="shared" ref="K132" si="218">E132+G132+I132</f>
        <v>53577192</v>
      </c>
      <c r="L132" s="310">
        <f t="shared" ref="L132" si="219">F132+H132+J132</f>
        <v>289316</v>
      </c>
      <c r="M132" s="1707"/>
      <c r="N132" s="1" t="s">
        <v>84</v>
      </c>
    </row>
    <row r="133" spans="1:14" s="11" customFormat="1" ht="19.2" customHeight="1">
      <c r="A133" s="1690"/>
      <c r="B133" s="1690"/>
      <c r="C133" s="307"/>
      <c r="D133" s="1686"/>
      <c r="E133" s="308"/>
      <c r="F133" s="308"/>
      <c r="G133" s="308"/>
      <c r="H133" s="308"/>
      <c r="I133" s="308"/>
      <c r="J133" s="308"/>
      <c r="K133" s="308"/>
      <c r="L133" s="308"/>
      <c r="M133" s="1706"/>
      <c r="N133" s="11" t="s">
        <v>83</v>
      </c>
    </row>
    <row r="134" spans="1:14" ht="19.2" customHeight="1">
      <c r="A134" s="1691"/>
      <c r="B134" s="1691"/>
      <c r="C134" s="309"/>
      <c r="D134" s="1687"/>
      <c r="E134" s="310"/>
      <c r="F134" s="310"/>
      <c r="G134" s="310"/>
      <c r="H134" s="310"/>
      <c r="I134" s="310"/>
      <c r="J134" s="310"/>
      <c r="K134" s="310"/>
      <c r="L134" s="310"/>
      <c r="M134" s="1707"/>
      <c r="N134" s="1" t="s">
        <v>84</v>
      </c>
    </row>
  </sheetData>
  <autoFilter ref="A4:AO134"/>
  <mergeCells count="271">
    <mergeCell ref="M119:M120"/>
    <mergeCell ref="M131:M132"/>
    <mergeCell ref="M133:M134"/>
    <mergeCell ref="M121:M122"/>
    <mergeCell ref="M123:M124"/>
    <mergeCell ref="M125:M126"/>
    <mergeCell ref="M127:M128"/>
    <mergeCell ref="M129:M130"/>
    <mergeCell ref="M115:M116"/>
    <mergeCell ref="M113:M114"/>
    <mergeCell ref="M117:M118"/>
    <mergeCell ref="M111:M112"/>
    <mergeCell ref="M89:M90"/>
    <mergeCell ref="M91:M92"/>
    <mergeCell ref="M93:M94"/>
    <mergeCell ref="M95:M96"/>
    <mergeCell ref="M97:M98"/>
    <mergeCell ref="M99:M100"/>
    <mergeCell ref="M101:M102"/>
    <mergeCell ref="M103:M104"/>
    <mergeCell ref="M105:M106"/>
    <mergeCell ref="M107:M108"/>
    <mergeCell ref="M109:M110"/>
    <mergeCell ref="M85:M86"/>
    <mergeCell ref="M87:M88"/>
    <mergeCell ref="M79:M80"/>
    <mergeCell ref="M81:M82"/>
    <mergeCell ref="M83:M84"/>
    <mergeCell ref="M67:M68"/>
    <mergeCell ref="M69:M70"/>
    <mergeCell ref="M71:M72"/>
    <mergeCell ref="M73:M74"/>
    <mergeCell ref="M75:M76"/>
    <mergeCell ref="M77:M78"/>
    <mergeCell ref="M53:M54"/>
    <mergeCell ref="M55:M56"/>
    <mergeCell ref="M57:M58"/>
    <mergeCell ref="M59:M60"/>
    <mergeCell ref="M65:M66"/>
    <mergeCell ref="M61:M62"/>
    <mergeCell ref="M63:M64"/>
    <mergeCell ref="M49:M50"/>
    <mergeCell ref="M51:M52"/>
    <mergeCell ref="M23:M24"/>
    <mergeCell ref="M25:M26"/>
    <mergeCell ref="M27:M28"/>
    <mergeCell ref="M29:M30"/>
    <mergeCell ref="M19:M20"/>
    <mergeCell ref="M45:M46"/>
    <mergeCell ref="M47:M48"/>
    <mergeCell ref="M31:M32"/>
    <mergeCell ref="M33:M34"/>
    <mergeCell ref="M39:M40"/>
    <mergeCell ref="M41:M42"/>
    <mergeCell ref="M43:M44"/>
    <mergeCell ref="M35:M36"/>
    <mergeCell ref="M37:M38"/>
    <mergeCell ref="M7:M8"/>
    <mergeCell ref="M9:M10"/>
    <mergeCell ref="B7:B8"/>
    <mergeCell ref="B9:B10"/>
    <mergeCell ref="M13:M14"/>
    <mergeCell ref="M15:M16"/>
    <mergeCell ref="M11:M12"/>
    <mergeCell ref="M17:M18"/>
    <mergeCell ref="M21:M22"/>
    <mergeCell ref="A2:D2"/>
    <mergeCell ref="A1:M1"/>
    <mergeCell ref="D11:D12"/>
    <mergeCell ref="D13:D14"/>
    <mergeCell ref="D15:D16"/>
    <mergeCell ref="D17:D18"/>
    <mergeCell ref="D19:D20"/>
    <mergeCell ref="D5:D6"/>
    <mergeCell ref="B5:B6"/>
    <mergeCell ref="A5:A6"/>
    <mergeCell ref="A7:A8"/>
    <mergeCell ref="A9:A10"/>
    <mergeCell ref="D7:D8"/>
    <mergeCell ref="D9:D10"/>
    <mergeCell ref="A3:A4"/>
    <mergeCell ref="B3:B4"/>
    <mergeCell ref="C3:C4"/>
    <mergeCell ref="D3:D4"/>
    <mergeCell ref="E3:F3"/>
    <mergeCell ref="G3:H3"/>
    <mergeCell ref="I3:J3"/>
    <mergeCell ref="K3:L3"/>
    <mergeCell ref="M3:M4"/>
    <mergeCell ref="M5:M6"/>
    <mergeCell ref="A11:A12"/>
    <mergeCell ref="A13:A14"/>
    <mergeCell ref="A15:A16"/>
    <mergeCell ref="A17:A18"/>
    <mergeCell ref="A19:A20"/>
    <mergeCell ref="B11:B12"/>
    <mergeCell ref="B13:B14"/>
    <mergeCell ref="B15:B16"/>
    <mergeCell ref="B17:B18"/>
    <mergeCell ref="B19:B20"/>
    <mergeCell ref="D35:D36"/>
    <mergeCell ref="D37:D38"/>
    <mergeCell ref="B29:B30"/>
    <mergeCell ref="B31:B32"/>
    <mergeCell ref="B33:B34"/>
    <mergeCell ref="B35:B36"/>
    <mergeCell ref="B37:B38"/>
    <mergeCell ref="A21:A22"/>
    <mergeCell ref="A23:A24"/>
    <mergeCell ref="A25:A26"/>
    <mergeCell ref="A27:A28"/>
    <mergeCell ref="B21:B22"/>
    <mergeCell ref="B23:B24"/>
    <mergeCell ref="D21:D22"/>
    <mergeCell ref="D23:D24"/>
    <mergeCell ref="D25:D26"/>
    <mergeCell ref="B25:B26"/>
    <mergeCell ref="B27:B28"/>
    <mergeCell ref="D27:D28"/>
    <mergeCell ref="D29:D30"/>
    <mergeCell ref="D31:D32"/>
    <mergeCell ref="D33:D34"/>
    <mergeCell ref="A39:A40"/>
    <mergeCell ref="A41:A42"/>
    <mergeCell ref="A43:A44"/>
    <mergeCell ref="A45:A46"/>
    <mergeCell ref="A47:A48"/>
    <mergeCell ref="A29:A30"/>
    <mergeCell ref="A31:A32"/>
    <mergeCell ref="A33:A34"/>
    <mergeCell ref="A35:A36"/>
    <mergeCell ref="A37:A38"/>
    <mergeCell ref="D39:D40"/>
    <mergeCell ref="D41:D42"/>
    <mergeCell ref="D43:D44"/>
    <mergeCell ref="D45:D46"/>
    <mergeCell ref="D47:D48"/>
    <mergeCell ref="B39:B40"/>
    <mergeCell ref="B41:B42"/>
    <mergeCell ref="B43:B44"/>
    <mergeCell ref="B45:B46"/>
    <mergeCell ref="B47:B48"/>
    <mergeCell ref="A55:A56"/>
    <mergeCell ref="B55:B56"/>
    <mergeCell ref="A57:A58"/>
    <mergeCell ref="B57:B58"/>
    <mergeCell ref="A59:A60"/>
    <mergeCell ref="B59:B60"/>
    <mergeCell ref="A49:A50"/>
    <mergeCell ref="B49:B50"/>
    <mergeCell ref="A51:A52"/>
    <mergeCell ref="B51:B52"/>
    <mergeCell ref="A53:A54"/>
    <mergeCell ref="B53:B54"/>
    <mergeCell ref="A67:A68"/>
    <mergeCell ref="B67:B68"/>
    <mergeCell ref="A69:A70"/>
    <mergeCell ref="B69:B70"/>
    <mergeCell ref="A71:A72"/>
    <mergeCell ref="B71:B72"/>
    <mergeCell ref="A61:A62"/>
    <mergeCell ref="B61:B62"/>
    <mergeCell ref="A63:A64"/>
    <mergeCell ref="B63:B64"/>
    <mergeCell ref="A65:A66"/>
    <mergeCell ref="B65:B66"/>
    <mergeCell ref="A81:A82"/>
    <mergeCell ref="B81:B82"/>
    <mergeCell ref="A83:A84"/>
    <mergeCell ref="B83:B84"/>
    <mergeCell ref="A85:A86"/>
    <mergeCell ref="B85:B86"/>
    <mergeCell ref="A79:A80"/>
    <mergeCell ref="B79:B80"/>
    <mergeCell ref="A73:A74"/>
    <mergeCell ref="B73:B74"/>
    <mergeCell ref="A75:A76"/>
    <mergeCell ref="B75:B76"/>
    <mergeCell ref="A77:A78"/>
    <mergeCell ref="B77:B78"/>
    <mergeCell ref="A93:A94"/>
    <mergeCell ref="B93:B94"/>
    <mergeCell ref="A95:A96"/>
    <mergeCell ref="B95:B96"/>
    <mergeCell ref="A97:A98"/>
    <mergeCell ref="B97:B98"/>
    <mergeCell ref="A87:A88"/>
    <mergeCell ref="B87:B88"/>
    <mergeCell ref="A89:A90"/>
    <mergeCell ref="B89:B90"/>
    <mergeCell ref="A91:A92"/>
    <mergeCell ref="B91:B92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117:A118"/>
    <mergeCell ref="B117:B118"/>
    <mergeCell ref="A119:A120"/>
    <mergeCell ref="B119:B120"/>
    <mergeCell ref="A121:A122"/>
    <mergeCell ref="B121:B122"/>
    <mergeCell ref="A105:A106"/>
    <mergeCell ref="B105:B106"/>
    <mergeCell ref="A107:A108"/>
    <mergeCell ref="B107:B108"/>
    <mergeCell ref="A109:A110"/>
    <mergeCell ref="B109:B110"/>
    <mergeCell ref="A99:A100"/>
    <mergeCell ref="B99:B100"/>
    <mergeCell ref="A101:A102"/>
    <mergeCell ref="B101:B102"/>
    <mergeCell ref="A103:A104"/>
    <mergeCell ref="B103:B104"/>
    <mergeCell ref="A129:A130"/>
    <mergeCell ref="B129:B130"/>
    <mergeCell ref="A131:A132"/>
    <mergeCell ref="B131:B132"/>
    <mergeCell ref="A111:A112"/>
    <mergeCell ref="B111:B112"/>
    <mergeCell ref="A113:A114"/>
    <mergeCell ref="B113:B114"/>
    <mergeCell ref="A115:A116"/>
    <mergeCell ref="B115:B116"/>
    <mergeCell ref="D53:D54"/>
    <mergeCell ref="D55:D56"/>
    <mergeCell ref="D57:D58"/>
    <mergeCell ref="D59:D60"/>
    <mergeCell ref="D61:D62"/>
    <mergeCell ref="D79:D80"/>
    <mergeCell ref="D81:D82"/>
    <mergeCell ref="D49:D50"/>
    <mergeCell ref="D51:D52"/>
    <mergeCell ref="D63:D64"/>
    <mergeCell ref="D65:D66"/>
    <mergeCell ref="D67:D68"/>
    <mergeCell ref="D83:D84"/>
    <mergeCell ref="D85:D86"/>
    <mergeCell ref="D87:D88"/>
    <mergeCell ref="D73:D74"/>
    <mergeCell ref="D75:D76"/>
    <mergeCell ref="D99:D100"/>
    <mergeCell ref="D77:D78"/>
    <mergeCell ref="D69:D70"/>
    <mergeCell ref="D71:D72"/>
    <mergeCell ref="D101:D102"/>
    <mergeCell ref="D103:D104"/>
    <mergeCell ref="D105:D106"/>
    <mergeCell ref="D107:D108"/>
    <mergeCell ref="D89:D90"/>
    <mergeCell ref="D91:D92"/>
    <mergeCell ref="D93:D94"/>
    <mergeCell ref="D95:D96"/>
    <mergeCell ref="D97:D98"/>
    <mergeCell ref="D129:D130"/>
    <mergeCell ref="D131:D132"/>
    <mergeCell ref="D133:D134"/>
    <mergeCell ref="D119:D120"/>
    <mergeCell ref="D121:D122"/>
    <mergeCell ref="D123:D124"/>
    <mergeCell ref="D125:D126"/>
    <mergeCell ref="D127:D128"/>
    <mergeCell ref="D109:D110"/>
    <mergeCell ref="D111:D112"/>
    <mergeCell ref="D113:D114"/>
    <mergeCell ref="D115:D116"/>
    <mergeCell ref="D117:D118"/>
  </mergeCells>
  <phoneticPr fontId="15" type="noConversion"/>
  <printOptions horizontalCentered="1"/>
  <pageMargins left="0.31496062992125984" right="0.31496062992125984" top="0.6" bottom="0.56000000000000005" header="0.51181102362204722" footer="0.51181102362204722"/>
  <pageSetup paperSize="9" scale="84" orientation="landscape" r:id="rId1"/>
  <headerFooter alignWithMargins="0">
    <oddHeader>&amp;RPage : &amp;P/&amp;N</oddHeader>
  </headerFooter>
  <rowBreaks count="1" manualBreakCount="1">
    <brk id="32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66FF"/>
  </sheetPr>
  <dimension ref="A1:AA57"/>
  <sheetViews>
    <sheetView showGridLines="0" view="pageBreakPreview" zoomScaleNormal="100" zoomScaleSheetLayoutView="100" workbookViewId="0">
      <pane xSplit="8" ySplit="4" topLeftCell="I8" activePane="bottomRight" state="frozen"/>
      <selection pane="topRight" activeCell="I1" sqref="I1"/>
      <selection pane="bottomLeft" activeCell="A5" sqref="A5"/>
      <selection pane="bottomRight" activeCell="X49" sqref="X49"/>
    </sheetView>
  </sheetViews>
  <sheetFormatPr defaultColWidth="9" defaultRowHeight="20.100000000000001" customHeight="1"/>
  <cols>
    <col min="1" max="17" width="4.69921875" style="12" customWidth="1"/>
    <col min="18" max="18" width="18.3984375" style="14" customWidth="1"/>
    <col min="19" max="19" width="18.3984375" style="12" customWidth="1"/>
    <col min="20" max="20" width="18.3984375" style="13" customWidth="1"/>
    <col min="21" max="16384" width="9" style="12"/>
  </cols>
  <sheetData>
    <row r="1" spans="1:25" ht="20.100000000000001" customHeight="1">
      <c r="A1" s="1764" t="s">
        <v>1012</v>
      </c>
      <c r="B1" s="1764"/>
      <c r="C1" s="1764"/>
      <c r="D1" s="1764"/>
      <c r="E1" s="1764"/>
      <c r="F1" s="1764"/>
      <c r="G1" s="1764"/>
      <c r="H1" s="1764"/>
      <c r="I1" s="1764"/>
      <c r="J1" s="1764"/>
      <c r="K1" s="1764"/>
      <c r="L1" s="1764"/>
      <c r="M1" s="1764"/>
      <c r="N1" s="1764"/>
      <c r="O1" s="1764"/>
      <c r="P1" s="1764"/>
      <c r="Q1" s="1764"/>
      <c r="R1" s="1764"/>
      <c r="S1" s="1764"/>
      <c r="T1" s="1764"/>
    </row>
    <row r="2" spans="1:25" s="21" customFormat="1" ht="30" customHeight="1">
      <c r="A2" s="1765"/>
      <c r="B2" s="1765"/>
      <c r="C2" s="1765"/>
      <c r="D2" s="1765"/>
      <c r="E2" s="1765"/>
      <c r="F2" s="1765"/>
      <c r="G2" s="1765"/>
      <c r="H2" s="1765"/>
      <c r="I2" s="1765"/>
      <c r="J2" s="1765"/>
      <c r="K2" s="1765"/>
      <c r="L2" s="1765"/>
      <c r="M2" s="1765"/>
      <c r="N2" s="1765"/>
      <c r="O2" s="1765"/>
      <c r="P2" s="1765"/>
      <c r="Q2" s="1765"/>
      <c r="R2" s="1765"/>
      <c r="S2" s="1765"/>
      <c r="T2" s="1765"/>
    </row>
    <row r="3" spans="1:25" s="21" customFormat="1" ht="25.05" customHeight="1">
      <c r="A3" s="1748" t="s">
        <v>985</v>
      </c>
      <c r="B3" s="1749"/>
      <c r="C3" s="1749"/>
      <c r="D3" s="1749"/>
      <c r="E3" s="1749"/>
      <c r="F3" s="1749"/>
      <c r="G3" s="1749"/>
      <c r="H3" s="1750"/>
      <c r="I3" s="1748" t="s">
        <v>986</v>
      </c>
      <c r="J3" s="1749"/>
      <c r="K3" s="1749"/>
      <c r="L3" s="1749"/>
      <c r="M3" s="1749"/>
      <c r="N3" s="1749"/>
      <c r="O3" s="1750"/>
      <c r="P3" s="1754" t="s">
        <v>987</v>
      </c>
      <c r="Q3" s="1755"/>
      <c r="R3" s="1766" t="s">
        <v>1009</v>
      </c>
      <c r="S3" s="1767"/>
      <c r="T3" s="1768"/>
    </row>
    <row r="4" spans="1:25" s="17" customFormat="1" ht="25.05" customHeight="1">
      <c r="A4" s="1751"/>
      <c r="B4" s="1752"/>
      <c r="C4" s="1752"/>
      <c r="D4" s="1752"/>
      <c r="E4" s="1752"/>
      <c r="F4" s="1752"/>
      <c r="G4" s="1752"/>
      <c r="H4" s="1753"/>
      <c r="I4" s="1751"/>
      <c r="J4" s="1752"/>
      <c r="K4" s="1752"/>
      <c r="L4" s="1752"/>
      <c r="M4" s="1752"/>
      <c r="N4" s="1752"/>
      <c r="O4" s="1753"/>
      <c r="P4" s="1756"/>
      <c r="Q4" s="1757"/>
      <c r="R4" s="1529" t="s">
        <v>1010</v>
      </c>
      <c r="S4" s="1530" t="s">
        <v>973</v>
      </c>
      <c r="T4" s="1531" t="s">
        <v>1011</v>
      </c>
    </row>
    <row r="5" spans="1:25" ht="23.1" customHeight="1">
      <c r="A5" s="1769" t="s">
        <v>125</v>
      </c>
      <c r="B5" s="1770"/>
      <c r="C5" s="1770"/>
      <c r="D5" s="1771"/>
      <c r="E5" s="1775" t="s">
        <v>115</v>
      </c>
      <c r="F5" s="1716"/>
      <c r="G5" s="1716"/>
      <c r="H5" s="1717"/>
      <c r="I5" s="1773" t="s">
        <v>124</v>
      </c>
      <c r="J5" s="1773"/>
      <c r="K5" s="1773"/>
      <c r="L5" s="1773"/>
      <c r="M5" s="1773"/>
      <c r="N5" s="1773"/>
      <c r="O5" s="1774"/>
      <c r="P5" s="1776" t="s">
        <v>91</v>
      </c>
      <c r="Q5" s="1774"/>
      <c r="R5" s="1446">
        <v>149.39599999999999</v>
      </c>
      <c r="S5" s="1447">
        <f>+'수량산출서(변경)'!Y22</f>
        <v>155.87827819897169</v>
      </c>
      <c r="T5" s="1448">
        <f t="shared" ref="T5:T41" si="0">+S5-R5</f>
        <v>6.4822781989716987</v>
      </c>
      <c r="U5" s="16"/>
      <c r="Y5" s="15"/>
    </row>
    <row r="6" spans="1:25" ht="23.1" customHeight="1">
      <c r="A6" s="1769"/>
      <c r="B6" s="1770"/>
      <c r="C6" s="1770"/>
      <c r="D6" s="1771"/>
      <c r="E6" s="1775"/>
      <c r="F6" s="1716"/>
      <c r="G6" s="1716"/>
      <c r="H6" s="1717"/>
      <c r="I6" s="1758" t="s">
        <v>123</v>
      </c>
      <c r="J6" s="1758"/>
      <c r="K6" s="1758"/>
      <c r="L6" s="1758"/>
      <c r="M6" s="1758"/>
      <c r="N6" s="1758"/>
      <c r="O6" s="1759"/>
      <c r="P6" s="1760" t="s">
        <v>91</v>
      </c>
      <c r="Q6" s="1759"/>
      <c r="R6" s="1449">
        <v>63.92</v>
      </c>
      <c r="S6" s="1450">
        <f>+'수량산출서(변경)'!Y24</f>
        <v>61.939785667696015</v>
      </c>
      <c r="T6" s="1451">
        <f t="shared" si="0"/>
        <v>-1.9802143323039871</v>
      </c>
      <c r="U6" s="16"/>
      <c r="Y6" s="15"/>
    </row>
    <row r="7" spans="1:25" ht="23.1" customHeight="1">
      <c r="A7" s="1769"/>
      <c r="B7" s="1770"/>
      <c r="C7" s="1770"/>
      <c r="D7" s="1771"/>
      <c r="E7" s="1775"/>
      <c r="F7" s="1716"/>
      <c r="G7" s="1716"/>
      <c r="H7" s="1717"/>
      <c r="I7" s="1758" t="s">
        <v>122</v>
      </c>
      <c r="J7" s="1758"/>
      <c r="K7" s="1758"/>
      <c r="L7" s="1758"/>
      <c r="M7" s="1758"/>
      <c r="N7" s="1758"/>
      <c r="O7" s="1759"/>
      <c r="P7" s="1760" t="s">
        <v>91</v>
      </c>
      <c r="Q7" s="1759"/>
      <c r="R7" s="1449">
        <v>148.36399999999998</v>
      </c>
      <c r="S7" s="1450">
        <f>+'수량산출서(변경)'!Y26</f>
        <v>140.11068548161336</v>
      </c>
      <c r="T7" s="1451">
        <f t="shared" si="0"/>
        <v>-8.2533145183866168</v>
      </c>
      <c r="U7" s="16"/>
      <c r="Y7" s="15"/>
    </row>
    <row r="8" spans="1:25" ht="23.1" customHeight="1">
      <c r="A8" s="1769"/>
      <c r="B8" s="1770"/>
      <c r="C8" s="1770"/>
      <c r="D8" s="1771"/>
      <c r="E8" s="1775"/>
      <c r="F8" s="1716"/>
      <c r="G8" s="1716"/>
      <c r="H8" s="1717"/>
      <c r="I8" s="1763" t="s">
        <v>121</v>
      </c>
      <c r="J8" s="1763"/>
      <c r="K8" s="1763"/>
      <c r="L8" s="1763"/>
      <c r="M8" s="1763"/>
      <c r="N8" s="1763"/>
      <c r="O8" s="1762"/>
      <c r="P8" s="1761" t="s">
        <v>91</v>
      </c>
      <c r="Q8" s="1762"/>
      <c r="R8" s="1449">
        <v>284.42399999999998</v>
      </c>
      <c r="S8" s="1450">
        <f>+'수량산출서(변경)'!Y28</f>
        <v>288.17525065171895</v>
      </c>
      <c r="T8" s="1451">
        <f t="shared" si="0"/>
        <v>3.7512506517189763</v>
      </c>
      <c r="U8" s="16"/>
      <c r="Y8" s="15"/>
    </row>
    <row r="9" spans="1:25" ht="23.1" customHeight="1">
      <c r="A9" s="1769"/>
      <c r="B9" s="1770"/>
      <c r="C9" s="1770"/>
      <c r="D9" s="1771"/>
      <c r="E9" s="1777" t="s">
        <v>113</v>
      </c>
      <c r="F9" s="1763"/>
      <c r="G9" s="1763"/>
      <c r="H9" s="1762"/>
      <c r="I9" s="1758" t="s">
        <v>124</v>
      </c>
      <c r="J9" s="1758"/>
      <c r="K9" s="1758"/>
      <c r="L9" s="1758"/>
      <c r="M9" s="1758"/>
      <c r="N9" s="1758"/>
      <c r="O9" s="1759"/>
      <c r="P9" s="1760" t="s">
        <v>91</v>
      </c>
      <c r="Q9" s="1759"/>
      <c r="R9" s="1449">
        <v>40.418999999999997</v>
      </c>
      <c r="S9" s="1450">
        <f>+'수량산출서(변경)'!T22</f>
        <v>68.023999999999987</v>
      </c>
      <c r="T9" s="1451">
        <f t="shared" si="0"/>
        <v>27.60499999999999</v>
      </c>
      <c r="U9" s="16"/>
      <c r="Y9" s="15"/>
    </row>
    <row r="10" spans="1:25" ht="23.1" customHeight="1">
      <c r="A10" s="1769"/>
      <c r="B10" s="1770"/>
      <c r="C10" s="1770"/>
      <c r="D10" s="1771"/>
      <c r="E10" s="1775"/>
      <c r="F10" s="1716"/>
      <c r="G10" s="1716"/>
      <c r="H10" s="1717"/>
      <c r="I10" s="1758" t="s">
        <v>123</v>
      </c>
      <c r="J10" s="1758"/>
      <c r="K10" s="1758"/>
      <c r="L10" s="1758"/>
      <c r="M10" s="1758"/>
      <c r="N10" s="1758"/>
      <c r="O10" s="1759"/>
      <c r="P10" s="1760" t="s">
        <v>91</v>
      </c>
      <c r="Q10" s="1759"/>
      <c r="R10" s="1449">
        <v>32.886000000000003</v>
      </c>
      <c r="S10" s="1450">
        <f>+'수량산출서(변경)'!T24</f>
        <v>32.885000000000012</v>
      </c>
      <c r="T10" s="1451">
        <f t="shared" si="0"/>
        <v>-9.9999999999056399E-4</v>
      </c>
      <c r="U10" s="16"/>
      <c r="Y10" s="15"/>
    </row>
    <row r="11" spans="1:25" ht="23.1" customHeight="1">
      <c r="A11" s="1769"/>
      <c r="B11" s="1770"/>
      <c r="C11" s="1770"/>
      <c r="D11" s="1771"/>
      <c r="E11" s="1775"/>
      <c r="F11" s="1716"/>
      <c r="G11" s="1716"/>
      <c r="H11" s="1717"/>
      <c r="I11" s="1758" t="s">
        <v>122</v>
      </c>
      <c r="J11" s="1758"/>
      <c r="K11" s="1758"/>
      <c r="L11" s="1758"/>
      <c r="M11" s="1758"/>
      <c r="N11" s="1758"/>
      <c r="O11" s="1759"/>
      <c r="P11" s="1760" t="s">
        <v>91</v>
      </c>
      <c r="Q11" s="1759"/>
      <c r="R11" s="1449">
        <v>24.948</v>
      </c>
      <c r="S11" s="1450">
        <f>+'수량산출서(변경)'!T26</f>
        <v>24.943000000000001</v>
      </c>
      <c r="T11" s="1451">
        <f t="shared" si="0"/>
        <v>-4.9999999999990052E-3</v>
      </c>
      <c r="U11" s="16"/>
      <c r="Y11" s="15"/>
    </row>
    <row r="12" spans="1:25" ht="23.1" customHeight="1">
      <c r="A12" s="1724"/>
      <c r="B12" s="1725"/>
      <c r="C12" s="1725"/>
      <c r="D12" s="1772"/>
      <c r="E12" s="1778"/>
      <c r="F12" s="1719"/>
      <c r="G12" s="1719"/>
      <c r="H12" s="1720"/>
      <c r="I12" s="1779" t="s">
        <v>121</v>
      </c>
      <c r="J12" s="1779"/>
      <c r="K12" s="1779"/>
      <c r="L12" s="1779"/>
      <c r="M12" s="1779"/>
      <c r="N12" s="1779"/>
      <c r="O12" s="1747"/>
      <c r="P12" s="1746" t="s">
        <v>91</v>
      </c>
      <c r="Q12" s="1747"/>
      <c r="R12" s="1452">
        <v>337.87799999999999</v>
      </c>
      <c r="S12" s="1453">
        <f>+'수량산출서(변경)'!T28</f>
        <v>337.88400000000007</v>
      </c>
      <c r="T12" s="1454">
        <f t="shared" si="0"/>
        <v>6.0000000000854925E-3</v>
      </c>
      <c r="U12" s="16"/>
      <c r="Y12" s="15"/>
    </row>
    <row r="13" spans="1:25" ht="23.1" customHeight="1">
      <c r="A13" s="1727" t="s">
        <v>120</v>
      </c>
      <c r="B13" s="1728"/>
      <c r="C13" s="1728"/>
      <c r="D13" s="1728"/>
      <c r="E13" s="1728"/>
      <c r="F13" s="1728"/>
      <c r="G13" s="1728"/>
      <c r="H13" s="1729"/>
      <c r="I13" s="641" t="s">
        <v>115</v>
      </c>
      <c r="J13" s="641"/>
      <c r="K13" s="641"/>
      <c r="L13" s="641"/>
      <c r="M13" s="641"/>
      <c r="N13" s="641"/>
      <c r="O13" s="641"/>
      <c r="P13" s="1712" t="s">
        <v>91</v>
      </c>
      <c r="Q13" s="1714"/>
      <c r="R13" s="1455">
        <v>526.10400000000004</v>
      </c>
      <c r="S13" s="1456">
        <f>+'수량산출서(변경)'!AL32</f>
        <v>526.10399999999981</v>
      </c>
      <c r="T13" s="1457">
        <f t="shared" si="0"/>
        <v>0</v>
      </c>
      <c r="U13" s="16"/>
      <c r="Y13" s="15"/>
    </row>
    <row r="14" spans="1:25" ht="23.1" customHeight="1">
      <c r="A14" s="1730"/>
      <c r="B14" s="1731"/>
      <c r="C14" s="1731"/>
      <c r="D14" s="1731"/>
      <c r="E14" s="1731"/>
      <c r="F14" s="1731"/>
      <c r="G14" s="1731"/>
      <c r="H14" s="1732"/>
      <c r="I14" s="1458" t="s">
        <v>113</v>
      </c>
      <c r="J14" s="1458"/>
      <c r="K14" s="1458"/>
      <c r="L14" s="1458"/>
      <c r="M14" s="1458"/>
      <c r="N14" s="1458"/>
      <c r="O14" s="1458"/>
      <c r="P14" s="1428" t="s">
        <v>91</v>
      </c>
      <c r="Q14" s="1429"/>
      <c r="R14" s="1459">
        <v>741.35699999999997</v>
      </c>
      <c r="S14" s="1460">
        <f>+'수량산출서(변경)'!AL31</f>
        <v>382.73600000000005</v>
      </c>
      <c r="T14" s="1461">
        <f t="shared" si="0"/>
        <v>-358.62099999999992</v>
      </c>
      <c r="U14" s="16"/>
      <c r="Y14" s="15"/>
    </row>
    <row r="15" spans="1:25" ht="23.1" customHeight="1">
      <c r="A15" s="1721" t="s">
        <v>119</v>
      </c>
      <c r="B15" s="1722"/>
      <c r="C15" s="1722"/>
      <c r="D15" s="1722"/>
      <c r="E15" s="1722"/>
      <c r="F15" s="1722"/>
      <c r="G15" s="1722"/>
      <c r="H15" s="1723"/>
      <c r="I15" s="641" t="s">
        <v>115</v>
      </c>
      <c r="J15" s="641"/>
      <c r="K15" s="641"/>
      <c r="L15" s="641"/>
      <c r="M15" s="641"/>
      <c r="N15" s="641"/>
      <c r="O15" s="641"/>
      <c r="P15" s="1712" t="s">
        <v>90</v>
      </c>
      <c r="Q15" s="1714"/>
      <c r="R15" s="1455">
        <v>40</v>
      </c>
      <c r="S15" s="1456">
        <f>+'수량산출서(변경)'!Z35</f>
        <v>40</v>
      </c>
      <c r="T15" s="1457">
        <f t="shared" si="0"/>
        <v>0</v>
      </c>
      <c r="U15" s="16"/>
      <c r="Y15" s="15"/>
    </row>
    <row r="16" spans="1:25" ht="23.1" customHeight="1">
      <c r="A16" s="1724"/>
      <c r="B16" s="1725"/>
      <c r="C16" s="1725"/>
      <c r="D16" s="1725"/>
      <c r="E16" s="1725"/>
      <c r="F16" s="1725"/>
      <c r="G16" s="1725"/>
      <c r="H16" s="1726"/>
      <c r="I16" s="1458" t="s">
        <v>113</v>
      </c>
      <c r="J16" s="1458"/>
      <c r="K16" s="1458"/>
      <c r="L16" s="1458"/>
      <c r="M16" s="1458"/>
      <c r="N16" s="1458"/>
      <c r="O16" s="1458"/>
      <c r="P16" s="1428" t="s">
        <v>90</v>
      </c>
      <c r="Q16" s="1429"/>
      <c r="R16" s="1459">
        <v>90</v>
      </c>
      <c r="S16" s="1460">
        <f>+'수량산출서(변경)'!T35</f>
        <v>85</v>
      </c>
      <c r="T16" s="1461">
        <f t="shared" si="0"/>
        <v>-5</v>
      </c>
      <c r="U16" s="16"/>
      <c r="Y16" s="15"/>
    </row>
    <row r="17" spans="1:25" ht="23.1" customHeight="1">
      <c r="A17" s="1712" t="s">
        <v>118</v>
      </c>
      <c r="B17" s="1713"/>
      <c r="C17" s="1713"/>
      <c r="D17" s="1713"/>
      <c r="E17" s="1713"/>
      <c r="F17" s="1713"/>
      <c r="G17" s="1713"/>
      <c r="H17" s="1714"/>
      <c r="I17" s="641" t="s">
        <v>115</v>
      </c>
      <c r="J17" s="641"/>
      <c r="K17" s="641"/>
      <c r="L17" s="641"/>
      <c r="M17" s="641"/>
      <c r="N17" s="641"/>
      <c r="O17" s="641"/>
      <c r="P17" s="1462" t="s">
        <v>88</v>
      </c>
      <c r="Q17" s="1463"/>
      <c r="R17" s="1464">
        <v>40</v>
      </c>
      <c r="S17" s="1465">
        <f>+'수량산출서(변경)'!AA55</f>
        <v>40</v>
      </c>
      <c r="T17" s="1466">
        <f t="shared" si="0"/>
        <v>0</v>
      </c>
      <c r="U17" s="16"/>
      <c r="Y17" s="15"/>
    </row>
    <row r="18" spans="1:25" ht="23.1" customHeight="1">
      <c r="A18" s="1718"/>
      <c r="B18" s="1719"/>
      <c r="C18" s="1719"/>
      <c r="D18" s="1719"/>
      <c r="E18" s="1719"/>
      <c r="F18" s="1719"/>
      <c r="G18" s="1719"/>
      <c r="H18" s="1720"/>
      <c r="I18" s="1458" t="s">
        <v>113</v>
      </c>
      <c r="J18" s="1458"/>
      <c r="K18" s="1458"/>
      <c r="L18" s="1458"/>
      <c r="M18" s="1458"/>
      <c r="N18" s="1458"/>
      <c r="O18" s="1458"/>
      <c r="P18" s="1428" t="s">
        <v>88</v>
      </c>
      <c r="Q18" s="1429"/>
      <c r="R18" s="1459">
        <v>90</v>
      </c>
      <c r="S18" s="1460">
        <f>+'수량산출서(변경)'!V55</f>
        <v>85</v>
      </c>
      <c r="T18" s="1461">
        <f t="shared" si="0"/>
        <v>-5</v>
      </c>
      <c r="U18" s="16"/>
      <c r="Y18" s="15"/>
    </row>
    <row r="19" spans="1:25" ht="23.1" customHeight="1">
      <c r="A19" s="1727" t="s">
        <v>117</v>
      </c>
      <c r="B19" s="1728"/>
      <c r="C19" s="1728"/>
      <c r="D19" s="1728"/>
      <c r="E19" s="1728"/>
      <c r="F19" s="1728"/>
      <c r="G19" s="1728"/>
      <c r="H19" s="1729"/>
      <c r="I19" s="641" t="s">
        <v>115</v>
      </c>
      <c r="J19" s="641"/>
      <c r="K19" s="641"/>
      <c r="L19" s="641"/>
      <c r="M19" s="641"/>
      <c r="N19" s="641"/>
      <c r="O19" s="641"/>
      <c r="P19" s="1462" t="s">
        <v>88</v>
      </c>
      <c r="Q19" s="1463"/>
      <c r="R19" s="1464">
        <v>16</v>
      </c>
      <c r="S19" s="1465">
        <f>+'수량산출서(변경)'!U58</f>
        <v>16</v>
      </c>
      <c r="T19" s="1466">
        <f t="shared" si="0"/>
        <v>0</v>
      </c>
      <c r="U19" s="16"/>
      <c r="Y19" s="15"/>
    </row>
    <row r="20" spans="1:25" ht="23.1" customHeight="1">
      <c r="A20" s="1730"/>
      <c r="B20" s="1731"/>
      <c r="C20" s="1731"/>
      <c r="D20" s="1731"/>
      <c r="E20" s="1731"/>
      <c r="F20" s="1731"/>
      <c r="G20" s="1731"/>
      <c r="H20" s="1732"/>
      <c r="I20" s="1458" t="s">
        <v>113</v>
      </c>
      <c r="J20" s="1458"/>
      <c r="K20" s="1458"/>
      <c r="L20" s="1458"/>
      <c r="M20" s="1458"/>
      <c r="N20" s="1458"/>
      <c r="O20" s="1458"/>
      <c r="P20" s="1428" t="s">
        <v>88</v>
      </c>
      <c r="Q20" s="1429"/>
      <c r="R20" s="1459">
        <v>0</v>
      </c>
      <c r="S20" s="1460">
        <f>+'수량산출서(변경)'!U57</f>
        <v>58</v>
      </c>
      <c r="T20" s="1461">
        <f t="shared" si="0"/>
        <v>58</v>
      </c>
      <c r="U20" s="16"/>
      <c r="Y20" s="15"/>
    </row>
    <row r="21" spans="1:25" ht="23.1" customHeight="1">
      <c r="A21" s="1733" t="s">
        <v>116</v>
      </c>
      <c r="B21" s="1734"/>
      <c r="C21" s="1734"/>
      <c r="D21" s="1734"/>
      <c r="E21" s="1734"/>
      <c r="F21" s="1734"/>
      <c r="G21" s="1734"/>
      <c r="H21" s="1735"/>
      <c r="I21" s="1467" t="s">
        <v>113</v>
      </c>
      <c r="J21" s="641"/>
      <c r="K21" s="641"/>
      <c r="L21" s="641"/>
      <c r="M21" s="641"/>
      <c r="N21" s="641"/>
      <c r="O21" s="641"/>
      <c r="P21" s="1462" t="s">
        <v>91</v>
      </c>
      <c r="Q21" s="1463"/>
      <c r="R21" s="1471">
        <v>0</v>
      </c>
      <c r="S21" s="1543">
        <v>0</v>
      </c>
      <c r="T21" s="1457">
        <f t="shared" si="0"/>
        <v>0</v>
      </c>
      <c r="U21" s="16"/>
      <c r="Y21" s="15"/>
    </row>
    <row r="22" spans="1:25" ht="23.1" customHeight="1">
      <c r="A22" s="1736"/>
      <c r="B22" s="1737"/>
      <c r="C22" s="1737"/>
      <c r="D22" s="1737"/>
      <c r="E22" s="1737"/>
      <c r="F22" s="1737"/>
      <c r="G22" s="1737"/>
      <c r="H22" s="1738"/>
      <c r="I22" s="1468" t="s">
        <v>115</v>
      </c>
      <c r="J22" s="1458"/>
      <c r="K22" s="1458"/>
      <c r="L22" s="1458"/>
      <c r="M22" s="1458"/>
      <c r="N22" s="1458"/>
      <c r="O22" s="1458"/>
      <c r="P22" s="1746" t="s">
        <v>91</v>
      </c>
      <c r="Q22" s="1747"/>
      <c r="R22" s="1459">
        <v>566.10400000000004</v>
      </c>
      <c r="S22" s="1460">
        <f>+'수량산출서(변경)'!AL37</f>
        <v>566.10399999999981</v>
      </c>
      <c r="T22" s="1461">
        <f t="shared" si="0"/>
        <v>0</v>
      </c>
      <c r="U22" s="16"/>
      <c r="Y22" s="15"/>
    </row>
    <row r="23" spans="1:25" s="90" customFormat="1" ht="23.1" customHeight="1">
      <c r="A23" s="1733" t="s">
        <v>191</v>
      </c>
      <c r="B23" s="1734"/>
      <c r="C23" s="1734"/>
      <c r="D23" s="1734"/>
      <c r="E23" s="1734"/>
      <c r="F23" s="1734"/>
      <c r="G23" s="1734"/>
      <c r="H23" s="1735"/>
      <c r="I23" s="1469" t="s">
        <v>130</v>
      </c>
      <c r="J23" s="1470"/>
      <c r="K23" s="1470"/>
      <c r="L23" s="1470"/>
      <c r="M23" s="1470"/>
      <c r="N23" s="1470"/>
      <c r="O23" s="1470"/>
      <c r="P23" s="1739" t="s">
        <v>193</v>
      </c>
      <c r="Q23" s="1740"/>
      <c r="R23" s="1471">
        <v>43</v>
      </c>
      <c r="S23" s="1456">
        <f>+'수량산출서(변경)'!AL145</f>
        <v>43.2</v>
      </c>
      <c r="T23" s="1444">
        <f t="shared" ref="T23:T24" si="1">+S23-R23</f>
        <v>0.20000000000000284</v>
      </c>
      <c r="U23" s="91"/>
      <c r="Y23" s="89"/>
    </row>
    <row r="24" spans="1:25" s="90" customFormat="1" ht="23.1" customHeight="1">
      <c r="A24" s="1736"/>
      <c r="B24" s="1737"/>
      <c r="C24" s="1737"/>
      <c r="D24" s="1737"/>
      <c r="E24" s="1737"/>
      <c r="F24" s="1737"/>
      <c r="G24" s="1737"/>
      <c r="H24" s="1738"/>
      <c r="I24" s="1472" t="s">
        <v>114</v>
      </c>
      <c r="J24" s="1473"/>
      <c r="K24" s="1473"/>
      <c r="L24" s="1473"/>
      <c r="M24" s="1473"/>
      <c r="N24" s="1473"/>
      <c r="O24" s="1473"/>
      <c r="P24" s="1744" t="s">
        <v>192</v>
      </c>
      <c r="Q24" s="1745"/>
      <c r="R24" s="1474">
        <v>104</v>
      </c>
      <c r="S24" s="1460">
        <f>+'수량산출서(변경)'!AL146</f>
        <v>103.8</v>
      </c>
      <c r="T24" s="1432">
        <f t="shared" si="1"/>
        <v>-0.20000000000000284</v>
      </c>
      <c r="U24" s="91"/>
      <c r="Y24" s="89"/>
    </row>
    <row r="25" spans="1:25" ht="23.1" customHeight="1">
      <c r="A25" s="1475" t="s">
        <v>112</v>
      </c>
      <c r="B25" s="1476"/>
      <c r="C25" s="1476"/>
      <c r="D25" s="1476"/>
      <c r="E25" s="1476"/>
      <c r="F25" s="1476"/>
      <c r="G25" s="1476"/>
      <c r="H25" s="1477"/>
      <c r="I25" s="1478" t="s">
        <v>178</v>
      </c>
      <c r="J25" s="1476"/>
      <c r="K25" s="1476"/>
      <c r="L25" s="1476"/>
      <c r="M25" s="1476"/>
      <c r="N25" s="1476"/>
      <c r="O25" s="1476"/>
      <c r="P25" s="1475" t="s">
        <v>89</v>
      </c>
      <c r="Q25" s="1477"/>
      <c r="R25" s="1459">
        <v>239</v>
      </c>
      <c r="S25" s="1460">
        <f>+'수량산출서(변경)'!AL63</f>
        <v>219</v>
      </c>
      <c r="T25" s="1461">
        <f t="shared" si="0"/>
        <v>-20</v>
      </c>
      <c r="U25" s="16"/>
      <c r="Y25" s="15"/>
    </row>
    <row r="26" spans="1:25" ht="23.1" customHeight="1">
      <c r="A26" s="1712" t="s">
        <v>111</v>
      </c>
      <c r="B26" s="1713"/>
      <c r="C26" s="1713"/>
      <c r="D26" s="1713"/>
      <c r="E26" s="1713"/>
      <c r="F26" s="1713"/>
      <c r="G26" s="1713"/>
      <c r="H26" s="1714"/>
      <c r="I26" s="1467" t="s">
        <v>110</v>
      </c>
      <c r="J26" s="1467"/>
      <c r="K26" s="1467"/>
      <c r="L26" s="1467"/>
      <c r="M26" s="1467"/>
      <c r="N26" s="1467"/>
      <c r="O26" s="1467"/>
      <c r="P26" s="1436" t="s">
        <v>91</v>
      </c>
      <c r="Q26" s="1437"/>
      <c r="R26" s="1464">
        <v>1117.5990000000002</v>
      </c>
      <c r="S26" s="1465">
        <f>+'수량산출서(변경)'!AL80</f>
        <v>1020.6461249999999</v>
      </c>
      <c r="T26" s="1466">
        <f t="shared" si="0"/>
        <v>-96.95287500000029</v>
      </c>
      <c r="U26" s="16"/>
      <c r="Y26" s="15"/>
    </row>
    <row r="27" spans="1:25" ht="23.1" customHeight="1">
      <c r="A27" s="1715"/>
      <c r="B27" s="1716"/>
      <c r="C27" s="1716"/>
      <c r="D27" s="1716"/>
      <c r="E27" s="1716"/>
      <c r="F27" s="1716"/>
      <c r="G27" s="1716"/>
      <c r="H27" s="1717"/>
      <c r="I27" s="1479" t="s">
        <v>109</v>
      </c>
      <c r="J27" s="1479"/>
      <c r="K27" s="1479"/>
      <c r="L27" s="1479"/>
      <c r="M27" s="1479"/>
      <c r="N27" s="1479"/>
      <c r="O27" s="1479"/>
      <c r="P27" s="1480" t="s">
        <v>91</v>
      </c>
      <c r="Q27" s="1481"/>
      <c r="R27" s="1449">
        <v>418.68300000000005</v>
      </c>
      <c r="S27" s="1450">
        <f>+'수량산출서(변경)'!AL85</f>
        <v>382.51002941176472</v>
      </c>
      <c r="T27" s="1451">
        <f t="shared" si="0"/>
        <v>-36.17297058823533</v>
      </c>
      <c r="U27" s="16"/>
      <c r="Y27" s="15"/>
    </row>
    <row r="28" spans="1:25" ht="23.1" customHeight="1">
      <c r="A28" s="1715"/>
      <c r="B28" s="1716"/>
      <c r="C28" s="1716"/>
      <c r="D28" s="1716"/>
      <c r="E28" s="1716"/>
      <c r="F28" s="1716"/>
      <c r="G28" s="1716"/>
      <c r="H28" s="1717"/>
      <c r="I28" s="1479" t="s">
        <v>108</v>
      </c>
      <c r="J28" s="1479"/>
      <c r="K28" s="1479"/>
      <c r="L28" s="1479"/>
      <c r="M28" s="1479"/>
      <c r="N28" s="1479"/>
      <c r="O28" s="1479"/>
      <c r="P28" s="1480" t="s">
        <v>91</v>
      </c>
      <c r="Q28" s="1481"/>
      <c r="R28" s="1449">
        <v>395.42200000000003</v>
      </c>
      <c r="S28" s="1450">
        <f>+'수량산출서(변경)'!AL90</f>
        <v>358.43600000000004</v>
      </c>
      <c r="T28" s="1451">
        <f t="shared" si="0"/>
        <v>-36.98599999999999</v>
      </c>
      <c r="U28" s="16"/>
      <c r="Y28" s="15"/>
    </row>
    <row r="29" spans="1:25" ht="23.1" customHeight="1">
      <c r="A29" s="1718"/>
      <c r="B29" s="1719"/>
      <c r="C29" s="1719"/>
      <c r="D29" s="1719"/>
      <c r="E29" s="1719"/>
      <c r="F29" s="1719"/>
      <c r="G29" s="1719"/>
      <c r="H29" s="1720"/>
      <c r="I29" s="1468" t="s">
        <v>107</v>
      </c>
      <c r="J29" s="1468"/>
      <c r="K29" s="1468"/>
      <c r="L29" s="1468"/>
      <c r="M29" s="1468"/>
      <c r="N29" s="1468"/>
      <c r="O29" s="1468"/>
      <c r="P29" s="1482" t="s">
        <v>91</v>
      </c>
      <c r="Q29" s="1483"/>
      <c r="R29" s="1452">
        <v>299.30400000000003</v>
      </c>
      <c r="S29" s="1453">
        <f>+'수량산출서(변경)'!AL95</f>
        <v>285.06800000000004</v>
      </c>
      <c r="T29" s="1454">
        <f t="shared" si="0"/>
        <v>-14.23599999999999</v>
      </c>
      <c r="U29" s="16"/>
      <c r="Y29" s="15"/>
    </row>
    <row r="30" spans="1:25" ht="23.1" customHeight="1">
      <c r="A30" s="1741" t="s">
        <v>97</v>
      </c>
      <c r="B30" s="1742"/>
      <c r="C30" s="1742"/>
      <c r="D30" s="1742"/>
      <c r="E30" s="1742"/>
      <c r="F30" s="1742"/>
      <c r="G30" s="1742"/>
      <c r="H30" s="1743"/>
      <c r="I30" s="1476"/>
      <c r="J30" s="1476"/>
      <c r="K30" s="1476"/>
      <c r="L30" s="1476"/>
      <c r="M30" s="1476"/>
      <c r="N30" s="1476"/>
      <c r="O30" s="1476"/>
      <c r="P30" s="1475" t="s">
        <v>1007</v>
      </c>
      <c r="Q30" s="1477"/>
      <c r="R30" s="1459">
        <v>255.738</v>
      </c>
      <c r="S30" s="1460">
        <f>+'수량산출서(변경)'!AL104</f>
        <v>380.36</v>
      </c>
      <c r="T30" s="1461">
        <f t="shared" si="0"/>
        <v>124.62200000000001</v>
      </c>
      <c r="U30" s="16"/>
      <c r="Y30" s="15"/>
    </row>
    <row r="31" spans="1:25" ht="23.1" customHeight="1">
      <c r="A31" s="1712" t="s">
        <v>106</v>
      </c>
      <c r="B31" s="1713"/>
      <c r="C31" s="1713"/>
      <c r="D31" s="1713"/>
      <c r="E31" s="1713"/>
      <c r="F31" s="1713"/>
      <c r="G31" s="1713"/>
      <c r="H31" s="1714"/>
      <c r="I31" s="641" t="s">
        <v>105</v>
      </c>
      <c r="J31" s="641"/>
      <c r="K31" s="641"/>
      <c r="L31" s="641"/>
      <c r="M31" s="641"/>
      <c r="N31" s="641"/>
      <c r="O31" s="641"/>
      <c r="P31" s="1462" t="s">
        <v>87</v>
      </c>
      <c r="Q31" s="1463"/>
      <c r="R31" s="1455">
        <v>41.356999999999999</v>
      </c>
      <c r="S31" s="1484">
        <f>+S32+S33+S34</f>
        <v>36.195</v>
      </c>
      <c r="T31" s="1457">
        <f t="shared" si="0"/>
        <v>-5.161999999999999</v>
      </c>
      <c r="U31" s="16"/>
      <c r="Y31" s="15"/>
    </row>
    <row r="32" spans="1:25" ht="23.1" customHeight="1">
      <c r="A32" s="1715"/>
      <c r="B32" s="1716"/>
      <c r="C32" s="1716"/>
      <c r="D32" s="1716"/>
      <c r="E32" s="1716"/>
      <c r="F32" s="1716"/>
      <c r="G32" s="1716"/>
      <c r="H32" s="1717"/>
      <c r="I32" s="1479" t="s">
        <v>104</v>
      </c>
      <c r="J32" s="1479"/>
      <c r="K32" s="1479"/>
      <c r="L32" s="1479"/>
      <c r="M32" s="1479"/>
      <c r="N32" s="1479"/>
      <c r="O32" s="1479"/>
      <c r="P32" s="1480" t="s">
        <v>87</v>
      </c>
      <c r="Q32" s="1481"/>
      <c r="R32" s="1449">
        <v>34.357999999999997</v>
      </c>
      <c r="S32" s="1450">
        <f>+'수량산출서(변경)'!AL110</f>
        <v>30.07</v>
      </c>
      <c r="T32" s="1451">
        <f t="shared" si="0"/>
        <v>-4.2879999999999967</v>
      </c>
      <c r="U32" s="16"/>
      <c r="Y32" s="15"/>
    </row>
    <row r="33" spans="1:27" ht="23.1" customHeight="1">
      <c r="A33" s="1715"/>
      <c r="B33" s="1716"/>
      <c r="C33" s="1716"/>
      <c r="D33" s="1716"/>
      <c r="E33" s="1716"/>
      <c r="F33" s="1716"/>
      <c r="G33" s="1716"/>
      <c r="H33" s="1717"/>
      <c r="I33" s="1479" t="s">
        <v>95</v>
      </c>
      <c r="J33" s="1479"/>
      <c r="K33" s="1479"/>
      <c r="L33" s="1479"/>
      <c r="M33" s="1479"/>
      <c r="N33" s="1479"/>
      <c r="O33" s="1479"/>
      <c r="P33" s="1480" t="s">
        <v>87</v>
      </c>
      <c r="Q33" s="1481"/>
      <c r="R33" s="1449">
        <v>0</v>
      </c>
      <c r="S33" s="1485">
        <v>0</v>
      </c>
      <c r="T33" s="1451">
        <f t="shared" si="0"/>
        <v>0</v>
      </c>
      <c r="U33" s="16"/>
      <c r="Y33" s="15"/>
    </row>
    <row r="34" spans="1:27" ht="23.1" customHeight="1">
      <c r="A34" s="1718"/>
      <c r="B34" s="1719"/>
      <c r="C34" s="1719"/>
      <c r="D34" s="1719"/>
      <c r="E34" s="1719"/>
      <c r="F34" s="1719"/>
      <c r="G34" s="1719"/>
      <c r="H34" s="1720"/>
      <c r="I34" s="1468" t="s">
        <v>94</v>
      </c>
      <c r="J34" s="1468"/>
      <c r="K34" s="1468"/>
      <c r="L34" s="1468"/>
      <c r="M34" s="1468"/>
      <c r="N34" s="1468"/>
      <c r="O34" s="1468"/>
      <c r="P34" s="1482" t="s">
        <v>87</v>
      </c>
      <c r="Q34" s="1483"/>
      <c r="R34" s="1459">
        <v>6.9989999999999997</v>
      </c>
      <c r="S34" s="1460">
        <f>+'수량산출서(변경)'!AL111</f>
        <v>6.125</v>
      </c>
      <c r="T34" s="1454">
        <f t="shared" si="0"/>
        <v>-0.87399999999999967</v>
      </c>
      <c r="U34" s="16"/>
      <c r="Y34" s="15"/>
    </row>
    <row r="35" spans="1:27" ht="23.1" customHeight="1">
      <c r="A35" s="1482" t="s">
        <v>103</v>
      </c>
      <c r="B35" s="1468"/>
      <c r="C35" s="1468"/>
      <c r="D35" s="1468"/>
      <c r="E35" s="1468"/>
      <c r="F35" s="1468"/>
      <c r="G35" s="1468"/>
      <c r="H35" s="1483"/>
      <c r="I35" s="1486" t="s">
        <v>101</v>
      </c>
      <c r="J35" s="1468"/>
      <c r="K35" s="1468"/>
      <c r="L35" s="1468"/>
      <c r="M35" s="1468"/>
      <c r="N35" s="1468"/>
      <c r="O35" s="1468"/>
      <c r="P35" s="1482" t="s">
        <v>88</v>
      </c>
      <c r="Q35" s="1483"/>
      <c r="R35" s="1452">
        <v>176</v>
      </c>
      <c r="S35" s="1453">
        <f>+'수량산출서(변경)'!AL117</f>
        <v>161</v>
      </c>
      <c r="T35" s="1454">
        <f t="shared" si="0"/>
        <v>-15</v>
      </c>
      <c r="U35" s="16"/>
      <c r="Y35" s="15"/>
    </row>
    <row r="36" spans="1:27" ht="23.1" customHeight="1">
      <c r="A36" s="1475" t="s">
        <v>102</v>
      </c>
      <c r="B36" s="1476"/>
      <c r="C36" s="1476"/>
      <c r="D36" s="1476"/>
      <c r="E36" s="1476"/>
      <c r="F36" s="1476"/>
      <c r="G36" s="1476"/>
      <c r="H36" s="1477"/>
      <c r="I36" s="1476" t="s">
        <v>101</v>
      </c>
      <c r="J36" s="1476"/>
      <c r="K36" s="1476"/>
      <c r="L36" s="1476"/>
      <c r="M36" s="1476"/>
      <c r="N36" s="1476"/>
      <c r="O36" s="1476"/>
      <c r="P36" s="1475" t="s">
        <v>1007</v>
      </c>
      <c r="Q36" s="1477"/>
      <c r="R36" s="1459">
        <v>2.1662999999999997</v>
      </c>
      <c r="S36" s="1460">
        <f>+'수량산출서(변경)'!AL124</f>
        <v>3.0627000000000004</v>
      </c>
      <c r="T36" s="1461">
        <f t="shared" si="0"/>
        <v>0.89640000000000075</v>
      </c>
      <c r="U36" s="16"/>
      <c r="Y36" s="15"/>
    </row>
    <row r="37" spans="1:27" ht="23.1" customHeight="1">
      <c r="A37" s="1741" t="s">
        <v>100</v>
      </c>
      <c r="B37" s="1742"/>
      <c r="C37" s="1742"/>
      <c r="D37" s="1742"/>
      <c r="E37" s="1742"/>
      <c r="F37" s="1742"/>
      <c r="G37" s="1742"/>
      <c r="H37" s="1743"/>
      <c r="I37" s="1476"/>
      <c r="J37" s="1476"/>
      <c r="K37" s="1476"/>
      <c r="L37" s="1476"/>
      <c r="M37" s="1476"/>
      <c r="N37" s="1476"/>
      <c r="O37" s="1476"/>
      <c r="P37" s="1475" t="s">
        <v>1007</v>
      </c>
      <c r="Q37" s="1477"/>
      <c r="R37" s="1459">
        <v>68.402000000000001</v>
      </c>
      <c r="S37" s="1460">
        <f>+'수량산출서(변경)'!AL129</f>
        <v>21.489375000000003</v>
      </c>
      <c r="T37" s="1461">
        <f t="shared" si="0"/>
        <v>-46.912624999999998</v>
      </c>
      <c r="U37" s="16"/>
      <c r="W37" s="20"/>
      <c r="X37" s="20"/>
      <c r="Y37" s="15"/>
      <c r="Z37" s="20"/>
      <c r="AA37" s="20"/>
    </row>
    <row r="38" spans="1:27" s="20" customFormat="1" ht="23.1" customHeight="1">
      <c r="A38" s="1712" t="s">
        <v>99</v>
      </c>
      <c r="B38" s="1713"/>
      <c r="C38" s="1713"/>
      <c r="D38" s="1713"/>
      <c r="E38" s="1713"/>
      <c r="F38" s="1713"/>
      <c r="G38" s="1713"/>
      <c r="H38" s="1714"/>
      <c r="I38" s="1487" t="s">
        <v>98</v>
      </c>
      <c r="J38" s="1487"/>
      <c r="K38" s="1487"/>
      <c r="L38" s="1487"/>
      <c r="M38" s="1487"/>
      <c r="N38" s="1487"/>
      <c r="O38" s="1487"/>
      <c r="P38" s="1487" t="s">
        <v>87</v>
      </c>
      <c r="Q38" s="1487"/>
      <c r="R38" s="1488">
        <v>1.4020000000000001</v>
      </c>
      <c r="S38" s="1489">
        <f>+S39+S40</f>
        <v>1.4020000000000001</v>
      </c>
      <c r="T38" s="1490">
        <f t="shared" si="0"/>
        <v>0</v>
      </c>
      <c r="U38" s="16"/>
      <c r="V38" s="12"/>
      <c r="Y38" s="15"/>
    </row>
    <row r="39" spans="1:27" s="20" customFormat="1" ht="23.1" customHeight="1">
      <c r="A39" s="1715"/>
      <c r="B39" s="1716"/>
      <c r="C39" s="1716"/>
      <c r="D39" s="1716"/>
      <c r="E39" s="1716"/>
      <c r="F39" s="1716"/>
      <c r="G39" s="1716"/>
      <c r="H39" s="1717"/>
      <c r="I39" s="1487" t="s">
        <v>95</v>
      </c>
      <c r="J39" s="1487"/>
      <c r="K39" s="1487"/>
      <c r="L39" s="1487"/>
      <c r="M39" s="1487"/>
      <c r="N39" s="1487"/>
      <c r="O39" s="1487"/>
      <c r="P39" s="1487" t="s">
        <v>87</v>
      </c>
      <c r="Q39" s="1487"/>
      <c r="R39" s="1488">
        <v>1.0680000000000001</v>
      </c>
      <c r="S39" s="1491">
        <f>+'수량산출서(변경)'!AL137</f>
        <v>1.0680000000000001</v>
      </c>
      <c r="T39" s="1490">
        <f t="shared" si="0"/>
        <v>0</v>
      </c>
      <c r="U39" s="16"/>
      <c r="V39" s="12"/>
      <c r="Y39" s="15"/>
    </row>
    <row r="40" spans="1:27" s="20" customFormat="1" ht="23.1" customHeight="1">
      <c r="A40" s="1715"/>
      <c r="B40" s="1716"/>
      <c r="C40" s="1716"/>
      <c r="D40" s="1716"/>
      <c r="E40" s="1716"/>
      <c r="F40" s="1716"/>
      <c r="G40" s="1716"/>
      <c r="H40" s="1717"/>
      <c r="I40" s="1487" t="s">
        <v>94</v>
      </c>
      <c r="J40" s="1487"/>
      <c r="K40" s="1487"/>
      <c r="L40" s="1487"/>
      <c r="M40" s="1487"/>
      <c r="N40" s="1487"/>
      <c r="O40" s="1487"/>
      <c r="P40" s="1487" t="s">
        <v>87</v>
      </c>
      <c r="Q40" s="1487"/>
      <c r="R40" s="1488">
        <v>0.33400000000000002</v>
      </c>
      <c r="S40" s="1491">
        <f>+'수량산출서(변경)'!AL138</f>
        <v>0.33400000000000002</v>
      </c>
      <c r="T40" s="1490">
        <f t="shared" si="0"/>
        <v>0</v>
      </c>
      <c r="U40" s="16"/>
      <c r="V40" s="12"/>
      <c r="Y40" s="15"/>
    </row>
    <row r="41" spans="1:27" s="20" customFormat="1" ht="23.1" customHeight="1">
      <c r="A41" s="1715"/>
      <c r="B41" s="1716"/>
      <c r="C41" s="1716"/>
      <c r="D41" s="1716"/>
      <c r="E41" s="1716"/>
      <c r="F41" s="1716"/>
      <c r="G41" s="1716"/>
      <c r="H41" s="1717"/>
      <c r="I41" s="1487" t="s">
        <v>97</v>
      </c>
      <c r="J41" s="1487"/>
      <c r="K41" s="1487"/>
      <c r="L41" s="1487"/>
      <c r="M41" s="1487"/>
      <c r="N41" s="1487"/>
      <c r="O41" s="1487"/>
      <c r="P41" s="1487" t="s">
        <v>1007</v>
      </c>
      <c r="Q41" s="1487"/>
      <c r="R41" s="1488">
        <v>24.277999999999999</v>
      </c>
      <c r="S41" s="1491">
        <f>+'수량산출서(변경)'!AL141</f>
        <v>26.975000000000001</v>
      </c>
      <c r="T41" s="1490">
        <f t="shared" si="0"/>
        <v>2.6970000000000027</v>
      </c>
      <c r="U41" s="16"/>
      <c r="V41" s="12"/>
      <c r="Y41" s="15"/>
    </row>
    <row r="42" spans="1:27" s="92" customFormat="1" ht="23.1" customHeight="1">
      <c r="A42" s="1715"/>
      <c r="B42" s="1716"/>
      <c r="C42" s="1716"/>
      <c r="D42" s="1716"/>
      <c r="E42" s="1716"/>
      <c r="F42" s="1716"/>
      <c r="G42" s="1716"/>
      <c r="H42" s="1717"/>
      <c r="I42" s="1487" t="s">
        <v>96</v>
      </c>
      <c r="J42" s="1487"/>
      <c r="K42" s="1487"/>
      <c r="L42" s="1487"/>
      <c r="M42" s="1487"/>
      <c r="N42" s="1487"/>
      <c r="O42" s="1487"/>
      <c r="P42" s="1487" t="s">
        <v>1008</v>
      </c>
      <c r="Q42" s="1487"/>
      <c r="R42" s="1488">
        <v>109.02500000000001</v>
      </c>
      <c r="S42" s="1491">
        <f>+'수량산출서(변경)'!AL143</f>
        <v>108.4</v>
      </c>
      <c r="T42" s="1490">
        <f>+S42-R42</f>
        <v>-0.625</v>
      </c>
      <c r="U42" s="16"/>
      <c r="V42" s="12"/>
      <c r="Y42" s="15"/>
    </row>
    <row r="43" spans="1:27" s="20" customFormat="1" ht="23.1" customHeight="1">
      <c r="A43" s="1718"/>
      <c r="B43" s="1719"/>
      <c r="C43" s="1719"/>
      <c r="D43" s="1719"/>
      <c r="E43" s="1719"/>
      <c r="F43" s="1719"/>
      <c r="G43" s="1719"/>
      <c r="H43" s="1720"/>
      <c r="I43" s="1741" t="s">
        <v>1043</v>
      </c>
      <c r="J43" s="1742"/>
      <c r="K43" s="1742"/>
      <c r="L43" s="1742"/>
      <c r="M43" s="1742"/>
      <c r="N43" s="1742"/>
      <c r="O43" s="1743"/>
      <c r="P43" s="1487" t="s">
        <v>87</v>
      </c>
      <c r="Q43" s="1487"/>
      <c r="R43" s="1488"/>
      <c r="S43" s="1491">
        <f>+'수량산출서(변경)'!AL134</f>
        <v>1.9730000000000001</v>
      </c>
      <c r="T43" s="1490">
        <f>+S43-R43</f>
        <v>1.9730000000000001</v>
      </c>
      <c r="U43" s="16"/>
      <c r="V43" s="12"/>
      <c r="Y43" s="15"/>
    </row>
    <row r="44" spans="1:27" s="115" customFormat="1" ht="23.1" customHeight="1">
      <c r="A44" s="1492" t="s">
        <v>194</v>
      </c>
      <c r="B44" s="1053"/>
      <c r="C44" s="1053"/>
      <c r="D44" s="1053"/>
      <c r="E44" s="1053"/>
      <c r="F44" s="1053"/>
      <c r="G44" s="1053"/>
      <c r="H44" s="1022"/>
      <c r="I44" s="1493" t="s">
        <v>93</v>
      </c>
      <c r="J44" s="1053"/>
      <c r="K44" s="1494"/>
      <c r="L44" s="1053" t="s">
        <v>196</v>
      </c>
      <c r="M44" s="1053"/>
      <c r="N44" s="1053"/>
      <c r="O44" s="1053"/>
      <c r="P44" s="1200" t="s">
        <v>195</v>
      </c>
      <c r="Q44" s="1495"/>
      <c r="R44" s="1496">
        <v>51</v>
      </c>
      <c r="S44" s="1497">
        <f>+'수량산출서(변경)'!AL155</f>
        <v>47</v>
      </c>
      <c r="T44" s="1490">
        <f t="shared" ref="T44:T49" si="2">+S44-R44</f>
        <v>-4</v>
      </c>
      <c r="X44" s="116"/>
    </row>
    <row r="45" spans="1:27" s="115" customFormat="1" ht="23.1" customHeight="1">
      <c r="A45" s="1492" t="s">
        <v>197</v>
      </c>
      <c r="B45" s="1053"/>
      <c r="C45" s="1053"/>
      <c r="D45" s="1053"/>
      <c r="E45" s="1053"/>
      <c r="F45" s="1053"/>
      <c r="G45" s="1053"/>
      <c r="H45" s="1022"/>
      <c r="I45" s="1498"/>
      <c r="J45" s="1498"/>
      <c r="K45" s="1499"/>
      <c r="L45" s="1500" t="s">
        <v>198</v>
      </c>
      <c r="M45" s="1501"/>
      <c r="N45" s="1501"/>
      <c r="O45" s="1501"/>
      <c r="P45" s="1502" t="s">
        <v>195</v>
      </c>
      <c r="Q45" s="1503"/>
      <c r="R45" s="1504"/>
      <c r="S45" s="1485"/>
      <c r="T45" s="1490">
        <f t="shared" si="2"/>
        <v>0</v>
      </c>
      <c r="X45" s="116"/>
    </row>
    <row r="46" spans="1:27" s="115" customFormat="1" ht="23.1" hidden="1" customHeight="1">
      <c r="A46" s="1505"/>
      <c r="B46" s="1506"/>
      <c r="C46" s="1506"/>
      <c r="D46" s="1506"/>
      <c r="E46" s="1506"/>
      <c r="F46" s="1506"/>
      <c r="G46" s="1506"/>
      <c r="H46" s="1507"/>
      <c r="I46" s="1498"/>
      <c r="J46" s="1498"/>
      <c r="K46" s="1499"/>
      <c r="L46" s="1349" t="s">
        <v>199</v>
      </c>
      <c r="M46" s="1349"/>
      <c r="N46" s="1349"/>
      <c r="O46" s="1508"/>
      <c r="P46" s="1509" t="s">
        <v>195</v>
      </c>
      <c r="Q46" s="1510"/>
      <c r="R46" s="1511">
        <v>0</v>
      </c>
      <c r="S46" s="1512">
        <f t="shared" ref="S46:S49" si="3">SUM(R46:R46)</f>
        <v>0</v>
      </c>
      <c r="T46" s="1490">
        <f t="shared" si="2"/>
        <v>0</v>
      </c>
      <c r="X46" s="116"/>
    </row>
    <row r="47" spans="1:27" s="115" customFormat="1" ht="23.1" hidden="1" customHeight="1">
      <c r="A47" s="1505"/>
      <c r="B47" s="1506"/>
      <c r="C47" s="1506"/>
      <c r="D47" s="1506"/>
      <c r="E47" s="1506"/>
      <c r="F47" s="1506"/>
      <c r="G47" s="1506"/>
      <c r="H47" s="1507"/>
      <c r="I47" s="1513"/>
      <c r="J47" s="1513"/>
      <c r="K47" s="1514"/>
      <c r="L47" s="1515" t="s">
        <v>200</v>
      </c>
      <c r="M47" s="1515"/>
      <c r="N47" s="1515"/>
      <c r="O47" s="1515"/>
      <c r="P47" s="1516" t="s">
        <v>195</v>
      </c>
      <c r="Q47" s="1517"/>
      <c r="R47" s="1518">
        <v>0</v>
      </c>
      <c r="S47" s="1519">
        <f t="shared" si="3"/>
        <v>0</v>
      </c>
      <c r="T47" s="1490">
        <f t="shared" si="2"/>
        <v>0</v>
      </c>
      <c r="X47" s="116"/>
    </row>
    <row r="48" spans="1:27" s="115" customFormat="1" ht="23.1" customHeight="1">
      <c r="A48" s="1492"/>
      <c r="B48" s="1053"/>
      <c r="C48" s="1053"/>
      <c r="D48" s="1053"/>
      <c r="E48" s="1053"/>
      <c r="F48" s="1053"/>
      <c r="G48" s="1053"/>
      <c r="H48" s="1022"/>
      <c r="I48" s="1230" t="s">
        <v>92</v>
      </c>
      <c r="J48" s="688"/>
      <c r="K48" s="1520"/>
      <c r="L48" s="1521" t="s">
        <v>998</v>
      </c>
      <c r="M48" s="1521"/>
      <c r="N48" s="1521"/>
      <c r="O48" s="1521"/>
      <c r="P48" s="1522" t="s">
        <v>500</v>
      </c>
      <c r="Q48" s="1523"/>
      <c r="R48" s="1524">
        <v>101</v>
      </c>
      <c r="S48" s="1525">
        <f>+'수량산출서(변경)'!AL178</f>
        <v>100</v>
      </c>
      <c r="T48" s="1490">
        <f t="shared" si="2"/>
        <v>-1</v>
      </c>
      <c r="X48" s="116"/>
    </row>
    <row r="49" spans="1:25" s="115" customFormat="1" ht="23.1" customHeight="1">
      <c r="A49" s="1492"/>
      <c r="B49" s="1053"/>
      <c r="C49" s="1053"/>
      <c r="D49" s="1053"/>
      <c r="E49" s="1053"/>
      <c r="F49" s="1053"/>
      <c r="G49" s="1053"/>
      <c r="H49" s="1022"/>
      <c r="I49" s="1498"/>
      <c r="J49" s="1498"/>
      <c r="K49" s="1499"/>
      <c r="L49" s="1349" t="s">
        <v>999</v>
      </c>
      <c r="M49" s="1349"/>
      <c r="N49" s="1349"/>
      <c r="O49" s="1349"/>
      <c r="P49" s="1509" t="s">
        <v>500</v>
      </c>
      <c r="Q49" s="1510"/>
      <c r="R49" s="1511"/>
      <c r="S49" s="1512">
        <f t="shared" si="3"/>
        <v>0</v>
      </c>
      <c r="T49" s="1490">
        <f t="shared" si="2"/>
        <v>0</v>
      </c>
      <c r="X49" s="116"/>
    </row>
    <row r="50" spans="1:25" ht="20.100000000000001" customHeight="1">
      <c r="A50" s="1712" t="s">
        <v>1000</v>
      </c>
      <c r="B50" s="1713"/>
      <c r="C50" s="1713"/>
      <c r="D50" s="1713"/>
      <c r="E50" s="1713"/>
      <c r="F50" s="1713"/>
      <c r="G50" s="1713"/>
      <c r="H50" s="1714"/>
      <c r="I50" s="641" t="s">
        <v>1001</v>
      </c>
      <c r="J50" s="641"/>
      <c r="K50" s="641"/>
      <c r="L50" s="641"/>
      <c r="M50" s="641"/>
      <c r="N50" s="641"/>
      <c r="O50" s="641"/>
      <c r="P50" s="1436" t="s">
        <v>502</v>
      </c>
      <c r="Q50" s="1437"/>
      <c r="R50" s="1526">
        <v>140.38900000000001</v>
      </c>
      <c r="S50" s="1525">
        <f>+'수량산출서(변경)'!AL40</f>
        <v>148.04900000000001</v>
      </c>
      <c r="T50" s="1527">
        <f t="shared" ref="T50:T57" si="4">+S50-R50</f>
        <v>7.6599999999999966</v>
      </c>
      <c r="U50" s="16"/>
      <c r="Y50" s="15"/>
    </row>
    <row r="51" spans="1:25" ht="20.100000000000001" customHeight="1">
      <c r="A51" s="1715"/>
      <c r="B51" s="1716"/>
      <c r="C51" s="1716"/>
      <c r="D51" s="1716"/>
      <c r="E51" s="1716"/>
      <c r="F51" s="1716"/>
      <c r="G51" s="1716"/>
      <c r="H51" s="1717"/>
      <c r="I51" s="1468" t="s">
        <v>1002</v>
      </c>
      <c r="J51" s="1468"/>
      <c r="K51" s="1468"/>
      <c r="L51" s="1468"/>
      <c r="M51" s="1468"/>
      <c r="N51" s="1468"/>
      <c r="O51" s="1483"/>
      <c r="P51" s="1482" t="s">
        <v>1003</v>
      </c>
      <c r="Q51" s="1483"/>
      <c r="R51" s="1452">
        <v>150.21600000000001</v>
      </c>
      <c r="S51" s="1453">
        <f>+'수량산출서(변경)'!AL41</f>
        <v>158.41200000000001</v>
      </c>
      <c r="T51" s="1454">
        <f t="shared" si="4"/>
        <v>8.195999999999998</v>
      </c>
      <c r="U51" s="16"/>
      <c r="Y51" s="15"/>
    </row>
    <row r="52" spans="1:25" ht="20.100000000000001" customHeight="1">
      <c r="A52" s="1715"/>
      <c r="B52" s="1716"/>
      <c r="C52" s="1716"/>
      <c r="D52" s="1716"/>
      <c r="E52" s="1716"/>
      <c r="F52" s="1716"/>
      <c r="G52" s="1716"/>
      <c r="H52" s="1717"/>
      <c r="I52" s="641" t="s">
        <v>1004</v>
      </c>
      <c r="J52" s="641"/>
      <c r="K52" s="641"/>
      <c r="L52" s="641"/>
      <c r="M52" s="641"/>
      <c r="N52" s="641"/>
      <c r="O52" s="641"/>
      <c r="P52" s="1436" t="s">
        <v>502</v>
      </c>
      <c r="Q52" s="1437"/>
      <c r="R52" s="1526">
        <v>8.48</v>
      </c>
      <c r="S52" s="1525">
        <f>+'수량산출서(변경)'!AL51</f>
        <v>8.48</v>
      </c>
      <c r="T52" s="1527">
        <f t="shared" si="4"/>
        <v>0</v>
      </c>
      <c r="U52" s="16"/>
      <c r="Y52" s="15"/>
    </row>
    <row r="53" spans="1:25" ht="20.100000000000001" customHeight="1">
      <c r="A53" s="1715"/>
      <c r="B53" s="1716"/>
      <c r="C53" s="1716"/>
      <c r="D53" s="1716"/>
      <c r="E53" s="1716"/>
      <c r="F53" s="1716"/>
      <c r="G53" s="1716"/>
      <c r="H53" s="1717"/>
      <c r="I53" s="1468" t="s">
        <v>1002</v>
      </c>
      <c r="J53" s="1468"/>
      <c r="K53" s="1468"/>
      <c r="L53" s="1468"/>
      <c r="M53" s="1468"/>
      <c r="N53" s="1468"/>
      <c r="O53" s="1483"/>
      <c r="P53" s="1482" t="s">
        <v>1003</v>
      </c>
      <c r="Q53" s="1483"/>
      <c r="R53" s="1452">
        <v>9.0739999999999998</v>
      </c>
      <c r="S53" s="1453">
        <f>+'수량산출서(변경)'!AL52</f>
        <v>9.0739999999999998</v>
      </c>
      <c r="T53" s="1454">
        <f t="shared" si="4"/>
        <v>0</v>
      </c>
      <c r="U53" s="16"/>
      <c r="Y53" s="15"/>
    </row>
    <row r="54" spans="1:25" ht="19.8" customHeight="1">
      <c r="A54" s="1712" t="s">
        <v>1005</v>
      </c>
      <c r="B54" s="1713"/>
      <c r="C54" s="1713"/>
      <c r="D54" s="1713"/>
      <c r="E54" s="1713"/>
      <c r="F54" s="1713"/>
      <c r="G54" s="1713"/>
      <c r="H54" s="1714"/>
      <c r="I54" s="647" t="s">
        <v>1001</v>
      </c>
      <c r="J54" s="647"/>
      <c r="K54" s="647"/>
      <c r="L54" s="647"/>
      <c r="M54" s="647"/>
      <c r="N54" s="647"/>
      <c r="O54" s="611"/>
      <c r="P54" s="1420" t="s">
        <v>502</v>
      </c>
      <c r="Q54" s="1421"/>
      <c r="R54" s="1464">
        <v>15.9</v>
      </c>
      <c r="S54" s="1528"/>
      <c r="T54" s="1466">
        <f t="shared" si="4"/>
        <v>-15.9</v>
      </c>
      <c r="U54" s="16"/>
      <c r="Y54" s="15"/>
    </row>
    <row r="55" spans="1:25" ht="20.100000000000001" customHeight="1">
      <c r="A55" s="1715"/>
      <c r="B55" s="1716"/>
      <c r="C55" s="1716"/>
      <c r="D55" s="1716"/>
      <c r="E55" s="1716"/>
      <c r="F55" s="1716"/>
      <c r="G55" s="1716"/>
      <c r="H55" s="1717"/>
      <c r="I55" s="1468" t="s">
        <v>1006</v>
      </c>
      <c r="J55" s="647"/>
      <c r="K55" s="647"/>
      <c r="L55" s="647"/>
      <c r="M55" s="647"/>
      <c r="N55" s="647"/>
      <c r="O55" s="611"/>
      <c r="P55" s="1428" t="s">
        <v>1003</v>
      </c>
      <c r="Q55" s="1429"/>
      <c r="R55" s="1459">
        <v>17.013000000000002</v>
      </c>
      <c r="S55" s="1519"/>
      <c r="T55" s="1461">
        <f t="shared" si="4"/>
        <v>-17.013000000000002</v>
      </c>
      <c r="U55" s="16"/>
      <c r="Y55" s="15"/>
    </row>
    <row r="56" spans="1:25" ht="20.100000000000001" customHeight="1">
      <c r="A56" s="1715"/>
      <c r="B56" s="1716"/>
      <c r="C56" s="1716"/>
      <c r="D56" s="1716"/>
      <c r="E56" s="1716"/>
      <c r="F56" s="1716"/>
      <c r="G56" s="1716"/>
      <c r="H56" s="1717"/>
      <c r="I56" s="641" t="s">
        <v>1004</v>
      </c>
      <c r="J56" s="641"/>
      <c r="K56" s="641"/>
      <c r="L56" s="641"/>
      <c r="M56" s="641"/>
      <c r="N56" s="641"/>
      <c r="O56" s="1463"/>
      <c r="P56" s="1436" t="s">
        <v>502</v>
      </c>
      <c r="Q56" s="1437"/>
      <c r="R56" s="1464">
        <v>60.006999999999998</v>
      </c>
      <c r="S56" s="1465">
        <f>+'수량산출서(변경)'!AL47</f>
        <v>60.006999999999998</v>
      </c>
      <c r="T56" s="1466">
        <f t="shared" si="4"/>
        <v>0</v>
      </c>
      <c r="U56" s="16"/>
      <c r="Y56" s="15"/>
    </row>
    <row r="57" spans="1:25" s="17" customFormat="1" ht="20.100000000000001" customHeight="1">
      <c r="A57" s="1718"/>
      <c r="B57" s="1719"/>
      <c r="C57" s="1719"/>
      <c r="D57" s="1719"/>
      <c r="E57" s="1719"/>
      <c r="F57" s="1719"/>
      <c r="G57" s="1719"/>
      <c r="H57" s="1720"/>
      <c r="I57" s="1468" t="s">
        <v>1006</v>
      </c>
      <c r="J57" s="1468"/>
      <c r="K57" s="1468"/>
      <c r="L57" s="1468"/>
      <c r="M57" s="1468"/>
      <c r="N57" s="1468"/>
      <c r="O57" s="1483"/>
      <c r="P57" s="1428" t="s">
        <v>1003</v>
      </c>
      <c r="Q57" s="1429"/>
      <c r="R57" s="1459">
        <v>64.206999999999994</v>
      </c>
      <c r="S57" s="1460">
        <f>+'수량산출서(변경)'!AL48</f>
        <v>64.206999999999994</v>
      </c>
      <c r="T57" s="1461">
        <f t="shared" si="4"/>
        <v>0</v>
      </c>
      <c r="U57" s="16"/>
      <c r="Y57" s="15"/>
    </row>
  </sheetData>
  <mergeCells count="43">
    <mergeCell ref="A1:T2"/>
    <mergeCell ref="A54:H57"/>
    <mergeCell ref="R3:T3"/>
    <mergeCell ref="A5:D12"/>
    <mergeCell ref="P22:Q22"/>
    <mergeCell ref="I5:O5"/>
    <mergeCell ref="E5:H8"/>
    <mergeCell ref="P5:Q5"/>
    <mergeCell ref="I7:O7"/>
    <mergeCell ref="P7:Q7"/>
    <mergeCell ref="E9:H12"/>
    <mergeCell ref="A19:H20"/>
    <mergeCell ref="P6:Q6"/>
    <mergeCell ref="P9:Q9"/>
    <mergeCell ref="I11:O11"/>
    <mergeCell ref="I12:O12"/>
    <mergeCell ref="P12:Q12"/>
    <mergeCell ref="A3:H4"/>
    <mergeCell ref="I3:O4"/>
    <mergeCell ref="P3:Q4"/>
    <mergeCell ref="I6:O6"/>
    <mergeCell ref="P11:Q11"/>
    <mergeCell ref="P10:Q10"/>
    <mergeCell ref="P8:Q8"/>
    <mergeCell ref="I8:O8"/>
    <mergeCell ref="I9:O9"/>
    <mergeCell ref="I10:O10"/>
    <mergeCell ref="A50:H53"/>
    <mergeCell ref="P15:Q15"/>
    <mergeCell ref="P13:Q13"/>
    <mergeCell ref="A17:H18"/>
    <mergeCell ref="A15:H16"/>
    <mergeCell ref="A13:H14"/>
    <mergeCell ref="A21:H22"/>
    <mergeCell ref="A38:H43"/>
    <mergeCell ref="A26:H29"/>
    <mergeCell ref="A31:H34"/>
    <mergeCell ref="P23:Q23"/>
    <mergeCell ref="A37:H37"/>
    <mergeCell ref="A30:H30"/>
    <mergeCell ref="A23:H24"/>
    <mergeCell ref="P24:Q24"/>
    <mergeCell ref="I43:O43"/>
  </mergeCells>
  <phoneticPr fontId="4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55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R541"/>
  <sheetViews>
    <sheetView showGridLines="0" view="pageBreakPreview" zoomScale="115" zoomScaleNormal="100" zoomScaleSheetLayoutView="115" workbookViewId="0">
      <selection activeCell="S11" sqref="S11"/>
    </sheetView>
  </sheetViews>
  <sheetFormatPr defaultColWidth="9" defaultRowHeight="20.100000000000001" customHeight="1"/>
  <cols>
    <col min="1" max="8" width="1" style="22" customWidth="1"/>
    <col min="9" max="17" width="3.19921875" style="22" customWidth="1"/>
    <col min="18" max="18" width="11.5" style="93" customWidth="1"/>
    <col min="19" max="20" width="11.5" style="23" customWidth="1"/>
    <col min="21" max="21" width="8.59765625" style="22" customWidth="1"/>
    <col min="22" max="16384" width="9" style="22"/>
  </cols>
  <sheetData>
    <row r="1" spans="1:27" ht="20.100000000000001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98"/>
      <c r="S1" s="37"/>
      <c r="T1" s="37"/>
      <c r="U1" s="16"/>
    </row>
    <row r="2" spans="1:27" s="36" customFormat="1" ht="27" customHeight="1">
      <c r="A2" s="1780" t="s">
        <v>984</v>
      </c>
      <c r="B2" s="1780"/>
      <c r="C2" s="1780"/>
      <c r="D2" s="1780"/>
      <c r="E2" s="1780"/>
      <c r="F2" s="1780"/>
      <c r="G2" s="1780"/>
      <c r="H2" s="1780"/>
      <c r="I2" s="1780"/>
      <c r="J2" s="1780"/>
      <c r="K2" s="1780"/>
      <c r="L2" s="1780"/>
      <c r="M2" s="1780"/>
      <c r="N2" s="1780"/>
      <c r="O2" s="1780"/>
      <c r="P2" s="1780"/>
      <c r="Q2" s="1780"/>
      <c r="R2" s="1780"/>
      <c r="S2" s="1780"/>
      <c r="T2" s="1780"/>
      <c r="U2" s="1780"/>
    </row>
    <row r="3" spans="1:27" s="35" customFormat="1" ht="23.1" customHeight="1">
      <c r="A3" s="1787" t="s">
        <v>985</v>
      </c>
      <c r="B3" s="1788"/>
      <c r="C3" s="1788"/>
      <c r="D3" s="1788"/>
      <c r="E3" s="1788"/>
      <c r="F3" s="1788"/>
      <c r="G3" s="1788"/>
      <c r="H3" s="1789"/>
      <c r="I3" s="1788" t="s">
        <v>986</v>
      </c>
      <c r="J3" s="1788"/>
      <c r="K3" s="1788"/>
      <c r="L3" s="1788"/>
      <c r="M3" s="1788"/>
      <c r="N3" s="1788"/>
      <c r="O3" s="1795"/>
      <c r="P3" s="1787" t="s">
        <v>987</v>
      </c>
      <c r="Q3" s="1795"/>
      <c r="R3" s="1799" t="str">
        <f>집계표!R4</f>
        <v>당초</v>
      </c>
      <c r="S3" s="1797" t="str">
        <f>집계표!S4</f>
        <v>변경</v>
      </c>
      <c r="T3" s="1797" t="s">
        <v>997</v>
      </c>
      <c r="U3" s="1793" t="s">
        <v>974</v>
      </c>
    </row>
    <row r="4" spans="1:27" s="35" customFormat="1" ht="23.1" customHeight="1" thickBot="1">
      <c r="A4" s="1790"/>
      <c r="B4" s="1791"/>
      <c r="C4" s="1791"/>
      <c r="D4" s="1791"/>
      <c r="E4" s="1791"/>
      <c r="F4" s="1791"/>
      <c r="G4" s="1791"/>
      <c r="H4" s="1792"/>
      <c r="I4" s="1791"/>
      <c r="J4" s="1791"/>
      <c r="K4" s="1791"/>
      <c r="L4" s="1791"/>
      <c r="M4" s="1791"/>
      <c r="N4" s="1791"/>
      <c r="O4" s="1796"/>
      <c r="P4" s="1790"/>
      <c r="Q4" s="1796"/>
      <c r="R4" s="1800"/>
      <c r="S4" s="1798"/>
      <c r="T4" s="1798"/>
      <c r="U4" s="1794"/>
    </row>
    <row r="5" spans="1:27" ht="23.1" customHeight="1" thickTop="1">
      <c r="A5" s="1781" t="s">
        <v>988</v>
      </c>
      <c r="B5" s="1782"/>
      <c r="C5" s="1782"/>
      <c r="D5" s="1782"/>
      <c r="E5" s="1782"/>
      <c r="F5" s="1782"/>
      <c r="G5" s="1782"/>
      <c r="H5" s="1783"/>
      <c r="I5" s="1419" t="s">
        <v>989</v>
      </c>
      <c r="J5" s="647"/>
      <c r="K5" s="647"/>
      <c r="L5" s="647"/>
      <c r="M5" s="647"/>
      <c r="N5" s="647"/>
      <c r="O5" s="611"/>
      <c r="P5" s="1420" t="s">
        <v>487</v>
      </c>
      <c r="Q5" s="1421"/>
      <c r="R5" s="1422">
        <f>집계표!R54</f>
        <v>15.9</v>
      </c>
      <c r="S5" s="1423">
        <f>집계표!S54</f>
        <v>0</v>
      </c>
      <c r="T5" s="1440">
        <f>+S5-R5</f>
        <v>-15.9</v>
      </c>
      <c r="U5" s="1425"/>
    </row>
    <row r="6" spans="1:27" ht="23.1" customHeight="1">
      <c r="A6" s="1781"/>
      <c r="B6" s="1782"/>
      <c r="C6" s="1782"/>
      <c r="D6" s="1782"/>
      <c r="E6" s="1782"/>
      <c r="F6" s="1782"/>
      <c r="G6" s="1782"/>
      <c r="H6" s="1783"/>
      <c r="I6" s="1426" t="s">
        <v>990</v>
      </c>
      <c r="J6" s="1426"/>
      <c r="K6" s="1426"/>
      <c r="L6" s="1426"/>
      <c r="M6" s="1426"/>
      <c r="N6" s="1426"/>
      <c r="O6" s="1427"/>
      <c r="P6" s="1428" t="s">
        <v>991</v>
      </c>
      <c r="Q6" s="1429"/>
      <c r="R6" s="1430">
        <f>집계표!R55</f>
        <v>17.013000000000002</v>
      </c>
      <c r="S6" s="1431">
        <f>집계표!S55</f>
        <v>0</v>
      </c>
      <c r="T6" s="1432">
        <f t="shared" ref="T6:T14" si="0">+S6-R6</f>
        <v>-17.013000000000002</v>
      </c>
      <c r="U6" s="1433"/>
    </row>
    <row r="7" spans="1:27" ht="23.1" customHeight="1">
      <c r="A7" s="1781"/>
      <c r="B7" s="1782"/>
      <c r="C7" s="1782"/>
      <c r="D7" s="1782"/>
      <c r="E7" s="1782"/>
      <c r="F7" s="1782"/>
      <c r="G7" s="1782"/>
      <c r="H7" s="1783"/>
      <c r="I7" s="1419" t="s">
        <v>992</v>
      </c>
      <c r="J7" s="647"/>
      <c r="K7" s="647"/>
      <c r="L7" s="647"/>
      <c r="M7" s="647"/>
      <c r="N7" s="647"/>
      <c r="O7" s="611"/>
      <c r="P7" s="1420" t="s">
        <v>487</v>
      </c>
      <c r="Q7" s="1421"/>
      <c r="R7" s="1422">
        <f>집계표!R56</f>
        <v>60.006999999999998</v>
      </c>
      <c r="S7" s="1423">
        <f>집계표!S56</f>
        <v>60.006999999999998</v>
      </c>
      <c r="T7" s="1424">
        <f t="shared" si="0"/>
        <v>0</v>
      </c>
      <c r="U7" s="1425"/>
    </row>
    <row r="8" spans="1:27" ht="23.1" customHeight="1">
      <c r="A8" s="1781"/>
      <c r="B8" s="1782"/>
      <c r="C8" s="1782"/>
      <c r="D8" s="1782"/>
      <c r="E8" s="1782"/>
      <c r="F8" s="1782"/>
      <c r="G8" s="1782"/>
      <c r="H8" s="1783"/>
      <c r="I8" s="584" t="s">
        <v>129</v>
      </c>
      <c r="J8" s="647"/>
      <c r="K8" s="647"/>
      <c r="L8" s="647"/>
      <c r="M8" s="647"/>
      <c r="N8" s="647"/>
      <c r="O8" s="611"/>
      <c r="P8" s="1428" t="s">
        <v>991</v>
      </c>
      <c r="Q8" s="1429"/>
      <c r="R8" s="1430">
        <f>집계표!R57</f>
        <v>64.206999999999994</v>
      </c>
      <c r="S8" s="1431">
        <f>집계표!S57</f>
        <v>64.206999999999994</v>
      </c>
      <c r="T8" s="1432">
        <f t="shared" si="0"/>
        <v>0</v>
      </c>
      <c r="U8" s="1433"/>
    </row>
    <row r="9" spans="1:27" s="29" customFormat="1" ht="23.1" customHeight="1">
      <c r="A9" s="1781"/>
      <c r="B9" s="1782"/>
      <c r="C9" s="1782"/>
      <c r="D9" s="1782"/>
      <c r="E9" s="1782"/>
      <c r="F9" s="1782"/>
      <c r="G9" s="1782"/>
      <c r="H9" s="1783"/>
      <c r="I9" s="1434" t="s">
        <v>993</v>
      </c>
      <c r="J9" s="1434"/>
      <c r="K9" s="1434"/>
      <c r="L9" s="1434"/>
      <c r="M9" s="1434"/>
      <c r="N9" s="1434"/>
      <c r="O9" s="1435"/>
      <c r="P9" s="1436" t="s">
        <v>487</v>
      </c>
      <c r="Q9" s="1437"/>
      <c r="R9" s="1438">
        <f>집계표!R52</f>
        <v>8.48</v>
      </c>
      <c r="S9" s="1439">
        <f>집계표!S52</f>
        <v>8.48</v>
      </c>
      <c r="T9" s="1440">
        <f t="shared" si="0"/>
        <v>0</v>
      </c>
      <c r="U9" s="1441"/>
      <c r="V9" s="34"/>
      <c r="W9" s="34"/>
      <c r="X9" s="34"/>
      <c r="Y9" s="34"/>
      <c r="Z9" s="34"/>
      <c r="AA9" s="34"/>
    </row>
    <row r="10" spans="1:27" s="29" customFormat="1" ht="23.1" customHeight="1">
      <c r="A10" s="1781"/>
      <c r="B10" s="1782"/>
      <c r="C10" s="1782"/>
      <c r="D10" s="1782"/>
      <c r="E10" s="1782"/>
      <c r="F10" s="1782"/>
      <c r="G10" s="1782"/>
      <c r="H10" s="1783"/>
      <c r="I10" s="1426" t="s">
        <v>994</v>
      </c>
      <c r="J10" s="1426"/>
      <c r="K10" s="1426"/>
      <c r="L10" s="1426"/>
      <c r="M10" s="1426"/>
      <c r="N10" s="1426"/>
      <c r="O10" s="1427"/>
      <c r="P10" s="1428" t="s">
        <v>991</v>
      </c>
      <c r="Q10" s="1429"/>
      <c r="R10" s="1430">
        <f>집계표!R53</f>
        <v>9.0739999999999998</v>
      </c>
      <c r="S10" s="1431">
        <f>집계표!S53</f>
        <v>9.0739999999999998</v>
      </c>
      <c r="T10" s="1432">
        <f t="shared" si="0"/>
        <v>0</v>
      </c>
      <c r="U10" s="1433"/>
      <c r="V10" s="34"/>
      <c r="AA10" s="34"/>
    </row>
    <row r="11" spans="1:27" s="29" customFormat="1" ht="23.1" customHeight="1">
      <c r="A11" s="1781"/>
      <c r="B11" s="1782"/>
      <c r="C11" s="1782"/>
      <c r="D11" s="1782"/>
      <c r="E11" s="1782"/>
      <c r="F11" s="1782"/>
      <c r="G11" s="1782"/>
      <c r="H11" s="1783"/>
      <c r="I11" s="1434" t="s">
        <v>993</v>
      </c>
      <c r="J11" s="1434"/>
      <c r="K11" s="1434"/>
      <c r="L11" s="1434"/>
      <c r="M11" s="1434"/>
      <c r="N11" s="1434"/>
      <c r="O11" s="1435"/>
      <c r="P11" s="1436" t="s">
        <v>487</v>
      </c>
      <c r="Q11" s="1437"/>
      <c r="R11" s="1438">
        <f>집계표!R50</f>
        <v>140.38900000000001</v>
      </c>
      <c r="S11" s="1439">
        <f>집계표!S50</f>
        <v>148.04900000000001</v>
      </c>
      <c r="T11" s="1440">
        <f t="shared" si="0"/>
        <v>7.6599999999999966</v>
      </c>
      <c r="U11" s="1441"/>
      <c r="V11" s="34"/>
      <c r="W11" s="34"/>
      <c r="X11" s="34"/>
      <c r="Y11" s="34"/>
      <c r="Z11" s="34"/>
      <c r="AA11" s="34"/>
    </row>
    <row r="12" spans="1:27" s="29" customFormat="1" ht="23.1" customHeight="1">
      <c r="A12" s="1781"/>
      <c r="B12" s="1782"/>
      <c r="C12" s="1782"/>
      <c r="D12" s="1782"/>
      <c r="E12" s="1782"/>
      <c r="F12" s="1782"/>
      <c r="G12" s="1782"/>
      <c r="H12" s="1783"/>
      <c r="I12" s="1426" t="s">
        <v>995</v>
      </c>
      <c r="J12" s="1426"/>
      <c r="K12" s="1426"/>
      <c r="L12" s="1426"/>
      <c r="M12" s="1426"/>
      <c r="N12" s="1426"/>
      <c r="O12" s="1427"/>
      <c r="P12" s="1428" t="s">
        <v>991</v>
      </c>
      <c r="Q12" s="1429"/>
      <c r="R12" s="1442">
        <f>집계표!R51</f>
        <v>150.21600000000001</v>
      </c>
      <c r="S12" s="1443">
        <f>집계표!S51</f>
        <v>158.41200000000001</v>
      </c>
      <c r="T12" s="1432">
        <f t="shared" si="0"/>
        <v>8.195999999999998</v>
      </c>
      <c r="U12" s="1433"/>
      <c r="V12" s="34"/>
      <c r="AA12" s="34"/>
    </row>
    <row r="13" spans="1:27" s="29" customFormat="1" ht="23.1" customHeight="1">
      <c r="A13" s="1781"/>
      <c r="B13" s="1782"/>
      <c r="C13" s="1782"/>
      <c r="D13" s="1782"/>
      <c r="E13" s="1782"/>
      <c r="F13" s="1782"/>
      <c r="G13" s="1782"/>
      <c r="H13" s="1783"/>
      <c r="I13" s="1713" t="s">
        <v>996</v>
      </c>
      <c r="J13" s="1713"/>
      <c r="K13" s="1713"/>
      <c r="L13" s="1713"/>
      <c r="M13" s="1713"/>
      <c r="N13" s="1713"/>
      <c r="O13" s="1714"/>
      <c r="P13" s="1436" t="s">
        <v>487</v>
      </c>
      <c r="Q13" s="1437"/>
      <c r="R13" s="1438">
        <f>R5+R7+R9+R11</f>
        <v>224.77600000000001</v>
      </c>
      <c r="S13" s="1439">
        <f>S5+S7+S9+S11</f>
        <v>216.536</v>
      </c>
      <c r="T13" s="1444">
        <f t="shared" si="0"/>
        <v>-8.2400000000000091</v>
      </c>
      <c r="U13" s="1445"/>
    </row>
    <row r="14" spans="1:27" s="29" customFormat="1" ht="23.1" customHeight="1">
      <c r="A14" s="1784"/>
      <c r="B14" s="1785"/>
      <c r="C14" s="1785"/>
      <c r="D14" s="1785"/>
      <c r="E14" s="1785"/>
      <c r="F14" s="1785"/>
      <c r="G14" s="1785"/>
      <c r="H14" s="1786"/>
      <c r="I14" s="1719"/>
      <c r="J14" s="1719"/>
      <c r="K14" s="1719"/>
      <c r="L14" s="1719"/>
      <c r="M14" s="1719"/>
      <c r="N14" s="1719"/>
      <c r="O14" s="1720"/>
      <c r="P14" s="1428" t="s">
        <v>991</v>
      </c>
      <c r="Q14" s="1429"/>
      <c r="R14" s="1430">
        <f>R6+R8+R10+R12</f>
        <v>240.51</v>
      </c>
      <c r="S14" s="1431">
        <f>S6+S8+S10+S12</f>
        <v>231.69299999999998</v>
      </c>
      <c r="T14" s="1432">
        <f t="shared" si="0"/>
        <v>-8.8170000000000073</v>
      </c>
      <c r="U14" s="1433"/>
      <c r="V14" s="34"/>
      <c r="W14" s="34"/>
      <c r="X14" s="34"/>
      <c r="Y14" s="34"/>
      <c r="Z14" s="34"/>
      <c r="AA14" s="34"/>
    </row>
    <row r="15" spans="1:27" ht="30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90"/>
      <c r="S15" s="18"/>
      <c r="T15" s="33"/>
      <c r="U15" s="12"/>
    </row>
    <row r="16" spans="1:27" ht="30" customHeight="1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90"/>
      <c r="S16" s="18"/>
      <c r="T16" s="19"/>
      <c r="U16" s="12"/>
    </row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164" spans="16:44" ht="20.100000000000001" customHeight="1">
      <c r="R164" s="97"/>
      <c r="S164" s="32"/>
      <c r="T164" s="30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</row>
    <row r="165" spans="16:44" ht="20.100000000000001" customHeight="1">
      <c r="P165" s="25"/>
      <c r="Q165" s="25"/>
      <c r="R165" s="96"/>
      <c r="S165" s="31"/>
      <c r="T165" s="26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</row>
    <row r="540" spans="9:44" ht="20.100000000000001" customHeight="1">
      <c r="N540" s="29"/>
      <c r="O540" s="29"/>
      <c r="P540" s="29"/>
      <c r="Q540" s="29"/>
      <c r="R540" s="95"/>
      <c r="S540" s="30"/>
      <c r="T540" s="30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8"/>
    </row>
    <row r="541" spans="9:44" ht="20.100000000000001" customHeight="1">
      <c r="I541" s="27"/>
      <c r="J541" s="25"/>
      <c r="K541" s="25"/>
      <c r="L541" s="25"/>
      <c r="M541" s="25"/>
      <c r="N541" s="25"/>
      <c r="O541" s="25"/>
      <c r="P541" s="25"/>
      <c r="Q541" s="25"/>
      <c r="R541" s="94"/>
      <c r="S541" s="26"/>
      <c r="T541" s="26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4"/>
    </row>
  </sheetData>
  <mergeCells count="10">
    <mergeCell ref="A2:U2"/>
    <mergeCell ref="I13:O14"/>
    <mergeCell ref="A5:H14"/>
    <mergeCell ref="A3:H4"/>
    <mergeCell ref="U3:U4"/>
    <mergeCell ref="I3:O4"/>
    <mergeCell ref="P3:Q4"/>
    <mergeCell ref="T3:T4"/>
    <mergeCell ref="S3:S4"/>
    <mergeCell ref="R3:R4"/>
  </mergeCells>
  <phoneticPr fontId="4" type="noConversion"/>
  <printOptions horizontalCentered="1"/>
  <pageMargins left="0.7" right="0.7" top="0.75" bottom="0.75" header="0.3" footer="0.3"/>
  <pageSetup paperSize="9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Q562"/>
  <sheetViews>
    <sheetView showGridLines="0" view="pageBreakPreview" zoomScale="115" zoomScaleNormal="100" zoomScaleSheetLayoutView="115" workbookViewId="0">
      <selection activeCell="G26" sqref="G26"/>
    </sheetView>
  </sheetViews>
  <sheetFormatPr defaultColWidth="9.8984375" defaultRowHeight="20.100000000000001" customHeight="1"/>
  <cols>
    <col min="1" max="1" width="14.3984375" style="40" customWidth="1"/>
    <col min="2" max="2" width="12.09765625" style="38" customWidth="1"/>
    <col min="3" max="3" width="6" style="38" bestFit="1" customWidth="1"/>
    <col min="4" max="6" width="12.09765625" style="39" customWidth="1"/>
    <col min="7" max="7" width="9.69921875" style="38" customWidth="1"/>
    <col min="8" max="8" width="12.19921875" style="38" bestFit="1" customWidth="1"/>
    <col min="9" max="9" width="11.3984375" style="38" bestFit="1" customWidth="1"/>
    <col min="10" max="10" width="10" style="38" bestFit="1" customWidth="1"/>
    <col min="11" max="16384" width="9.8984375" style="38"/>
  </cols>
  <sheetData>
    <row r="1" spans="1:10" ht="20.100000000000001" customHeight="1">
      <c r="A1" s="52"/>
      <c r="B1" s="47"/>
      <c r="C1" s="47"/>
      <c r="D1" s="48"/>
      <c r="E1" s="48"/>
      <c r="F1" s="51"/>
      <c r="G1" s="47"/>
      <c r="H1" s="47"/>
      <c r="I1" s="47"/>
      <c r="J1" s="47"/>
    </row>
    <row r="2" spans="1:10" s="49" customFormat="1" ht="30" customHeight="1">
      <c r="A2" s="1801" t="s">
        <v>967</v>
      </c>
      <c r="B2" s="1801"/>
      <c r="C2" s="1801"/>
      <c r="D2" s="1801"/>
      <c r="E2" s="1801"/>
      <c r="F2" s="1801"/>
      <c r="G2" s="1801"/>
      <c r="H2" s="50"/>
      <c r="I2" s="50"/>
      <c r="J2" s="50"/>
    </row>
    <row r="3" spans="1:10" ht="18.899999999999999" customHeight="1">
      <c r="A3" s="1391" t="s">
        <v>968</v>
      </c>
      <c r="B3" s="1392"/>
      <c r="C3" s="1392"/>
      <c r="D3" s="1393"/>
      <c r="E3" s="1394"/>
      <c r="F3" s="1394"/>
      <c r="G3" s="1395"/>
      <c r="H3" s="47"/>
      <c r="I3" s="47"/>
      <c r="J3" s="47"/>
    </row>
    <row r="4" spans="1:10" ht="24.9" customHeight="1">
      <c r="A4" s="1396" t="s">
        <v>969</v>
      </c>
      <c r="B4" s="1396" t="s">
        <v>970</v>
      </c>
      <c r="C4" s="1396" t="s">
        <v>971</v>
      </c>
      <c r="D4" s="1397" t="s">
        <v>972</v>
      </c>
      <c r="E4" s="1398" t="s">
        <v>973</v>
      </c>
      <c r="F4" s="1398" t="s">
        <v>983</v>
      </c>
      <c r="G4" s="1399" t="s">
        <v>974</v>
      </c>
      <c r="H4" s="47"/>
      <c r="I4" s="47"/>
      <c r="J4" s="47"/>
    </row>
    <row r="5" spans="1:10" ht="18.899999999999999" customHeight="1">
      <c r="A5" s="1804" t="s">
        <v>975</v>
      </c>
      <c r="B5" s="1400" t="s">
        <v>976</v>
      </c>
      <c r="C5" s="1802" t="s">
        <v>977</v>
      </c>
      <c r="D5" s="1401">
        <v>280.01600000000002</v>
      </c>
      <c r="E5" s="1402">
        <f>집계표!S30+집계표!S41</f>
        <v>407.33500000000004</v>
      </c>
      <c r="F5" s="1403">
        <f>+E5-D5</f>
        <v>127.31900000000002</v>
      </c>
      <c r="G5" s="1404"/>
      <c r="H5" s="47"/>
      <c r="I5" s="47"/>
      <c r="J5" s="47"/>
    </row>
    <row r="6" spans="1:10" s="99" customFormat="1" ht="18.899999999999999" customHeight="1">
      <c r="A6" s="1805"/>
      <c r="B6" s="1405">
        <v>0.01</v>
      </c>
      <c r="C6" s="1803"/>
      <c r="D6" s="1406">
        <v>282.81599999999997</v>
      </c>
      <c r="E6" s="1407">
        <f>ROUND(E5*(1+B6),0)</f>
        <v>411</v>
      </c>
      <c r="F6" s="1408">
        <f>+E6-D6</f>
        <v>128.18400000000003</v>
      </c>
      <c r="G6" s="1409"/>
      <c r="H6" s="100"/>
      <c r="I6" s="100"/>
      <c r="J6" s="100"/>
    </row>
    <row r="7" spans="1:10" ht="18.899999999999999" customHeight="1">
      <c r="A7" s="1410" t="s">
        <v>978</v>
      </c>
      <c r="B7" s="1411"/>
      <c r="C7" s="1411"/>
      <c r="D7" s="1412"/>
      <c r="E7" s="1413"/>
      <c r="F7" s="1413"/>
      <c r="G7" s="1395"/>
      <c r="H7" s="47"/>
      <c r="I7" s="47"/>
      <c r="J7" s="47"/>
    </row>
    <row r="8" spans="1:10" ht="24.9" customHeight="1">
      <c r="A8" s="1396" t="s">
        <v>969</v>
      </c>
      <c r="B8" s="1396" t="s">
        <v>970</v>
      </c>
      <c r="C8" s="1396" t="s">
        <v>971</v>
      </c>
      <c r="D8" s="1397" t="str">
        <f>D4</f>
        <v>당초</v>
      </c>
      <c r="E8" s="1398" t="s">
        <v>973</v>
      </c>
      <c r="F8" s="1398" t="s">
        <v>983</v>
      </c>
      <c r="G8" s="1414" t="s">
        <v>974</v>
      </c>
      <c r="H8" s="47"/>
      <c r="I8" s="47"/>
      <c r="J8" s="47"/>
    </row>
    <row r="9" spans="1:10" ht="18.899999999999999" customHeight="1">
      <c r="A9" s="1807" t="s">
        <v>975</v>
      </c>
      <c r="B9" s="1400" t="s">
        <v>979</v>
      </c>
      <c r="C9" s="1802" t="s">
        <v>488</v>
      </c>
      <c r="D9" s="1401">
        <v>34.357999999999997</v>
      </c>
      <c r="E9" s="1415">
        <f>집계표!S32</f>
        <v>30.07</v>
      </c>
      <c r="F9" s="1416">
        <f>+E9-D9</f>
        <v>-4.2879999999999967</v>
      </c>
      <c r="G9" s="1417"/>
      <c r="H9" s="47"/>
      <c r="I9" s="47"/>
      <c r="J9" s="47"/>
    </row>
    <row r="10" spans="1:10" s="99" customFormat="1" ht="18.899999999999999" customHeight="1">
      <c r="A10" s="1807"/>
      <c r="B10" s="1405">
        <v>0.03</v>
      </c>
      <c r="C10" s="1803"/>
      <c r="D10" s="1406">
        <v>35.389000000000003</v>
      </c>
      <c r="E10" s="1407">
        <f>ROUND(E9*(1+B10),3)</f>
        <v>30.972000000000001</v>
      </c>
      <c r="F10" s="1418">
        <f>+E10-D10</f>
        <v>-4.4170000000000016</v>
      </c>
      <c r="G10" s="1405"/>
      <c r="H10" s="100"/>
      <c r="I10" s="100"/>
      <c r="J10" s="100"/>
    </row>
    <row r="11" spans="1:10" ht="18.899999999999999" customHeight="1">
      <c r="A11" s="1807"/>
      <c r="B11" s="1400" t="s">
        <v>980</v>
      </c>
      <c r="C11" s="1802" t="s">
        <v>488</v>
      </c>
      <c r="D11" s="1401">
        <v>1.0680000000000001</v>
      </c>
      <c r="E11" s="1415">
        <f>집계표!S33+집계표!S39</f>
        <v>1.0680000000000001</v>
      </c>
      <c r="F11" s="1416">
        <f t="shared" ref="F11:F20" si="0">+E11-D11</f>
        <v>0</v>
      </c>
      <c r="G11" s="1417"/>
      <c r="H11" s="47"/>
      <c r="I11" s="47"/>
      <c r="J11" s="47"/>
    </row>
    <row r="12" spans="1:10" s="99" customFormat="1" ht="18.899999999999999" customHeight="1">
      <c r="A12" s="1807"/>
      <c r="B12" s="1405">
        <v>0.03</v>
      </c>
      <c r="C12" s="1803"/>
      <c r="D12" s="1406">
        <v>1.1000000000000001</v>
      </c>
      <c r="E12" s="1407">
        <f>ROUND(E11*(1+B12),3)</f>
        <v>1.1000000000000001</v>
      </c>
      <c r="F12" s="1418">
        <f t="shared" si="0"/>
        <v>0</v>
      </c>
      <c r="G12" s="1405"/>
      <c r="H12" s="100"/>
      <c r="I12" s="100"/>
      <c r="J12" s="100"/>
    </row>
    <row r="13" spans="1:10" s="99" customFormat="1" ht="18.899999999999999" customHeight="1">
      <c r="A13" s="1807"/>
      <c r="B13" s="1400" t="s">
        <v>981</v>
      </c>
      <c r="C13" s="1802" t="s">
        <v>488</v>
      </c>
      <c r="D13" s="1401">
        <v>7.3330000000000002</v>
      </c>
      <c r="E13" s="1415">
        <f>집계표!S34+집계표!S40</f>
        <v>6.4589999999999996</v>
      </c>
      <c r="F13" s="1416">
        <f t="shared" si="0"/>
        <v>-0.87400000000000055</v>
      </c>
      <c r="G13" s="1417"/>
      <c r="H13" s="100"/>
      <c r="I13" s="100"/>
      <c r="J13" s="100"/>
    </row>
    <row r="14" spans="1:10" ht="18.899999999999999" customHeight="1">
      <c r="A14" s="1807"/>
      <c r="B14" s="1405">
        <v>0.03</v>
      </c>
      <c r="C14" s="1803"/>
      <c r="D14" s="1406">
        <v>7.5529999999999999</v>
      </c>
      <c r="E14" s="1407">
        <f>ROUND(E13*(1+B14),3)</f>
        <v>6.6529999999999996</v>
      </c>
      <c r="F14" s="1418">
        <f t="shared" si="0"/>
        <v>-0.90000000000000036</v>
      </c>
      <c r="G14" s="1405"/>
      <c r="H14" s="47"/>
      <c r="I14" s="47"/>
      <c r="J14" s="47"/>
    </row>
    <row r="15" spans="1:10" ht="18.899999999999999" customHeight="1">
      <c r="A15" s="1806" t="s">
        <v>982</v>
      </c>
      <c r="B15" s="1400" t="str">
        <f>B9</f>
        <v>D22</v>
      </c>
      <c r="C15" s="1802" t="s">
        <v>488</v>
      </c>
      <c r="D15" s="1401">
        <f>D9</f>
        <v>34.357999999999997</v>
      </c>
      <c r="E15" s="1415">
        <f>E9</f>
        <v>30.07</v>
      </c>
      <c r="F15" s="1416">
        <f t="shared" si="0"/>
        <v>-4.2879999999999967</v>
      </c>
      <c r="G15" s="1417"/>
      <c r="H15" s="47"/>
      <c r="I15" s="47"/>
      <c r="J15" s="47"/>
    </row>
    <row r="16" spans="1:10" s="99" customFormat="1" ht="18.899999999999999" customHeight="1">
      <c r="A16" s="1806"/>
      <c r="B16" s="1405">
        <v>0.03</v>
      </c>
      <c r="C16" s="1803"/>
      <c r="D16" s="1406">
        <f>D10</f>
        <v>35.389000000000003</v>
      </c>
      <c r="E16" s="1407">
        <f>E10</f>
        <v>30.972000000000001</v>
      </c>
      <c r="F16" s="1418">
        <f t="shared" si="0"/>
        <v>-4.4170000000000016</v>
      </c>
      <c r="G16" s="1405"/>
      <c r="H16" s="100"/>
      <c r="I16" s="100"/>
      <c r="J16" s="100"/>
    </row>
    <row r="17" spans="1:10" ht="18.899999999999999" customHeight="1">
      <c r="A17" s="1806"/>
      <c r="B17" s="1400" t="s">
        <v>980</v>
      </c>
      <c r="C17" s="1802" t="s">
        <v>488</v>
      </c>
      <c r="D17" s="1401">
        <f t="shared" ref="D17" si="1">D11</f>
        <v>1.0680000000000001</v>
      </c>
      <c r="E17" s="1415">
        <f t="shared" ref="E17" si="2">E11</f>
        <v>1.0680000000000001</v>
      </c>
      <c r="F17" s="1416">
        <f t="shared" si="0"/>
        <v>0</v>
      </c>
      <c r="G17" s="1417"/>
      <c r="H17" s="47"/>
      <c r="I17" s="47"/>
      <c r="J17" s="47"/>
    </row>
    <row r="18" spans="1:10" s="99" customFormat="1" ht="18.899999999999999" customHeight="1">
      <c r="A18" s="1806"/>
      <c r="B18" s="1405">
        <v>0.03</v>
      </c>
      <c r="C18" s="1803"/>
      <c r="D18" s="1406">
        <f t="shared" ref="D18:E20" si="3">D12</f>
        <v>1.1000000000000001</v>
      </c>
      <c r="E18" s="1407">
        <f t="shared" si="3"/>
        <v>1.1000000000000001</v>
      </c>
      <c r="F18" s="1418">
        <f t="shared" si="0"/>
        <v>0</v>
      </c>
      <c r="G18" s="1405"/>
      <c r="H18" s="100"/>
      <c r="I18" s="100"/>
      <c r="J18" s="100"/>
    </row>
    <row r="19" spans="1:10" s="99" customFormat="1" ht="18.899999999999999" customHeight="1">
      <c r="A19" s="1806"/>
      <c r="B19" s="1400" t="s">
        <v>981</v>
      </c>
      <c r="C19" s="1802" t="s">
        <v>488</v>
      </c>
      <c r="D19" s="1401">
        <f t="shared" si="3"/>
        <v>7.3330000000000002</v>
      </c>
      <c r="E19" s="1415">
        <f t="shared" si="3"/>
        <v>6.4589999999999996</v>
      </c>
      <c r="F19" s="1416">
        <f t="shared" si="0"/>
        <v>-0.87400000000000055</v>
      </c>
      <c r="G19" s="1417"/>
      <c r="H19" s="100"/>
      <c r="I19" s="100"/>
      <c r="J19" s="100"/>
    </row>
    <row r="20" spans="1:10" ht="18.899999999999999" customHeight="1">
      <c r="A20" s="1806"/>
      <c r="B20" s="1405">
        <v>0.03</v>
      </c>
      <c r="C20" s="1803"/>
      <c r="D20" s="1406">
        <f t="shared" si="3"/>
        <v>7.5529999999999999</v>
      </c>
      <c r="E20" s="1407">
        <f t="shared" si="3"/>
        <v>6.6529999999999996</v>
      </c>
      <c r="F20" s="1418">
        <f t="shared" si="0"/>
        <v>-0.90000000000000036</v>
      </c>
      <c r="G20" s="1405"/>
      <c r="H20" s="47"/>
      <c r="I20" s="47"/>
      <c r="J20" s="47"/>
    </row>
    <row r="21" spans="1:10" ht="18.899999999999999" customHeight="1"/>
    <row r="22" spans="1:10" ht="18.899999999999999" customHeight="1"/>
    <row r="23" spans="1:10" ht="18.899999999999999" customHeight="1"/>
    <row r="24" spans="1:10" ht="18.899999999999999" customHeight="1"/>
    <row r="25" spans="1:10" ht="18.899999999999999" customHeight="1"/>
    <row r="185" spans="16:43" ht="20.100000000000001" customHeight="1">
      <c r="R185" s="46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</row>
    <row r="186" spans="16:43" ht="20.100000000000001" customHeight="1">
      <c r="P186" s="42"/>
      <c r="Q186" s="42"/>
      <c r="R186" s="43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</row>
    <row r="561" spans="9:43" ht="20.100000000000001" customHeight="1"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4"/>
    </row>
    <row r="562" spans="9:43" ht="20.100000000000001" customHeight="1">
      <c r="I562" s="43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1"/>
    </row>
  </sheetData>
  <mergeCells count="11">
    <mergeCell ref="A2:G2"/>
    <mergeCell ref="C5:C6"/>
    <mergeCell ref="A5:A6"/>
    <mergeCell ref="C9:C10"/>
    <mergeCell ref="A15:A20"/>
    <mergeCell ref="A9:A14"/>
    <mergeCell ref="C11:C12"/>
    <mergeCell ref="C13:C14"/>
    <mergeCell ref="C19:C20"/>
    <mergeCell ref="C17:C18"/>
    <mergeCell ref="C15:C16"/>
  </mergeCells>
  <phoneticPr fontId="6" type="noConversion"/>
  <printOptions horizontalCentered="1"/>
  <pageMargins left="0.7" right="0.7" top="0.75" bottom="0.75" header="0.3" footer="0.3"/>
  <pageSetup paperSize="9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66FFFF"/>
  </sheetPr>
  <dimension ref="A1:IV1411"/>
  <sheetViews>
    <sheetView view="pageBreakPreview" zoomScale="145" zoomScaleNormal="100" zoomScaleSheetLayoutView="145" workbookViewId="0">
      <pane xSplit="17" ySplit="2" topLeftCell="R15" activePane="bottomRight" state="frozen"/>
      <selection pane="topRight" activeCell="R1" sqref="R1"/>
      <selection pane="bottomLeft" activeCell="A3" sqref="A3"/>
      <selection pane="bottomRight" activeCell="AT186" sqref="AT186"/>
    </sheetView>
  </sheetViews>
  <sheetFormatPr defaultRowHeight="20.100000000000001" customHeight="1"/>
  <cols>
    <col min="1" max="17" width="2" style="107" customWidth="1"/>
    <col min="18" max="21" width="2" style="106" customWidth="1"/>
    <col min="22" max="22" width="2" style="260" customWidth="1"/>
    <col min="23" max="47" width="2" style="106" customWidth="1"/>
    <col min="48" max="48" width="2.69921875" style="106" customWidth="1"/>
    <col min="49" max="89" width="2" style="106" customWidth="1"/>
    <col min="90" max="132" width="2" style="107" customWidth="1"/>
    <col min="133" max="256" width="9" style="107"/>
    <col min="257" max="303" width="2" style="107" customWidth="1"/>
    <col min="304" max="304" width="2.69921875" style="107" customWidth="1"/>
    <col min="305" max="388" width="2" style="107" customWidth="1"/>
    <col min="389" max="512" width="9" style="107"/>
    <col min="513" max="559" width="2" style="107" customWidth="1"/>
    <col min="560" max="560" width="2.69921875" style="107" customWidth="1"/>
    <col min="561" max="644" width="2" style="107" customWidth="1"/>
    <col min="645" max="768" width="9" style="107"/>
    <col min="769" max="815" width="2" style="107" customWidth="1"/>
    <col min="816" max="816" width="2.69921875" style="107" customWidth="1"/>
    <col min="817" max="900" width="2" style="107" customWidth="1"/>
    <col min="901" max="1024" width="9" style="107"/>
    <col min="1025" max="1071" width="2" style="107" customWidth="1"/>
    <col min="1072" max="1072" width="2.69921875" style="107" customWidth="1"/>
    <col min="1073" max="1156" width="2" style="107" customWidth="1"/>
    <col min="1157" max="1280" width="9" style="107"/>
    <col min="1281" max="1327" width="2" style="107" customWidth="1"/>
    <col min="1328" max="1328" width="2.69921875" style="107" customWidth="1"/>
    <col min="1329" max="1412" width="2" style="107" customWidth="1"/>
    <col min="1413" max="1536" width="9" style="107"/>
    <col min="1537" max="1583" width="2" style="107" customWidth="1"/>
    <col min="1584" max="1584" width="2.69921875" style="107" customWidth="1"/>
    <col min="1585" max="1668" width="2" style="107" customWidth="1"/>
    <col min="1669" max="1792" width="9" style="107"/>
    <col min="1793" max="1839" width="2" style="107" customWidth="1"/>
    <col min="1840" max="1840" width="2.69921875" style="107" customWidth="1"/>
    <col min="1841" max="1924" width="2" style="107" customWidth="1"/>
    <col min="1925" max="2048" width="9" style="107"/>
    <col min="2049" max="2095" width="2" style="107" customWidth="1"/>
    <col min="2096" max="2096" width="2.69921875" style="107" customWidth="1"/>
    <col min="2097" max="2180" width="2" style="107" customWidth="1"/>
    <col min="2181" max="2304" width="9" style="107"/>
    <col min="2305" max="2351" width="2" style="107" customWidth="1"/>
    <col min="2352" max="2352" width="2.69921875" style="107" customWidth="1"/>
    <col min="2353" max="2436" width="2" style="107" customWidth="1"/>
    <col min="2437" max="2560" width="9" style="107"/>
    <col min="2561" max="2607" width="2" style="107" customWidth="1"/>
    <col min="2608" max="2608" width="2.69921875" style="107" customWidth="1"/>
    <col min="2609" max="2692" width="2" style="107" customWidth="1"/>
    <col min="2693" max="2816" width="9" style="107"/>
    <col min="2817" max="2863" width="2" style="107" customWidth="1"/>
    <col min="2864" max="2864" width="2.69921875" style="107" customWidth="1"/>
    <col min="2865" max="2948" width="2" style="107" customWidth="1"/>
    <col min="2949" max="3072" width="9" style="107"/>
    <col min="3073" max="3119" width="2" style="107" customWidth="1"/>
    <col min="3120" max="3120" width="2.69921875" style="107" customWidth="1"/>
    <col min="3121" max="3204" width="2" style="107" customWidth="1"/>
    <col min="3205" max="3328" width="9" style="107"/>
    <col min="3329" max="3375" width="2" style="107" customWidth="1"/>
    <col min="3376" max="3376" width="2.69921875" style="107" customWidth="1"/>
    <col min="3377" max="3460" width="2" style="107" customWidth="1"/>
    <col min="3461" max="3584" width="9" style="107"/>
    <col min="3585" max="3631" width="2" style="107" customWidth="1"/>
    <col min="3632" max="3632" width="2.69921875" style="107" customWidth="1"/>
    <col min="3633" max="3716" width="2" style="107" customWidth="1"/>
    <col min="3717" max="3840" width="9" style="107"/>
    <col min="3841" max="3887" width="2" style="107" customWidth="1"/>
    <col min="3888" max="3888" width="2.69921875" style="107" customWidth="1"/>
    <col min="3889" max="3972" width="2" style="107" customWidth="1"/>
    <col min="3973" max="4096" width="9" style="107"/>
    <col min="4097" max="4143" width="2" style="107" customWidth="1"/>
    <col min="4144" max="4144" width="2.69921875" style="107" customWidth="1"/>
    <col min="4145" max="4228" width="2" style="107" customWidth="1"/>
    <col min="4229" max="4352" width="9" style="107"/>
    <col min="4353" max="4399" width="2" style="107" customWidth="1"/>
    <col min="4400" max="4400" width="2.69921875" style="107" customWidth="1"/>
    <col min="4401" max="4484" width="2" style="107" customWidth="1"/>
    <col min="4485" max="4608" width="9" style="107"/>
    <col min="4609" max="4655" width="2" style="107" customWidth="1"/>
    <col min="4656" max="4656" width="2.69921875" style="107" customWidth="1"/>
    <col min="4657" max="4740" width="2" style="107" customWidth="1"/>
    <col min="4741" max="4864" width="9" style="107"/>
    <col min="4865" max="4911" width="2" style="107" customWidth="1"/>
    <col min="4912" max="4912" width="2.69921875" style="107" customWidth="1"/>
    <col min="4913" max="4996" width="2" style="107" customWidth="1"/>
    <col min="4997" max="5120" width="9" style="107"/>
    <col min="5121" max="5167" width="2" style="107" customWidth="1"/>
    <col min="5168" max="5168" width="2.69921875" style="107" customWidth="1"/>
    <col min="5169" max="5252" width="2" style="107" customWidth="1"/>
    <col min="5253" max="5376" width="9" style="107"/>
    <col min="5377" max="5423" width="2" style="107" customWidth="1"/>
    <col min="5424" max="5424" width="2.69921875" style="107" customWidth="1"/>
    <col min="5425" max="5508" width="2" style="107" customWidth="1"/>
    <col min="5509" max="5632" width="9" style="107"/>
    <col min="5633" max="5679" width="2" style="107" customWidth="1"/>
    <col min="5680" max="5680" width="2.69921875" style="107" customWidth="1"/>
    <col min="5681" max="5764" width="2" style="107" customWidth="1"/>
    <col min="5765" max="5888" width="9" style="107"/>
    <col min="5889" max="5935" width="2" style="107" customWidth="1"/>
    <col min="5936" max="5936" width="2.69921875" style="107" customWidth="1"/>
    <col min="5937" max="6020" width="2" style="107" customWidth="1"/>
    <col min="6021" max="6144" width="9" style="107"/>
    <col min="6145" max="6191" width="2" style="107" customWidth="1"/>
    <col min="6192" max="6192" width="2.69921875" style="107" customWidth="1"/>
    <col min="6193" max="6276" width="2" style="107" customWidth="1"/>
    <col min="6277" max="6400" width="9" style="107"/>
    <col min="6401" max="6447" width="2" style="107" customWidth="1"/>
    <col min="6448" max="6448" width="2.69921875" style="107" customWidth="1"/>
    <col min="6449" max="6532" width="2" style="107" customWidth="1"/>
    <col min="6533" max="6656" width="9" style="107"/>
    <col min="6657" max="6703" width="2" style="107" customWidth="1"/>
    <col min="6704" max="6704" width="2.69921875" style="107" customWidth="1"/>
    <col min="6705" max="6788" width="2" style="107" customWidth="1"/>
    <col min="6789" max="6912" width="9" style="107"/>
    <col min="6913" max="6959" width="2" style="107" customWidth="1"/>
    <col min="6960" max="6960" width="2.69921875" style="107" customWidth="1"/>
    <col min="6961" max="7044" width="2" style="107" customWidth="1"/>
    <col min="7045" max="7168" width="9" style="107"/>
    <col min="7169" max="7215" width="2" style="107" customWidth="1"/>
    <col min="7216" max="7216" width="2.69921875" style="107" customWidth="1"/>
    <col min="7217" max="7300" width="2" style="107" customWidth="1"/>
    <col min="7301" max="7424" width="9" style="107"/>
    <col min="7425" max="7471" width="2" style="107" customWidth="1"/>
    <col min="7472" max="7472" width="2.69921875" style="107" customWidth="1"/>
    <col min="7473" max="7556" width="2" style="107" customWidth="1"/>
    <col min="7557" max="7680" width="9" style="107"/>
    <col min="7681" max="7727" width="2" style="107" customWidth="1"/>
    <col min="7728" max="7728" width="2.69921875" style="107" customWidth="1"/>
    <col min="7729" max="7812" width="2" style="107" customWidth="1"/>
    <col min="7813" max="7936" width="9" style="107"/>
    <col min="7937" max="7983" width="2" style="107" customWidth="1"/>
    <col min="7984" max="7984" width="2.69921875" style="107" customWidth="1"/>
    <col min="7985" max="8068" width="2" style="107" customWidth="1"/>
    <col min="8069" max="8192" width="9" style="107"/>
    <col min="8193" max="8239" width="2" style="107" customWidth="1"/>
    <col min="8240" max="8240" width="2.69921875" style="107" customWidth="1"/>
    <col min="8241" max="8324" width="2" style="107" customWidth="1"/>
    <col min="8325" max="8448" width="9" style="107"/>
    <col min="8449" max="8495" width="2" style="107" customWidth="1"/>
    <col min="8496" max="8496" width="2.69921875" style="107" customWidth="1"/>
    <col min="8497" max="8580" width="2" style="107" customWidth="1"/>
    <col min="8581" max="8704" width="9" style="107"/>
    <col min="8705" max="8751" width="2" style="107" customWidth="1"/>
    <col min="8752" max="8752" width="2.69921875" style="107" customWidth="1"/>
    <col min="8753" max="8836" width="2" style="107" customWidth="1"/>
    <col min="8837" max="8960" width="9" style="107"/>
    <col min="8961" max="9007" width="2" style="107" customWidth="1"/>
    <col min="9008" max="9008" width="2.69921875" style="107" customWidth="1"/>
    <col min="9009" max="9092" width="2" style="107" customWidth="1"/>
    <col min="9093" max="9216" width="9" style="107"/>
    <col min="9217" max="9263" width="2" style="107" customWidth="1"/>
    <col min="9264" max="9264" width="2.69921875" style="107" customWidth="1"/>
    <col min="9265" max="9348" width="2" style="107" customWidth="1"/>
    <col min="9349" max="9472" width="9" style="107"/>
    <col min="9473" max="9519" width="2" style="107" customWidth="1"/>
    <col min="9520" max="9520" width="2.69921875" style="107" customWidth="1"/>
    <col min="9521" max="9604" width="2" style="107" customWidth="1"/>
    <col min="9605" max="9728" width="9" style="107"/>
    <col min="9729" max="9775" width="2" style="107" customWidth="1"/>
    <col min="9776" max="9776" width="2.69921875" style="107" customWidth="1"/>
    <col min="9777" max="9860" width="2" style="107" customWidth="1"/>
    <col min="9861" max="9984" width="9" style="107"/>
    <col min="9985" max="10031" width="2" style="107" customWidth="1"/>
    <col min="10032" max="10032" width="2.69921875" style="107" customWidth="1"/>
    <col min="10033" max="10116" width="2" style="107" customWidth="1"/>
    <col min="10117" max="10240" width="9" style="107"/>
    <col min="10241" max="10287" width="2" style="107" customWidth="1"/>
    <col min="10288" max="10288" width="2.69921875" style="107" customWidth="1"/>
    <col min="10289" max="10372" width="2" style="107" customWidth="1"/>
    <col min="10373" max="10496" width="9" style="107"/>
    <col min="10497" max="10543" width="2" style="107" customWidth="1"/>
    <col min="10544" max="10544" width="2.69921875" style="107" customWidth="1"/>
    <col min="10545" max="10628" width="2" style="107" customWidth="1"/>
    <col min="10629" max="10752" width="9" style="107"/>
    <col min="10753" max="10799" width="2" style="107" customWidth="1"/>
    <col min="10800" max="10800" width="2.69921875" style="107" customWidth="1"/>
    <col min="10801" max="10884" width="2" style="107" customWidth="1"/>
    <col min="10885" max="11008" width="9" style="107"/>
    <col min="11009" max="11055" width="2" style="107" customWidth="1"/>
    <col min="11056" max="11056" width="2.69921875" style="107" customWidth="1"/>
    <col min="11057" max="11140" width="2" style="107" customWidth="1"/>
    <col min="11141" max="11264" width="9" style="107"/>
    <col min="11265" max="11311" width="2" style="107" customWidth="1"/>
    <col min="11312" max="11312" width="2.69921875" style="107" customWidth="1"/>
    <col min="11313" max="11396" width="2" style="107" customWidth="1"/>
    <col min="11397" max="11520" width="9" style="107"/>
    <col min="11521" max="11567" width="2" style="107" customWidth="1"/>
    <col min="11568" max="11568" width="2.69921875" style="107" customWidth="1"/>
    <col min="11569" max="11652" width="2" style="107" customWidth="1"/>
    <col min="11653" max="11776" width="9" style="107"/>
    <col min="11777" max="11823" width="2" style="107" customWidth="1"/>
    <col min="11824" max="11824" width="2.69921875" style="107" customWidth="1"/>
    <col min="11825" max="11908" width="2" style="107" customWidth="1"/>
    <col min="11909" max="12032" width="9" style="107"/>
    <col min="12033" max="12079" width="2" style="107" customWidth="1"/>
    <col min="12080" max="12080" width="2.69921875" style="107" customWidth="1"/>
    <col min="12081" max="12164" width="2" style="107" customWidth="1"/>
    <col min="12165" max="12288" width="9" style="107"/>
    <col min="12289" max="12335" width="2" style="107" customWidth="1"/>
    <col min="12336" max="12336" width="2.69921875" style="107" customWidth="1"/>
    <col min="12337" max="12420" width="2" style="107" customWidth="1"/>
    <col min="12421" max="12544" width="9" style="107"/>
    <col min="12545" max="12591" width="2" style="107" customWidth="1"/>
    <col min="12592" max="12592" width="2.69921875" style="107" customWidth="1"/>
    <col min="12593" max="12676" width="2" style="107" customWidth="1"/>
    <col min="12677" max="12800" width="9" style="107"/>
    <col min="12801" max="12847" width="2" style="107" customWidth="1"/>
    <col min="12848" max="12848" width="2.69921875" style="107" customWidth="1"/>
    <col min="12849" max="12932" width="2" style="107" customWidth="1"/>
    <col min="12933" max="13056" width="9" style="107"/>
    <col min="13057" max="13103" width="2" style="107" customWidth="1"/>
    <col min="13104" max="13104" width="2.69921875" style="107" customWidth="1"/>
    <col min="13105" max="13188" width="2" style="107" customWidth="1"/>
    <col min="13189" max="13312" width="9" style="107"/>
    <col min="13313" max="13359" width="2" style="107" customWidth="1"/>
    <col min="13360" max="13360" width="2.69921875" style="107" customWidth="1"/>
    <col min="13361" max="13444" width="2" style="107" customWidth="1"/>
    <col min="13445" max="13568" width="9" style="107"/>
    <col min="13569" max="13615" width="2" style="107" customWidth="1"/>
    <col min="13616" max="13616" width="2.69921875" style="107" customWidth="1"/>
    <col min="13617" max="13700" width="2" style="107" customWidth="1"/>
    <col min="13701" max="13824" width="9" style="107"/>
    <col min="13825" max="13871" width="2" style="107" customWidth="1"/>
    <col min="13872" max="13872" width="2.69921875" style="107" customWidth="1"/>
    <col min="13873" max="13956" width="2" style="107" customWidth="1"/>
    <col min="13957" max="14080" width="9" style="107"/>
    <col min="14081" max="14127" width="2" style="107" customWidth="1"/>
    <col min="14128" max="14128" width="2.69921875" style="107" customWidth="1"/>
    <col min="14129" max="14212" width="2" style="107" customWidth="1"/>
    <col min="14213" max="14336" width="9" style="107"/>
    <col min="14337" max="14383" width="2" style="107" customWidth="1"/>
    <col min="14384" max="14384" width="2.69921875" style="107" customWidth="1"/>
    <col min="14385" max="14468" width="2" style="107" customWidth="1"/>
    <col min="14469" max="14592" width="9" style="107"/>
    <col min="14593" max="14639" width="2" style="107" customWidth="1"/>
    <col min="14640" max="14640" width="2.69921875" style="107" customWidth="1"/>
    <col min="14641" max="14724" width="2" style="107" customWidth="1"/>
    <col min="14725" max="14848" width="9" style="107"/>
    <col min="14849" max="14895" width="2" style="107" customWidth="1"/>
    <col min="14896" max="14896" width="2.69921875" style="107" customWidth="1"/>
    <col min="14897" max="14980" width="2" style="107" customWidth="1"/>
    <col min="14981" max="15104" width="9" style="107"/>
    <col min="15105" max="15151" width="2" style="107" customWidth="1"/>
    <col min="15152" max="15152" width="2.69921875" style="107" customWidth="1"/>
    <col min="15153" max="15236" width="2" style="107" customWidth="1"/>
    <col min="15237" max="15360" width="9" style="107"/>
    <col min="15361" max="15407" width="2" style="107" customWidth="1"/>
    <col min="15408" max="15408" width="2.69921875" style="107" customWidth="1"/>
    <col min="15409" max="15492" width="2" style="107" customWidth="1"/>
    <col min="15493" max="15616" width="9" style="107"/>
    <col min="15617" max="15663" width="2" style="107" customWidth="1"/>
    <col min="15664" max="15664" width="2.69921875" style="107" customWidth="1"/>
    <col min="15665" max="15748" width="2" style="107" customWidth="1"/>
    <col min="15749" max="15872" width="9" style="107"/>
    <col min="15873" max="15919" width="2" style="107" customWidth="1"/>
    <col min="15920" max="15920" width="2.69921875" style="107" customWidth="1"/>
    <col min="15921" max="16004" width="2" style="107" customWidth="1"/>
    <col min="16005" max="16128" width="9" style="107"/>
    <col min="16129" max="16175" width="2" style="107" customWidth="1"/>
    <col min="16176" max="16176" width="2.69921875" style="107" customWidth="1"/>
    <col min="16177" max="16260" width="2" style="107" customWidth="1"/>
    <col min="16261" max="16384" width="9" style="107"/>
  </cols>
  <sheetData>
    <row r="1" spans="1:127" s="258" customFormat="1" ht="20.100000000000001" customHeight="1">
      <c r="A1" s="1808" t="s">
        <v>966</v>
      </c>
      <c r="B1" s="1808"/>
      <c r="C1" s="1808"/>
      <c r="D1" s="1808"/>
      <c r="E1" s="1808"/>
      <c r="F1" s="1808"/>
      <c r="G1" s="1808"/>
      <c r="H1" s="1808"/>
      <c r="I1" s="1808"/>
      <c r="J1" s="1808"/>
      <c r="K1" s="1808"/>
      <c r="L1" s="1808"/>
      <c r="M1" s="1808"/>
      <c r="N1" s="1808"/>
      <c r="O1" s="1808"/>
      <c r="P1" s="1808"/>
      <c r="Q1" s="1808"/>
      <c r="R1" s="1808"/>
      <c r="S1" s="1808"/>
      <c r="T1" s="1808"/>
      <c r="U1" s="1808"/>
      <c r="V1" s="1808"/>
      <c r="W1" s="1808"/>
      <c r="X1" s="1808"/>
      <c r="Y1" s="1808"/>
      <c r="Z1" s="1808"/>
      <c r="AA1" s="1808"/>
      <c r="AB1" s="1808"/>
      <c r="AC1" s="1808"/>
      <c r="AD1" s="1808"/>
      <c r="AE1" s="1808"/>
      <c r="AF1" s="1808"/>
      <c r="AG1" s="1808"/>
      <c r="AH1" s="1808"/>
      <c r="AI1" s="1808"/>
      <c r="AJ1" s="1808"/>
      <c r="AK1" s="1808"/>
      <c r="AL1" s="1808"/>
      <c r="AM1" s="1808"/>
      <c r="AN1" s="1808"/>
      <c r="AO1" s="1808"/>
      <c r="AP1" s="1808"/>
      <c r="AQ1" s="1808"/>
      <c r="AR1" s="257"/>
      <c r="AS1" s="1809" t="s">
        <v>157</v>
      </c>
      <c r="AT1" s="1810"/>
      <c r="AU1" s="1810"/>
      <c r="AV1" s="1810"/>
      <c r="AW1" s="1810"/>
      <c r="AX1" s="1810"/>
      <c r="AY1" s="1810"/>
      <c r="AZ1" s="1810"/>
      <c r="BA1" s="1810"/>
      <c r="BB1" s="1810"/>
      <c r="BC1" s="1810"/>
      <c r="BD1" s="1810"/>
      <c r="BE1" s="1810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</row>
    <row r="2" spans="1:127" s="259" customFormat="1" ht="20.100000000000001" customHeight="1">
      <c r="A2" s="782" t="s">
        <v>128</v>
      </c>
      <c r="B2" s="783"/>
      <c r="C2" s="783"/>
      <c r="D2" s="783"/>
      <c r="E2" s="783"/>
      <c r="F2" s="783"/>
      <c r="G2" s="783"/>
      <c r="H2" s="783"/>
      <c r="I2" s="782" t="s">
        <v>127</v>
      </c>
      <c r="J2" s="783"/>
      <c r="K2" s="783"/>
      <c r="L2" s="783"/>
      <c r="M2" s="783"/>
      <c r="N2" s="783"/>
      <c r="O2" s="783"/>
      <c r="P2" s="782" t="s">
        <v>126</v>
      </c>
      <c r="Q2" s="784"/>
      <c r="R2" s="783" t="s">
        <v>156</v>
      </c>
      <c r="S2" s="783"/>
      <c r="T2" s="783"/>
      <c r="U2" s="783"/>
      <c r="V2" s="783"/>
      <c r="W2" s="783"/>
      <c r="X2" s="783"/>
      <c r="Y2" s="783"/>
      <c r="Z2" s="783"/>
      <c r="AA2" s="783"/>
      <c r="AB2" s="783"/>
      <c r="AC2" s="783"/>
      <c r="AD2" s="783"/>
      <c r="AE2" s="783"/>
      <c r="AF2" s="783"/>
      <c r="AG2" s="783"/>
      <c r="AH2" s="783"/>
      <c r="AI2" s="783"/>
      <c r="AJ2" s="783"/>
      <c r="AK2" s="784"/>
      <c r="AL2" s="782" t="s">
        <v>155</v>
      </c>
      <c r="AM2" s="783"/>
      <c r="AN2" s="783"/>
      <c r="AO2" s="783"/>
      <c r="AP2" s="783"/>
      <c r="AQ2" s="784"/>
      <c r="AR2" s="257"/>
      <c r="AS2" s="1811"/>
      <c r="AT2" s="1812"/>
      <c r="AU2" s="1812"/>
      <c r="AV2" s="1812"/>
      <c r="AW2" s="1813"/>
      <c r="AX2" s="1814" t="s">
        <v>154</v>
      </c>
      <c r="AY2" s="1815"/>
      <c r="AZ2" s="1816"/>
      <c r="BA2" s="1817"/>
      <c r="BB2" s="1818"/>
      <c r="BC2" s="1819"/>
      <c r="BD2" s="1820"/>
      <c r="BE2" s="1821"/>
      <c r="BF2" s="1821"/>
      <c r="BG2" s="1822"/>
      <c r="BH2" s="1822"/>
      <c r="BI2" s="1816"/>
      <c r="BJ2" s="1814" t="s">
        <v>153</v>
      </c>
      <c r="BK2" s="1822"/>
      <c r="BL2" s="1816"/>
      <c r="BM2" s="1823"/>
      <c r="BN2" s="1824"/>
      <c r="BO2" s="1824"/>
      <c r="BP2" s="1824"/>
      <c r="BQ2" s="1825"/>
      <c r="BR2" s="106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</row>
    <row r="3" spans="1:127" s="262" customFormat="1" ht="18.899999999999999" customHeight="1">
      <c r="A3" s="686" t="s">
        <v>152</v>
      </c>
      <c r="B3" s="687"/>
      <c r="C3" s="687"/>
      <c r="D3" s="687"/>
      <c r="E3" s="687"/>
      <c r="F3" s="687"/>
      <c r="G3" s="687"/>
      <c r="H3" s="785"/>
      <c r="I3" s="686" t="s">
        <v>151</v>
      </c>
      <c r="J3" s="786"/>
      <c r="K3" s="786"/>
      <c r="L3" s="687"/>
      <c r="M3" s="687"/>
      <c r="N3" s="687"/>
      <c r="O3" s="785"/>
      <c r="P3" s="787" t="s">
        <v>41</v>
      </c>
      <c r="Q3" s="788"/>
      <c r="R3" s="789" t="s">
        <v>150</v>
      </c>
      <c r="S3" s="693"/>
      <c r="T3" s="693"/>
      <c r="U3" s="693"/>
      <c r="V3" s="693"/>
      <c r="W3" s="693"/>
      <c r="X3" s="693"/>
      <c r="Y3" s="693"/>
      <c r="Z3" s="693"/>
      <c r="AA3" s="693"/>
      <c r="AB3" s="693"/>
      <c r="AC3" s="693"/>
      <c r="AD3" s="693"/>
      <c r="AE3" s="693"/>
      <c r="AF3" s="693"/>
      <c r="AG3" s="693"/>
      <c r="AH3" s="693"/>
      <c r="AI3" s="693"/>
      <c r="AJ3" s="693"/>
      <c r="AK3" s="790"/>
      <c r="AL3" s="791"/>
      <c r="AM3" s="792"/>
      <c r="AN3" s="792"/>
      <c r="AO3" s="792"/>
      <c r="AP3" s="792"/>
      <c r="AQ3" s="793"/>
      <c r="AR3" s="106"/>
      <c r="AS3" s="106"/>
      <c r="AT3" s="106"/>
      <c r="AU3" s="106"/>
      <c r="AV3" s="106"/>
      <c r="AW3" s="106"/>
      <c r="AX3" s="1814" t="s">
        <v>149</v>
      </c>
      <c r="AY3" s="1815"/>
      <c r="AZ3" s="1816"/>
      <c r="BA3" s="1826"/>
      <c r="BB3" s="1827"/>
      <c r="BC3" s="1813"/>
      <c r="BD3" s="1820"/>
      <c r="BE3" s="1821"/>
      <c r="BF3" s="1821"/>
      <c r="BG3" s="1822"/>
      <c r="BH3" s="1822"/>
      <c r="BI3" s="1816"/>
      <c r="BJ3" s="106"/>
      <c r="BK3" s="106"/>
      <c r="BL3" s="106"/>
      <c r="BM3" s="106"/>
      <c r="BN3" s="260"/>
      <c r="BO3" s="106"/>
      <c r="BP3" s="106"/>
      <c r="BQ3" s="261"/>
      <c r="BR3" s="261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DW3" s="259"/>
    </row>
    <row r="4" spans="1:127" s="262" customFormat="1" ht="18.899999999999999" customHeight="1">
      <c r="A4" s="765"/>
      <c r="B4" s="766"/>
      <c r="C4" s="766"/>
      <c r="D4" s="766"/>
      <c r="E4" s="766"/>
      <c r="F4" s="766"/>
      <c r="G4" s="766"/>
      <c r="H4" s="788"/>
      <c r="I4" s="794"/>
      <c r="J4" s="709"/>
      <c r="K4" s="709"/>
      <c r="L4" s="709"/>
      <c r="M4" s="766"/>
      <c r="N4" s="766"/>
      <c r="O4" s="795"/>
      <c r="P4" s="796"/>
      <c r="Q4" s="797"/>
      <c r="R4" s="1828" t="s">
        <v>138</v>
      </c>
      <c r="S4" s="1829"/>
      <c r="T4" s="1829"/>
      <c r="U4" s="1830" t="s">
        <v>134</v>
      </c>
      <c r="V4" s="1830"/>
      <c r="W4" s="1829" t="s">
        <v>137</v>
      </c>
      <c r="X4" s="1829"/>
      <c r="Y4" s="1829"/>
      <c r="Z4" s="1829"/>
      <c r="AA4" s="1829"/>
      <c r="AB4" s="1829"/>
      <c r="AC4" s="1829"/>
      <c r="AD4" s="1829"/>
      <c r="AE4" s="1829"/>
      <c r="AF4" s="1829"/>
      <c r="AG4" s="1829"/>
      <c r="AH4" s="1829"/>
      <c r="AI4" s="1829"/>
      <c r="AJ4" s="1829"/>
      <c r="AK4" s="1831"/>
      <c r="AL4" s="796"/>
      <c r="AM4" s="798"/>
      <c r="AN4" s="798"/>
      <c r="AO4" s="798"/>
      <c r="AP4" s="798"/>
      <c r="AQ4" s="797"/>
      <c r="AR4" s="106"/>
      <c r="AS4" s="106"/>
      <c r="AT4" s="106"/>
      <c r="AU4" s="106" t="s">
        <v>148</v>
      </c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 t="s">
        <v>131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DW4" s="259"/>
    </row>
    <row r="5" spans="1:127" s="262" customFormat="1" ht="18.899999999999999" customHeight="1">
      <c r="A5" s="765"/>
      <c r="B5" s="766"/>
      <c r="C5" s="766"/>
      <c r="D5" s="766"/>
      <c r="E5" s="766"/>
      <c r="F5" s="766"/>
      <c r="G5" s="766"/>
      <c r="H5" s="788"/>
      <c r="I5" s="794"/>
      <c r="J5" s="709"/>
      <c r="K5" s="709"/>
      <c r="L5" s="709"/>
      <c r="M5" s="766"/>
      <c r="N5" s="766"/>
      <c r="O5" s="795"/>
      <c r="P5" s="796"/>
      <c r="Q5" s="797"/>
      <c r="R5" s="1828"/>
      <c r="S5" s="1829"/>
      <c r="T5" s="1829"/>
      <c r="U5" s="1830"/>
      <c r="V5" s="1830"/>
      <c r="W5" s="1829" t="s">
        <v>136</v>
      </c>
      <c r="X5" s="1832"/>
      <c r="Y5" s="1832"/>
      <c r="Z5" s="1829" t="s">
        <v>135</v>
      </c>
      <c r="AA5" s="1832"/>
      <c r="AB5" s="1832"/>
      <c r="AC5" s="1829" t="s">
        <v>93</v>
      </c>
      <c r="AD5" s="1832"/>
      <c r="AE5" s="1832"/>
      <c r="AF5" s="1829" t="s">
        <v>92</v>
      </c>
      <c r="AG5" s="1832"/>
      <c r="AH5" s="1832"/>
      <c r="AI5" s="1829" t="s">
        <v>431</v>
      </c>
      <c r="AJ5" s="1829"/>
      <c r="AK5" s="1831"/>
      <c r="AL5" s="796"/>
      <c r="AM5" s="798"/>
      <c r="AN5" s="798"/>
      <c r="AO5" s="798"/>
      <c r="AP5" s="798"/>
      <c r="AQ5" s="797"/>
      <c r="AR5" s="106"/>
      <c r="AS5" s="106"/>
      <c r="AT5" s="106"/>
      <c r="AU5" s="1849" t="s">
        <v>147</v>
      </c>
      <c r="AV5" s="1850"/>
      <c r="AW5" s="1850"/>
      <c r="AX5" s="1833" t="s">
        <v>146</v>
      </c>
      <c r="AY5" s="1834"/>
      <c r="AZ5" s="1834"/>
      <c r="BA5" s="1833" t="s">
        <v>135</v>
      </c>
      <c r="BB5" s="1834"/>
      <c r="BC5" s="1834"/>
      <c r="BD5" s="1833" t="s">
        <v>145</v>
      </c>
      <c r="BE5" s="1834"/>
      <c r="BF5" s="1834"/>
      <c r="BG5" s="1833" t="s">
        <v>144</v>
      </c>
      <c r="BH5" s="1834"/>
      <c r="BI5" s="1835"/>
      <c r="BJ5" s="264"/>
      <c r="BK5" s="264"/>
      <c r="BL5" s="264"/>
      <c r="BM5" s="1849" t="s">
        <v>147</v>
      </c>
      <c r="BN5" s="1850"/>
      <c r="BO5" s="1850"/>
      <c r="BP5" s="1833" t="s">
        <v>146</v>
      </c>
      <c r="BQ5" s="1834"/>
      <c r="BR5" s="1834"/>
      <c r="BS5" s="1833" t="s">
        <v>135</v>
      </c>
      <c r="BT5" s="1834"/>
      <c r="BU5" s="1834"/>
      <c r="BV5" s="1833" t="s">
        <v>145</v>
      </c>
      <c r="BW5" s="1834"/>
      <c r="BX5" s="1834"/>
      <c r="BY5" s="1833" t="s">
        <v>144</v>
      </c>
      <c r="BZ5" s="1834"/>
      <c r="CA5" s="1835"/>
      <c r="CB5" s="264"/>
      <c r="CC5" s="264"/>
      <c r="CD5" s="264"/>
      <c r="CE5" s="106"/>
      <c r="CF5" s="106"/>
      <c r="CG5" s="106"/>
      <c r="CH5" s="106"/>
      <c r="CI5" s="106"/>
      <c r="CJ5" s="106"/>
      <c r="CK5" s="106"/>
      <c r="DW5" s="259"/>
    </row>
    <row r="6" spans="1:127" s="262" customFormat="1" ht="18.899999999999999" customHeight="1">
      <c r="A6" s="765"/>
      <c r="B6" s="766"/>
      <c r="C6" s="766"/>
      <c r="D6" s="766"/>
      <c r="E6" s="766"/>
      <c r="F6" s="766"/>
      <c r="G6" s="766"/>
      <c r="H6" s="788"/>
      <c r="I6" s="794"/>
      <c r="J6" s="709"/>
      <c r="K6" s="766"/>
      <c r="L6" s="766"/>
      <c r="M6" s="766"/>
      <c r="N6" s="766"/>
      <c r="O6" s="795"/>
      <c r="P6" s="796"/>
      <c r="Q6" s="797"/>
      <c r="R6" s="1836" t="str">
        <f>AS12</f>
        <v>남측</v>
      </c>
      <c r="S6" s="1837"/>
      <c r="T6" s="1837"/>
      <c r="U6" s="1838">
        <f>AU12</f>
        <v>27</v>
      </c>
      <c r="V6" s="1838"/>
      <c r="W6" s="1839">
        <f>ROUND(SUM(AX12:AZ14)/$U6,3)</f>
        <v>1.4970000000000001</v>
      </c>
      <c r="X6" s="1832"/>
      <c r="Y6" s="1832"/>
      <c r="Z6" s="1840">
        <f>ROUND(SUM(BA12:BC14)/$U6,3)</f>
        <v>1.218</v>
      </c>
      <c r="AA6" s="1841"/>
      <c r="AB6" s="1842"/>
      <c r="AC6" s="1840">
        <f>ROUND(SUM(BD12:BF14)/$U6,3)</f>
        <v>0.92400000000000004</v>
      </c>
      <c r="AD6" s="1841"/>
      <c r="AE6" s="1842"/>
      <c r="AF6" s="1840">
        <f>ROUND(SUM(BG12:BI14)/$U6,3)</f>
        <v>12.513999999999999</v>
      </c>
      <c r="AG6" s="1841"/>
      <c r="AH6" s="1842"/>
      <c r="AI6" s="1843">
        <f>SUM(W6:AH6)</f>
        <v>16.152999999999999</v>
      </c>
      <c r="AJ6" s="1843"/>
      <c r="AK6" s="1844"/>
      <c r="AL6" s="796"/>
      <c r="AM6" s="1998"/>
      <c r="AN6" s="1998"/>
      <c r="AO6" s="1998"/>
      <c r="AP6" s="798"/>
      <c r="AQ6" s="797"/>
      <c r="AR6" s="106"/>
      <c r="AS6" s="106" t="s">
        <v>372</v>
      </c>
      <c r="AT6" s="265"/>
      <c r="AU6" s="1845"/>
      <c r="AV6" s="1846"/>
      <c r="AW6" s="1846"/>
      <c r="AX6" s="1847"/>
      <c r="AY6" s="1848"/>
      <c r="AZ6" s="1848"/>
      <c r="BA6" s="1847"/>
      <c r="BB6" s="1848"/>
      <c r="BC6" s="1848"/>
      <c r="BD6" s="1847"/>
      <c r="BE6" s="1848"/>
      <c r="BF6" s="1848"/>
      <c r="BG6" s="1847"/>
      <c r="BH6" s="1848"/>
      <c r="BI6" s="1853"/>
      <c r="BJ6" s="264"/>
      <c r="BK6" s="264"/>
      <c r="BL6" s="264"/>
      <c r="BM6" s="1845">
        <v>2</v>
      </c>
      <c r="BN6" s="1846"/>
      <c r="BO6" s="1846"/>
      <c r="BP6" s="1847">
        <f t="shared" ref="BP6:BP17" si="0">$CB6*AX$19*$BM6</f>
        <v>7.8922422616987333</v>
      </c>
      <c r="BQ6" s="1848"/>
      <c r="BR6" s="1848"/>
      <c r="BS6" s="1847">
        <f t="shared" ref="BS6:BS17" si="1">$CB6*BA$19*$BM6</f>
        <v>3.3763359883601636</v>
      </c>
      <c r="BT6" s="1848"/>
      <c r="BU6" s="1848"/>
      <c r="BV6" s="1847">
        <f t="shared" ref="BV6:BV17" si="2">$CB6*BD$19*$BM6</f>
        <v>7.837864720061515</v>
      </c>
      <c r="BW6" s="1848"/>
      <c r="BX6" s="1848"/>
      <c r="BY6" s="1847">
        <f t="shared" ref="BY6:BY17" si="3">$CB6*BG$19*$BM6</f>
        <v>15.025557029879588</v>
      </c>
      <c r="BZ6" s="1848"/>
      <c r="CA6" s="1851"/>
      <c r="CB6" s="1852">
        <v>17.065999999999999</v>
      </c>
      <c r="CC6" s="1848"/>
      <c r="CD6" s="1853"/>
      <c r="CE6" s="106"/>
      <c r="CF6" s="106"/>
      <c r="CG6" s="106"/>
      <c r="CH6" s="106"/>
      <c r="CI6" s="106"/>
      <c r="CJ6" s="106"/>
      <c r="CK6" s="106"/>
    </row>
    <row r="7" spans="1:127" s="262" customFormat="1" ht="18.899999999999999" customHeight="1">
      <c r="A7" s="765"/>
      <c r="B7" s="766"/>
      <c r="C7" s="766"/>
      <c r="D7" s="766"/>
      <c r="E7" s="766"/>
      <c r="F7" s="766"/>
      <c r="G7" s="766"/>
      <c r="H7" s="788"/>
      <c r="I7" s="794"/>
      <c r="J7" s="709"/>
      <c r="K7" s="709"/>
      <c r="L7" s="709"/>
      <c r="M7" s="766"/>
      <c r="N7" s="766"/>
      <c r="O7" s="795"/>
      <c r="P7" s="796"/>
      <c r="Q7" s="797"/>
      <c r="R7" s="1836"/>
      <c r="S7" s="1837"/>
      <c r="T7" s="1837"/>
      <c r="U7" s="1838"/>
      <c r="V7" s="1838"/>
      <c r="W7" s="1839"/>
      <c r="X7" s="1832"/>
      <c r="Y7" s="1832"/>
      <c r="Z7" s="1839"/>
      <c r="AA7" s="1832"/>
      <c r="AB7" s="1832"/>
      <c r="AC7" s="1839"/>
      <c r="AD7" s="1832"/>
      <c r="AE7" s="1832"/>
      <c r="AF7" s="1839"/>
      <c r="AG7" s="1832"/>
      <c r="AH7" s="1832"/>
      <c r="AI7" s="1843">
        <f>SUM(W7:AH7)</f>
        <v>0</v>
      </c>
      <c r="AJ7" s="1843"/>
      <c r="AK7" s="1844"/>
      <c r="AL7" s="796"/>
      <c r="AM7" s="798"/>
      <c r="AN7" s="798"/>
      <c r="AO7" s="798"/>
      <c r="AP7" s="798"/>
      <c r="AQ7" s="797"/>
      <c r="AR7" s="106"/>
      <c r="AS7" s="106" t="s">
        <v>373</v>
      </c>
      <c r="AT7" s="265"/>
      <c r="AU7" s="1857">
        <v>18</v>
      </c>
      <c r="AV7" s="1858"/>
      <c r="AW7" s="1858"/>
      <c r="AX7" s="1854">
        <v>35.078000000000003</v>
      </c>
      <c r="AY7" s="1855"/>
      <c r="AZ7" s="1855"/>
      <c r="BA7" s="1854">
        <v>21.292000000000002</v>
      </c>
      <c r="BB7" s="1855"/>
      <c r="BC7" s="1855"/>
      <c r="BD7" s="1854">
        <v>110.617</v>
      </c>
      <c r="BE7" s="1855"/>
      <c r="BF7" s="1855"/>
      <c r="BG7" s="1854">
        <v>120.172</v>
      </c>
      <c r="BH7" s="1855"/>
      <c r="BI7" s="1859"/>
      <c r="BJ7" s="1860">
        <f>SUM(AX7:BI7)</f>
        <v>287.15899999999999</v>
      </c>
      <c r="BK7" s="1861"/>
      <c r="BL7" s="1861"/>
      <c r="BM7" s="1857">
        <v>2</v>
      </c>
      <c r="BN7" s="1858"/>
      <c r="BO7" s="1858"/>
      <c r="BP7" s="1854">
        <f t="shared" si="0"/>
        <v>7.7655298288084582</v>
      </c>
      <c r="BQ7" s="1855"/>
      <c r="BR7" s="1855"/>
      <c r="BS7" s="1854">
        <f t="shared" si="1"/>
        <v>3.3221278516666981</v>
      </c>
      <c r="BT7" s="1855"/>
      <c r="BU7" s="1855"/>
      <c r="BV7" s="1854">
        <f t="shared" si="2"/>
        <v>7.7120253357127027</v>
      </c>
      <c r="BW7" s="1855"/>
      <c r="BX7" s="1855"/>
      <c r="BY7" s="1854">
        <f t="shared" si="3"/>
        <v>14.784316983812145</v>
      </c>
      <c r="BZ7" s="1855"/>
      <c r="CA7" s="1856"/>
      <c r="CB7" s="1852">
        <v>16.792000000000002</v>
      </c>
      <c r="CC7" s="1848"/>
      <c r="CD7" s="1853"/>
      <c r="CE7" s="106"/>
      <c r="CF7" s="106"/>
      <c r="CG7" s="106"/>
      <c r="CH7" s="106"/>
      <c r="CI7" s="106"/>
      <c r="CJ7" s="106"/>
      <c r="CK7" s="106"/>
    </row>
    <row r="8" spans="1:127" s="262" customFormat="1" ht="18.899999999999999" customHeight="1">
      <c r="A8" s="765"/>
      <c r="B8" s="766"/>
      <c r="C8" s="766"/>
      <c r="D8" s="766"/>
      <c r="E8" s="766"/>
      <c r="F8" s="766"/>
      <c r="G8" s="766"/>
      <c r="H8" s="788"/>
      <c r="I8" s="794"/>
      <c r="J8" s="709"/>
      <c r="K8" s="709"/>
      <c r="L8" s="709"/>
      <c r="M8" s="766"/>
      <c r="N8" s="766"/>
      <c r="O8" s="795"/>
      <c r="P8" s="796"/>
      <c r="Q8" s="797"/>
      <c r="R8" s="1836"/>
      <c r="S8" s="1837"/>
      <c r="T8" s="1837"/>
      <c r="U8" s="1838"/>
      <c r="V8" s="1838"/>
      <c r="W8" s="1839"/>
      <c r="X8" s="1832"/>
      <c r="Y8" s="1832"/>
      <c r="Z8" s="1839"/>
      <c r="AA8" s="1832"/>
      <c r="AB8" s="1832"/>
      <c r="AC8" s="1839"/>
      <c r="AD8" s="1832"/>
      <c r="AE8" s="1832"/>
      <c r="AF8" s="1839"/>
      <c r="AG8" s="1832"/>
      <c r="AH8" s="1832"/>
      <c r="AI8" s="1843">
        <f>SUM(W8:AH8)</f>
        <v>0</v>
      </c>
      <c r="AJ8" s="1843"/>
      <c r="AK8" s="1844"/>
      <c r="AL8" s="796"/>
      <c r="AM8" s="798"/>
      <c r="AN8" s="798"/>
      <c r="AO8" s="798"/>
      <c r="AP8" s="798"/>
      <c r="AQ8" s="797"/>
      <c r="AR8" s="106"/>
      <c r="AS8" s="106"/>
      <c r="AT8" s="265"/>
      <c r="AU8" s="1862"/>
      <c r="AV8" s="1863"/>
      <c r="AW8" s="1863"/>
      <c r="AX8" s="1864"/>
      <c r="AY8" s="1865"/>
      <c r="AZ8" s="1865"/>
      <c r="BA8" s="1864"/>
      <c r="BB8" s="1865"/>
      <c r="BC8" s="1865"/>
      <c r="BD8" s="1864"/>
      <c r="BE8" s="1865"/>
      <c r="BF8" s="1865"/>
      <c r="BG8" s="1864"/>
      <c r="BH8" s="1865"/>
      <c r="BI8" s="1866"/>
      <c r="BJ8" s="264"/>
      <c r="BK8" s="264"/>
      <c r="BL8" s="264"/>
      <c r="BM8" s="1857">
        <v>2</v>
      </c>
      <c r="BN8" s="1858"/>
      <c r="BO8" s="1858"/>
      <c r="BP8" s="1854">
        <f t="shared" si="0"/>
        <v>6.7791151596297752</v>
      </c>
      <c r="BQ8" s="1855"/>
      <c r="BR8" s="1855"/>
      <c r="BS8" s="1854">
        <f t="shared" si="1"/>
        <v>2.9001353131004124</v>
      </c>
      <c r="BT8" s="1855"/>
      <c r="BU8" s="1855"/>
      <c r="BV8" s="1854">
        <f t="shared" si="2"/>
        <v>6.7324070626615358</v>
      </c>
      <c r="BW8" s="1855"/>
      <c r="BX8" s="1855"/>
      <c r="BY8" s="1854">
        <f t="shared" si="3"/>
        <v>12.906342464608279</v>
      </c>
      <c r="BZ8" s="1855"/>
      <c r="CA8" s="1856"/>
      <c r="CB8" s="1852">
        <v>14.659000000000001</v>
      </c>
      <c r="CC8" s="1848"/>
      <c r="CD8" s="1853"/>
      <c r="CE8" s="106"/>
      <c r="CF8" s="106"/>
      <c r="CG8" s="106"/>
      <c r="CH8" s="106"/>
      <c r="CI8" s="106"/>
      <c r="CJ8" s="106"/>
      <c r="CK8" s="106"/>
    </row>
    <row r="9" spans="1:127" s="262" customFormat="1" ht="18.899999999999999" customHeight="1">
      <c r="A9" s="765"/>
      <c r="B9" s="766"/>
      <c r="C9" s="766"/>
      <c r="D9" s="766"/>
      <c r="E9" s="766"/>
      <c r="F9" s="766"/>
      <c r="G9" s="766"/>
      <c r="H9" s="788"/>
      <c r="I9" s="794"/>
      <c r="J9" s="709"/>
      <c r="K9" s="709"/>
      <c r="L9" s="709"/>
      <c r="M9" s="766"/>
      <c r="N9" s="766"/>
      <c r="O9" s="795"/>
      <c r="P9" s="765"/>
      <c r="Q9" s="788"/>
      <c r="R9" s="1836"/>
      <c r="S9" s="1837"/>
      <c r="T9" s="1837"/>
      <c r="U9" s="1838"/>
      <c r="V9" s="1838"/>
      <c r="W9" s="1839"/>
      <c r="X9" s="1832"/>
      <c r="Y9" s="1832"/>
      <c r="Z9" s="1839"/>
      <c r="AA9" s="1832"/>
      <c r="AB9" s="1832"/>
      <c r="AC9" s="1839"/>
      <c r="AD9" s="1832"/>
      <c r="AE9" s="1832"/>
      <c r="AF9" s="1839"/>
      <c r="AG9" s="1832"/>
      <c r="AH9" s="1832"/>
      <c r="AI9" s="1843">
        <f>SUM(W9:AH9)</f>
        <v>0</v>
      </c>
      <c r="AJ9" s="1843"/>
      <c r="AK9" s="1844"/>
      <c r="AL9" s="799"/>
      <c r="AM9" s="800"/>
      <c r="AN9" s="800"/>
      <c r="AO9" s="800"/>
      <c r="AP9" s="800"/>
      <c r="AQ9" s="742"/>
      <c r="AR9" s="106"/>
      <c r="AS9" s="106" t="s">
        <v>374</v>
      </c>
      <c r="AT9" s="265"/>
      <c r="AU9" s="1845"/>
      <c r="AV9" s="1846"/>
      <c r="AW9" s="1846"/>
      <c r="AX9" s="1847"/>
      <c r="AY9" s="1848"/>
      <c r="AZ9" s="1848"/>
      <c r="BA9" s="1847"/>
      <c r="BB9" s="1848"/>
      <c r="BC9" s="1848"/>
      <c r="BD9" s="1847"/>
      <c r="BE9" s="1848"/>
      <c r="BF9" s="1848"/>
      <c r="BG9" s="1847"/>
      <c r="BH9" s="1848"/>
      <c r="BI9" s="1853"/>
      <c r="BJ9" s="264"/>
      <c r="BK9" s="264"/>
      <c r="BL9" s="264"/>
      <c r="BM9" s="1862">
        <v>2</v>
      </c>
      <c r="BN9" s="1863"/>
      <c r="BO9" s="1863"/>
      <c r="BP9" s="1864">
        <f t="shared" si="0"/>
        <v>7.6984739792862307</v>
      </c>
      <c r="BQ9" s="1865"/>
      <c r="BR9" s="1865"/>
      <c r="BS9" s="1864">
        <f t="shared" si="1"/>
        <v>3.2934410640004477</v>
      </c>
      <c r="BT9" s="1865"/>
      <c r="BU9" s="1865"/>
      <c r="BV9" s="1864">
        <f t="shared" si="2"/>
        <v>7.6454315009295701</v>
      </c>
      <c r="BW9" s="1865"/>
      <c r="BX9" s="1865"/>
      <c r="BY9" s="1864">
        <f t="shared" si="3"/>
        <v>14.656653455783751</v>
      </c>
      <c r="BZ9" s="1865"/>
      <c r="CA9" s="1867"/>
      <c r="CB9" s="1868">
        <v>16.646999999999998</v>
      </c>
      <c r="CC9" s="1865"/>
      <c r="CD9" s="1866"/>
      <c r="CE9" s="106"/>
      <c r="CF9" s="106"/>
      <c r="CG9" s="106"/>
      <c r="CH9" s="106"/>
      <c r="CI9" s="106"/>
      <c r="CJ9" s="106"/>
      <c r="CK9" s="106"/>
    </row>
    <row r="10" spans="1:127" s="262" customFormat="1" ht="18.899999999999999" customHeight="1">
      <c r="A10" s="765"/>
      <c r="B10" s="766"/>
      <c r="C10" s="766"/>
      <c r="D10" s="766"/>
      <c r="E10" s="766"/>
      <c r="F10" s="766"/>
      <c r="G10" s="766"/>
      <c r="H10" s="788"/>
      <c r="I10" s="794"/>
      <c r="J10" s="709"/>
      <c r="K10" s="709"/>
      <c r="L10" s="709"/>
      <c r="M10" s="766"/>
      <c r="N10" s="766"/>
      <c r="O10" s="795"/>
      <c r="P10" s="765"/>
      <c r="Q10" s="788"/>
      <c r="R10" s="1836" t="s">
        <v>431</v>
      </c>
      <c r="S10" s="1837"/>
      <c r="T10" s="1837"/>
      <c r="U10" s="1869">
        <f>SUM(U6:V9)</f>
        <v>27</v>
      </c>
      <c r="V10" s="1870"/>
      <c r="W10" s="1840"/>
      <c r="X10" s="1841"/>
      <c r="Y10" s="1841"/>
      <c r="Z10" s="1841"/>
      <c r="AA10" s="1841"/>
      <c r="AB10" s="1841"/>
      <c r="AC10" s="1841"/>
      <c r="AD10" s="1841"/>
      <c r="AE10" s="1841"/>
      <c r="AF10" s="1841"/>
      <c r="AG10" s="1841"/>
      <c r="AH10" s="1842"/>
      <c r="AI10" s="1843">
        <f>SUMPRODUCT(U6:U9,AI6:AI9)</f>
        <v>436.13099999999997</v>
      </c>
      <c r="AJ10" s="1843"/>
      <c r="AK10" s="1844"/>
      <c r="AL10" s="799"/>
      <c r="AM10" s="800"/>
      <c r="AN10" s="800"/>
      <c r="AO10" s="800"/>
      <c r="AP10" s="800"/>
      <c r="AQ10" s="742"/>
      <c r="AR10" s="106"/>
      <c r="AS10" s="106" t="s">
        <v>373</v>
      </c>
      <c r="AT10" s="265"/>
      <c r="AU10" s="1857">
        <v>18</v>
      </c>
      <c r="AV10" s="1858"/>
      <c r="AW10" s="1858"/>
      <c r="AX10" s="1854">
        <v>99.858999999999995</v>
      </c>
      <c r="AY10" s="1855"/>
      <c r="AZ10" s="1855"/>
      <c r="BA10" s="1854">
        <v>34.656999999999996</v>
      </c>
      <c r="BB10" s="1855"/>
      <c r="BC10" s="1855"/>
      <c r="BD10" s="1854">
        <v>24.335999999999999</v>
      </c>
      <c r="BE10" s="1855"/>
      <c r="BF10" s="1855"/>
      <c r="BG10" s="1854">
        <v>147.161</v>
      </c>
      <c r="BH10" s="1855"/>
      <c r="BI10" s="1859"/>
      <c r="BJ10" s="1860">
        <f>SUM(AX10:BI10)</f>
        <v>306.01299999999998</v>
      </c>
      <c r="BK10" s="1861"/>
      <c r="BL10" s="1861"/>
      <c r="BM10" s="1881">
        <v>2</v>
      </c>
      <c r="BN10" s="1882"/>
      <c r="BO10" s="1883"/>
      <c r="BP10" s="1871">
        <f t="shared" si="0"/>
        <v>7.7655298288084582</v>
      </c>
      <c r="BQ10" s="1872"/>
      <c r="BR10" s="1873"/>
      <c r="BS10" s="1871">
        <f t="shared" si="1"/>
        <v>3.3221278516666981</v>
      </c>
      <c r="BT10" s="1872"/>
      <c r="BU10" s="1873"/>
      <c r="BV10" s="1871">
        <f t="shared" si="2"/>
        <v>7.7120253357127027</v>
      </c>
      <c r="BW10" s="1872"/>
      <c r="BX10" s="1873"/>
      <c r="BY10" s="1871">
        <f t="shared" si="3"/>
        <v>14.784316983812145</v>
      </c>
      <c r="BZ10" s="1872"/>
      <c r="CA10" s="1874"/>
      <c r="CB10" s="1875">
        <v>16.792000000000002</v>
      </c>
      <c r="CC10" s="1876"/>
      <c r="CD10" s="1877"/>
      <c r="CE10" s="106"/>
      <c r="CF10" s="106"/>
      <c r="CG10" s="106"/>
      <c r="CH10" s="106"/>
      <c r="CI10" s="106"/>
      <c r="CJ10" s="106"/>
      <c r="CK10" s="106"/>
    </row>
    <row r="11" spans="1:127" s="262" customFormat="1" ht="18.899999999999999" customHeight="1">
      <c r="A11" s="765"/>
      <c r="B11" s="766"/>
      <c r="C11" s="766"/>
      <c r="D11" s="766"/>
      <c r="E11" s="766"/>
      <c r="F11" s="766"/>
      <c r="G11" s="766"/>
      <c r="H11" s="788"/>
      <c r="I11" s="794"/>
      <c r="J11" s="709"/>
      <c r="K11" s="709"/>
      <c r="L11" s="709"/>
      <c r="M11" s="766"/>
      <c r="N11" s="766"/>
      <c r="O11" s="795"/>
      <c r="P11" s="765"/>
      <c r="Q11" s="788"/>
      <c r="R11" s="794" t="s">
        <v>435</v>
      </c>
      <c r="S11" s="709"/>
      <c r="T11" s="709"/>
      <c r="U11" s="709"/>
      <c r="V11" s="709"/>
      <c r="W11" s="709"/>
      <c r="X11" s="709"/>
      <c r="Y11" s="709"/>
      <c r="Z11" s="709"/>
      <c r="AA11" s="709"/>
      <c r="AB11" s="709"/>
      <c r="AC11" s="709"/>
      <c r="AD11" s="709"/>
      <c r="AE11" s="709"/>
      <c r="AF11" s="709"/>
      <c r="AG11" s="709"/>
      <c r="AH11" s="709"/>
      <c r="AI11" s="709"/>
      <c r="AJ11" s="709"/>
      <c r="AK11" s="795"/>
      <c r="AL11" s="799"/>
      <c r="AM11" s="800"/>
      <c r="AN11" s="800"/>
      <c r="AO11" s="800"/>
      <c r="AP11" s="800"/>
      <c r="AQ11" s="742"/>
      <c r="AR11" s="106"/>
      <c r="AS11" s="106"/>
      <c r="AT11" s="106"/>
      <c r="AU11" s="1862"/>
      <c r="AV11" s="1863"/>
      <c r="AW11" s="1863"/>
      <c r="AX11" s="1864"/>
      <c r="AY11" s="1865"/>
      <c r="AZ11" s="1865"/>
      <c r="BA11" s="1864"/>
      <c r="BB11" s="1865"/>
      <c r="BC11" s="1865"/>
      <c r="BD11" s="1864"/>
      <c r="BE11" s="1865"/>
      <c r="BF11" s="1865"/>
      <c r="BG11" s="1864"/>
      <c r="BH11" s="1865"/>
      <c r="BI11" s="1866"/>
      <c r="BJ11" s="264"/>
      <c r="BK11" s="264"/>
      <c r="BL11" s="264"/>
      <c r="BM11" s="1878">
        <v>2</v>
      </c>
      <c r="BN11" s="1879"/>
      <c r="BO11" s="1880"/>
      <c r="BP11" s="1884">
        <f t="shared" si="0"/>
        <v>7.6984739792862307</v>
      </c>
      <c r="BQ11" s="1876"/>
      <c r="BR11" s="1885"/>
      <c r="BS11" s="1884">
        <f t="shared" si="1"/>
        <v>3.2934410640004477</v>
      </c>
      <c r="BT11" s="1876"/>
      <c r="BU11" s="1885"/>
      <c r="BV11" s="1884">
        <f t="shared" si="2"/>
        <v>7.6454315009295701</v>
      </c>
      <c r="BW11" s="1876"/>
      <c r="BX11" s="1885"/>
      <c r="BY11" s="1884">
        <f t="shared" si="3"/>
        <v>14.656653455783751</v>
      </c>
      <c r="BZ11" s="1876"/>
      <c r="CA11" s="1877"/>
      <c r="CB11" s="1886">
        <v>16.646999999999998</v>
      </c>
      <c r="CC11" s="1887"/>
      <c r="CD11" s="1888"/>
      <c r="CE11" s="106"/>
      <c r="CF11" s="106"/>
      <c r="CG11" s="106"/>
      <c r="CH11" s="106"/>
      <c r="CI11" s="106"/>
      <c r="CJ11" s="106"/>
      <c r="CK11" s="106"/>
    </row>
    <row r="12" spans="1:127" s="262" customFormat="1" ht="18.899999999999999" customHeight="1">
      <c r="A12" s="765"/>
      <c r="B12" s="766"/>
      <c r="C12" s="766"/>
      <c r="D12" s="766"/>
      <c r="E12" s="766"/>
      <c r="F12" s="766"/>
      <c r="G12" s="766"/>
      <c r="H12" s="788"/>
      <c r="I12" s="794"/>
      <c r="J12" s="709"/>
      <c r="K12" s="709"/>
      <c r="L12" s="709"/>
      <c r="M12" s="766"/>
      <c r="N12" s="766"/>
      <c r="O12" s="795"/>
      <c r="P12" s="765"/>
      <c r="Q12" s="788"/>
      <c r="R12" s="1828" t="s">
        <v>437</v>
      </c>
      <c r="S12" s="1829"/>
      <c r="T12" s="1829"/>
      <c r="U12" s="1830" t="s">
        <v>438</v>
      </c>
      <c r="V12" s="1830"/>
      <c r="W12" s="1829" t="s">
        <v>599</v>
      </c>
      <c r="X12" s="1829"/>
      <c r="Y12" s="1829"/>
      <c r="Z12" s="1829"/>
      <c r="AA12" s="1829"/>
      <c r="AB12" s="1829"/>
      <c r="AC12" s="1829"/>
      <c r="AD12" s="1829"/>
      <c r="AE12" s="1829"/>
      <c r="AF12" s="1829"/>
      <c r="AG12" s="1829"/>
      <c r="AH12" s="1829"/>
      <c r="AI12" s="1829"/>
      <c r="AJ12" s="1829"/>
      <c r="AK12" s="1831"/>
      <c r="AL12" s="799"/>
      <c r="AM12" s="800"/>
      <c r="AN12" s="800"/>
      <c r="AO12" s="800"/>
      <c r="AP12" s="800"/>
      <c r="AQ12" s="742"/>
      <c r="AR12" s="106"/>
      <c r="AS12" s="106" t="s">
        <v>375</v>
      </c>
      <c r="AT12" s="265"/>
      <c r="AU12" s="1845">
        <v>27</v>
      </c>
      <c r="AV12" s="1846"/>
      <c r="AW12" s="1846"/>
      <c r="AX12" s="1847">
        <v>40.430999999999997</v>
      </c>
      <c r="AY12" s="1848"/>
      <c r="AZ12" s="1848"/>
      <c r="BA12" s="1847">
        <v>32.884999999999998</v>
      </c>
      <c r="BB12" s="1848"/>
      <c r="BC12" s="1848"/>
      <c r="BD12" s="1847">
        <v>24.943000000000001</v>
      </c>
      <c r="BE12" s="1848"/>
      <c r="BF12" s="1848"/>
      <c r="BG12" s="1847">
        <v>337.88400000000001</v>
      </c>
      <c r="BH12" s="1848"/>
      <c r="BI12" s="1853"/>
      <c r="BJ12" s="1860">
        <f>SUM(AX12:BI12)</f>
        <v>436.14300000000003</v>
      </c>
      <c r="BK12" s="1861"/>
      <c r="BL12" s="1861"/>
      <c r="BM12" s="1881">
        <v>4</v>
      </c>
      <c r="BN12" s="1882"/>
      <c r="BO12" s="1883"/>
      <c r="BP12" s="1871">
        <f t="shared" si="0"/>
        <v>15.199017588948236</v>
      </c>
      <c r="BQ12" s="1872"/>
      <c r="BR12" s="1873"/>
      <c r="BS12" s="1871">
        <f t="shared" si="1"/>
        <v>6.5022066444067228</v>
      </c>
      <c r="BT12" s="1872"/>
      <c r="BU12" s="1873"/>
      <c r="BV12" s="1871">
        <f t="shared" si="2"/>
        <v>15.094296372292382</v>
      </c>
      <c r="BW12" s="1872"/>
      <c r="BX12" s="1873"/>
      <c r="BY12" s="1871">
        <f t="shared" si="3"/>
        <v>28.936479394352663</v>
      </c>
      <c r="BZ12" s="1872"/>
      <c r="CA12" s="1874"/>
      <c r="CB12" s="1889">
        <v>16.433</v>
      </c>
      <c r="CC12" s="1872"/>
      <c r="CD12" s="1874"/>
      <c r="CE12" s="106"/>
      <c r="CF12" s="106"/>
      <c r="CG12" s="106"/>
      <c r="CH12" s="106"/>
      <c r="CI12" s="106"/>
      <c r="CJ12" s="106"/>
      <c r="CK12" s="106"/>
    </row>
    <row r="13" spans="1:127" s="262" customFormat="1" ht="18.899999999999999" customHeight="1">
      <c r="A13" s="765"/>
      <c r="B13" s="766"/>
      <c r="C13" s="766"/>
      <c r="D13" s="766"/>
      <c r="E13" s="766"/>
      <c r="F13" s="766"/>
      <c r="G13" s="766"/>
      <c r="H13" s="788"/>
      <c r="I13" s="794"/>
      <c r="J13" s="709"/>
      <c r="K13" s="709"/>
      <c r="L13" s="709"/>
      <c r="M13" s="766"/>
      <c r="N13" s="766"/>
      <c r="O13" s="795"/>
      <c r="P13" s="765"/>
      <c r="Q13" s="788"/>
      <c r="R13" s="1828"/>
      <c r="S13" s="1829"/>
      <c r="T13" s="1829"/>
      <c r="U13" s="1830"/>
      <c r="V13" s="1830"/>
      <c r="W13" s="1829" t="s">
        <v>440</v>
      </c>
      <c r="X13" s="1832"/>
      <c r="Y13" s="1832"/>
      <c r="Z13" s="1829" t="s">
        <v>441</v>
      </c>
      <c r="AA13" s="1832"/>
      <c r="AB13" s="1832"/>
      <c r="AC13" s="1829" t="s">
        <v>442</v>
      </c>
      <c r="AD13" s="1832"/>
      <c r="AE13" s="1832"/>
      <c r="AF13" s="1829" t="s">
        <v>92</v>
      </c>
      <c r="AG13" s="1832"/>
      <c r="AH13" s="1832"/>
      <c r="AI13" s="1829" t="s">
        <v>431</v>
      </c>
      <c r="AJ13" s="1829"/>
      <c r="AK13" s="1831"/>
      <c r="AL13" s="799"/>
      <c r="AM13" s="800"/>
      <c r="AN13" s="800"/>
      <c r="AO13" s="800"/>
      <c r="AP13" s="800"/>
      <c r="AQ13" s="742"/>
      <c r="AR13" s="106"/>
      <c r="AS13" s="106"/>
      <c r="AT13" s="106"/>
      <c r="AU13" s="1857"/>
      <c r="AV13" s="1858"/>
      <c r="AW13" s="1858"/>
      <c r="AX13" s="1854"/>
      <c r="AY13" s="1855"/>
      <c r="AZ13" s="1855"/>
      <c r="BA13" s="1854"/>
      <c r="BB13" s="1855"/>
      <c r="BC13" s="1855"/>
      <c r="BD13" s="1854"/>
      <c r="BE13" s="1855"/>
      <c r="BF13" s="1855"/>
      <c r="BG13" s="1854"/>
      <c r="BH13" s="1855"/>
      <c r="BI13" s="1859"/>
      <c r="BJ13" s="264"/>
      <c r="BK13" s="264"/>
      <c r="BL13" s="264"/>
      <c r="BM13" s="1881">
        <v>2</v>
      </c>
      <c r="BN13" s="1882"/>
      <c r="BO13" s="1883"/>
      <c r="BP13" s="1871">
        <f t="shared" si="0"/>
        <v>8.0619629291101624</v>
      </c>
      <c r="BQ13" s="1872"/>
      <c r="BR13" s="1873"/>
      <c r="BS13" s="1871">
        <f t="shared" si="1"/>
        <v>3.4489432371430171</v>
      </c>
      <c r="BT13" s="1872"/>
      <c r="BU13" s="1873"/>
      <c r="BV13" s="1871">
        <f t="shared" si="2"/>
        <v>8.0064160122367518</v>
      </c>
      <c r="BW13" s="1872"/>
      <c r="BX13" s="1873"/>
      <c r="BY13" s="1871">
        <f t="shared" si="3"/>
        <v>15.348677821510071</v>
      </c>
      <c r="BZ13" s="1872"/>
      <c r="CA13" s="1874"/>
      <c r="CB13" s="1889">
        <v>17.433</v>
      </c>
      <c r="CC13" s="1872"/>
      <c r="CD13" s="1874"/>
      <c r="CE13" s="106"/>
      <c r="CF13" s="106"/>
      <c r="CG13" s="106"/>
      <c r="CH13" s="106"/>
      <c r="CI13" s="106"/>
      <c r="CJ13" s="106"/>
      <c r="CK13" s="106"/>
    </row>
    <row r="14" spans="1:127" s="262" customFormat="1" ht="18.899999999999999" customHeight="1">
      <c r="A14" s="765"/>
      <c r="B14" s="766"/>
      <c r="C14" s="766"/>
      <c r="D14" s="766"/>
      <c r="E14" s="766"/>
      <c r="F14" s="766"/>
      <c r="G14" s="766"/>
      <c r="H14" s="788"/>
      <c r="I14" s="794"/>
      <c r="J14" s="709"/>
      <c r="K14" s="709"/>
      <c r="L14" s="709"/>
      <c r="M14" s="766"/>
      <c r="N14" s="766"/>
      <c r="O14" s="795"/>
      <c r="P14" s="765"/>
      <c r="Q14" s="788"/>
      <c r="R14" s="1836" t="s">
        <v>443</v>
      </c>
      <c r="S14" s="1837"/>
      <c r="T14" s="1837"/>
      <c r="U14" s="1838">
        <f>SUM(BM6:BO9)</f>
        <v>8</v>
      </c>
      <c r="V14" s="1838"/>
      <c r="W14" s="1840">
        <f>ROUND(SUM(BP6:BR9)/$U14,3)</f>
        <v>3.7669999999999999</v>
      </c>
      <c r="X14" s="1841"/>
      <c r="Y14" s="1842"/>
      <c r="Z14" s="1840">
        <f>ROUND(SUM(BS6:BU9)/$U14,3)</f>
        <v>1.6120000000000001</v>
      </c>
      <c r="AA14" s="1841"/>
      <c r="AB14" s="1842"/>
      <c r="AC14" s="1840">
        <f>ROUND(SUM(BV6:BX9)/$U14,3)</f>
        <v>3.7410000000000001</v>
      </c>
      <c r="AD14" s="1841"/>
      <c r="AE14" s="1842"/>
      <c r="AF14" s="1840">
        <f>ROUND(SUM(BY6:CA9)/$U14,3)</f>
        <v>7.1719999999999997</v>
      </c>
      <c r="AG14" s="1841"/>
      <c r="AH14" s="1842"/>
      <c r="AI14" s="1843">
        <f>SUM(W14:AH14)</f>
        <v>16.291999999999998</v>
      </c>
      <c r="AJ14" s="1843"/>
      <c r="AK14" s="1844"/>
      <c r="AL14" s="799"/>
      <c r="AM14" s="800"/>
      <c r="AN14" s="800"/>
      <c r="AO14" s="800"/>
      <c r="AP14" s="800"/>
      <c r="AQ14" s="742"/>
      <c r="AR14" s="106"/>
      <c r="AS14" s="106"/>
      <c r="AT14" s="106"/>
      <c r="AU14" s="1862"/>
      <c r="AV14" s="1863"/>
      <c r="AW14" s="1863"/>
      <c r="AX14" s="1864"/>
      <c r="AY14" s="1865"/>
      <c r="AZ14" s="1865"/>
      <c r="BA14" s="1864"/>
      <c r="BB14" s="1865"/>
      <c r="BC14" s="1865"/>
      <c r="BD14" s="1864"/>
      <c r="BE14" s="1865"/>
      <c r="BF14" s="1865"/>
      <c r="BG14" s="1864"/>
      <c r="BH14" s="1865"/>
      <c r="BI14" s="1866"/>
      <c r="BJ14" s="264"/>
      <c r="BK14" s="264"/>
      <c r="BL14" s="264"/>
      <c r="BM14" s="1878">
        <v>6</v>
      </c>
      <c r="BN14" s="1879"/>
      <c r="BO14" s="1880"/>
      <c r="BP14" s="1884">
        <f t="shared" si="0"/>
        <v>22.336534702920947</v>
      </c>
      <c r="BQ14" s="1876"/>
      <c r="BR14" s="1885"/>
      <c r="BS14" s="1884">
        <f t="shared" si="1"/>
        <v>9.5556678915853688</v>
      </c>
      <c r="BT14" s="1876"/>
      <c r="BU14" s="1885"/>
      <c r="BV14" s="1884">
        <f t="shared" si="2"/>
        <v>22.182636000174103</v>
      </c>
      <c r="BW14" s="1876"/>
      <c r="BX14" s="1885"/>
      <c r="BY14" s="1884">
        <f t="shared" si="3"/>
        <v>42.525161405319594</v>
      </c>
      <c r="BZ14" s="1876"/>
      <c r="CA14" s="1877"/>
      <c r="CB14" s="1875">
        <v>16.100000000000001</v>
      </c>
      <c r="CC14" s="1876"/>
      <c r="CD14" s="1877"/>
      <c r="CE14" s="106"/>
      <c r="CF14" s="106"/>
      <c r="CG14" s="106"/>
      <c r="CH14" s="106"/>
      <c r="CI14" s="106"/>
      <c r="CJ14" s="106"/>
      <c r="CK14" s="106"/>
    </row>
    <row r="15" spans="1:127" s="262" customFormat="1" ht="18.899999999999999" customHeight="1">
      <c r="A15" s="765"/>
      <c r="B15" s="766"/>
      <c r="C15" s="766"/>
      <c r="D15" s="766"/>
      <c r="E15" s="766"/>
      <c r="F15" s="766"/>
      <c r="G15" s="766"/>
      <c r="H15" s="788"/>
      <c r="I15" s="794"/>
      <c r="J15" s="709"/>
      <c r="K15" s="709"/>
      <c r="L15" s="709"/>
      <c r="M15" s="766"/>
      <c r="N15" s="766"/>
      <c r="O15" s="795"/>
      <c r="P15" s="765"/>
      <c r="Q15" s="788"/>
      <c r="R15" s="1836" t="s">
        <v>444</v>
      </c>
      <c r="S15" s="1837"/>
      <c r="T15" s="1837"/>
      <c r="U15" s="1838">
        <f>SUM(BM15:BO17)</f>
        <v>16</v>
      </c>
      <c r="V15" s="1838"/>
      <c r="W15" s="1840">
        <f>ROUND(SUM(BP15:BR17)/$U15,3)</f>
        <v>3.637</v>
      </c>
      <c r="X15" s="1841"/>
      <c r="Y15" s="1842"/>
      <c r="Z15" s="1840">
        <f>ROUND(SUM(BS15:BU17)/$U15,3)</f>
        <v>1.556</v>
      </c>
      <c r="AA15" s="1841"/>
      <c r="AB15" s="1842"/>
      <c r="AC15" s="1840">
        <f>ROUND(SUM(BV15:BX17)/$U15,3)</f>
        <v>3.6120000000000001</v>
      </c>
      <c r="AD15" s="1841"/>
      <c r="AE15" s="1842"/>
      <c r="AF15" s="1840">
        <f>ROUND(SUM(BY15:CA17)/$U15,3)</f>
        <v>6.9249999999999998</v>
      </c>
      <c r="AG15" s="1841"/>
      <c r="AH15" s="1842"/>
      <c r="AI15" s="1843">
        <f>SUM(W15:AH15)</f>
        <v>15.73</v>
      </c>
      <c r="AJ15" s="1843"/>
      <c r="AK15" s="1844"/>
      <c r="AL15" s="799"/>
      <c r="AM15" s="800"/>
      <c r="AN15" s="800"/>
      <c r="AO15" s="800"/>
      <c r="AP15" s="800"/>
      <c r="AQ15" s="742"/>
      <c r="AR15" s="106"/>
      <c r="AS15" s="106" t="s">
        <v>376</v>
      </c>
      <c r="AT15" s="265"/>
      <c r="AU15" s="1845"/>
      <c r="AV15" s="1846"/>
      <c r="AW15" s="1846"/>
      <c r="AX15" s="1847"/>
      <c r="AY15" s="1848"/>
      <c r="AZ15" s="1848"/>
      <c r="BA15" s="1847"/>
      <c r="BB15" s="1848"/>
      <c r="BC15" s="1848"/>
      <c r="BD15" s="1847"/>
      <c r="BE15" s="1848"/>
      <c r="BF15" s="1848"/>
      <c r="BG15" s="1847"/>
      <c r="BH15" s="1848"/>
      <c r="BI15" s="1853"/>
      <c r="BJ15" s="266"/>
      <c r="BK15" s="264"/>
      <c r="BL15" s="264"/>
      <c r="BM15" s="1845">
        <v>8</v>
      </c>
      <c r="BN15" s="1846"/>
      <c r="BO15" s="1846"/>
      <c r="BP15" s="1893">
        <f t="shared" si="0"/>
        <v>28.903383414752774</v>
      </c>
      <c r="BQ15" s="1891"/>
      <c r="BR15" s="1894"/>
      <c r="BS15" s="1893">
        <f t="shared" si="1"/>
        <v>12.364994683728479</v>
      </c>
      <c r="BT15" s="1891"/>
      <c r="BU15" s="1894"/>
      <c r="BV15" s="1893">
        <f t="shared" si="2"/>
        <v>28.704239130660071</v>
      </c>
      <c r="BW15" s="1891"/>
      <c r="BX15" s="1894"/>
      <c r="BY15" s="1893">
        <f t="shared" si="3"/>
        <v>55.027382770858679</v>
      </c>
      <c r="BZ15" s="1891"/>
      <c r="CA15" s="1892"/>
      <c r="CB15" s="1890">
        <v>15.625</v>
      </c>
      <c r="CC15" s="1891"/>
      <c r="CD15" s="1892"/>
      <c r="CE15" s="106"/>
      <c r="CF15" s="106"/>
      <c r="CG15" s="106"/>
      <c r="CH15" s="106"/>
      <c r="CI15" s="106"/>
      <c r="CJ15" s="106"/>
      <c r="CK15" s="106"/>
    </row>
    <row r="16" spans="1:127" s="262" customFormat="1" ht="18.899999999999999" customHeight="1">
      <c r="A16" s="765"/>
      <c r="B16" s="766"/>
      <c r="C16" s="766"/>
      <c r="D16" s="766"/>
      <c r="E16" s="766"/>
      <c r="F16" s="766"/>
      <c r="G16" s="766"/>
      <c r="H16" s="788"/>
      <c r="I16" s="794"/>
      <c r="J16" s="709"/>
      <c r="K16" s="709"/>
      <c r="L16" s="709"/>
      <c r="M16" s="766"/>
      <c r="N16" s="766"/>
      <c r="O16" s="795"/>
      <c r="P16" s="765"/>
      <c r="Q16" s="788"/>
      <c r="R16" s="1836" t="s">
        <v>445</v>
      </c>
      <c r="S16" s="1837"/>
      <c r="T16" s="1837"/>
      <c r="U16" s="1838">
        <f>SUM(BM12:BO14)</f>
        <v>12</v>
      </c>
      <c r="V16" s="1838"/>
      <c r="W16" s="1840">
        <f>ROUNDUP(SUM(BP12:BR14)/$U16,3)</f>
        <v>3.8</v>
      </c>
      <c r="X16" s="1841"/>
      <c r="Y16" s="1842"/>
      <c r="Z16" s="1840">
        <f>ROUND(SUM(BS12:BU14)/$U16,3)</f>
        <v>1.6259999999999999</v>
      </c>
      <c r="AA16" s="1841"/>
      <c r="AB16" s="1842"/>
      <c r="AC16" s="1840">
        <f>ROUND(SUM(BV12:BX14)/$U16,3)</f>
        <v>3.774</v>
      </c>
      <c r="AD16" s="1841"/>
      <c r="AE16" s="1842"/>
      <c r="AF16" s="1840">
        <f>ROUND(SUM(BY12:CA14)/$U16,3)</f>
        <v>7.234</v>
      </c>
      <c r="AG16" s="1841"/>
      <c r="AH16" s="1842"/>
      <c r="AI16" s="1843">
        <f>SUM(W16:AH16)</f>
        <v>16.433999999999997</v>
      </c>
      <c r="AJ16" s="1843"/>
      <c r="AK16" s="1844"/>
      <c r="AL16" s="799"/>
      <c r="AM16" s="800"/>
      <c r="AN16" s="800"/>
      <c r="AO16" s="800"/>
      <c r="AP16" s="800"/>
      <c r="AQ16" s="742"/>
      <c r="AR16" s="106"/>
      <c r="AS16" s="106" t="s">
        <v>373</v>
      </c>
      <c r="AT16" s="106"/>
      <c r="AU16" s="1857">
        <v>27</v>
      </c>
      <c r="AV16" s="1858"/>
      <c r="AW16" s="1858"/>
      <c r="AX16" s="1854">
        <v>159.32</v>
      </c>
      <c r="AY16" s="1855"/>
      <c r="AZ16" s="1855"/>
      <c r="BA16" s="1854">
        <v>54.347000000000001</v>
      </c>
      <c r="BB16" s="1855"/>
      <c r="BC16" s="1855"/>
      <c r="BD16" s="1854">
        <v>172.48599999999999</v>
      </c>
      <c r="BE16" s="1855"/>
      <c r="BF16" s="1855"/>
      <c r="BG16" s="1854">
        <v>31.975000000000001</v>
      </c>
      <c r="BH16" s="1855"/>
      <c r="BI16" s="1859"/>
      <c r="BJ16" s="1860">
        <f>SUM(AX16:BI16)</f>
        <v>418.12800000000004</v>
      </c>
      <c r="BK16" s="1861"/>
      <c r="BL16" s="1861"/>
      <c r="BM16" s="1857">
        <v>1</v>
      </c>
      <c r="BN16" s="1858"/>
      <c r="BO16" s="1858"/>
      <c r="BP16" s="1854">
        <f t="shared" si="0"/>
        <v>4.0060089412847342</v>
      </c>
      <c r="BQ16" s="1855"/>
      <c r="BR16" s="1855"/>
      <c r="BS16" s="1854">
        <f t="shared" si="1"/>
        <v>1.7137882631647672</v>
      </c>
      <c r="BT16" s="1855"/>
      <c r="BU16" s="1855"/>
      <c r="BV16" s="1854">
        <f t="shared" si="2"/>
        <v>3.9784075435094852</v>
      </c>
      <c r="BW16" s="1855"/>
      <c r="BX16" s="1855"/>
      <c r="BY16" s="1854">
        <f t="shared" si="3"/>
        <v>7.6267952520410134</v>
      </c>
      <c r="BZ16" s="1855"/>
      <c r="CA16" s="1856"/>
      <c r="CB16" s="1895">
        <v>17.324999999999999</v>
      </c>
      <c r="CC16" s="1855"/>
      <c r="CD16" s="1859"/>
      <c r="CE16" s="106"/>
      <c r="CF16" s="106"/>
      <c r="CG16" s="106"/>
      <c r="CH16" s="106"/>
      <c r="CI16" s="106"/>
      <c r="CJ16" s="106"/>
      <c r="CK16" s="106"/>
    </row>
    <row r="17" spans="1:89" s="262" customFormat="1" ht="18.899999999999999" customHeight="1">
      <c r="A17" s="765"/>
      <c r="B17" s="766"/>
      <c r="C17" s="766"/>
      <c r="D17" s="766"/>
      <c r="E17" s="766"/>
      <c r="F17" s="766"/>
      <c r="G17" s="766"/>
      <c r="H17" s="788"/>
      <c r="I17" s="794"/>
      <c r="J17" s="709"/>
      <c r="K17" s="709"/>
      <c r="L17" s="709"/>
      <c r="M17" s="766"/>
      <c r="N17" s="766"/>
      <c r="O17" s="795"/>
      <c r="P17" s="765"/>
      <c r="Q17" s="788"/>
      <c r="R17" s="1836" t="s">
        <v>446</v>
      </c>
      <c r="S17" s="1837"/>
      <c r="T17" s="1837"/>
      <c r="U17" s="1838">
        <f>SUM(BM10:BO11)</f>
        <v>4</v>
      </c>
      <c r="V17" s="1838"/>
      <c r="W17" s="1840">
        <f>ROUNDUP(SUM(BP10:BR11)/$U17,3)</f>
        <v>3.867</v>
      </c>
      <c r="X17" s="1841"/>
      <c r="Y17" s="1842"/>
      <c r="Z17" s="1840">
        <f>ROUND(SUM(BS10:BU11)/$U17,3)</f>
        <v>1.6539999999999999</v>
      </c>
      <c r="AA17" s="1841"/>
      <c r="AB17" s="1842"/>
      <c r="AC17" s="1840">
        <f>ROUND(SUM(BV10:BX11)/$U17,3)</f>
        <v>3.839</v>
      </c>
      <c r="AD17" s="1841"/>
      <c r="AE17" s="1842"/>
      <c r="AF17" s="1840">
        <f>ROUND(SUM(BY10:CA11)/$U17,3)</f>
        <v>7.36</v>
      </c>
      <c r="AG17" s="1841"/>
      <c r="AH17" s="1842"/>
      <c r="AI17" s="1843">
        <f>SUM(W17:AH17)</f>
        <v>16.72</v>
      </c>
      <c r="AJ17" s="1843"/>
      <c r="AK17" s="1844"/>
      <c r="AL17" s="799"/>
      <c r="AM17" s="800"/>
      <c r="AN17" s="800"/>
      <c r="AO17" s="800"/>
      <c r="AP17" s="800"/>
      <c r="AQ17" s="742"/>
      <c r="AR17" s="106"/>
      <c r="AS17" s="106"/>
      <c r="AT17" s="106"/>
      <c r="AU17" s="1862"/>
      <c r="AV17" s="1863"/>
      <c r="AW17" s="1863"/>
      <c r="AX17" s="1864"/>
      <c r="AY17" s="1865"/>
      <c r="AZ17" s="1865"/>
      <c r="BA17" s="1864"/>
      <c r="BB17" s="1865"/>
      <c r="BC17" s="1865"/>
      <c r="BD17" s="1864"/>
      <c r="BE17" s="1865"/>
      <c r="BF17" s="1865"/>
      <c r="BG17" s="1864"/>
      <c r="BH17" s="1865"/>
      <c r="BI17" s="1866"/>
      <c r="BJ17" s="264"/>
      <c r="BK17" s="264"/>
      <c r="BL17" s="264"/>
      <c r="BM17" s="1862">
        <v>7</v>
      </c>
      <c r="BN17" s="1863"/>
      <c r="BO17" s="1863"/>
      <c r="BP17" s="1864">
        <f t="shared" si="0"/>
        <v>25.290460487908678</v>
      </c>
      <c r="BQ17" s="1865"/>
      <c r="BR17" s="1865"/>
      <c r="BS17" s="1864">
        <f t="shared" si="1"/>
        <v>10.819370348262419</v>
      </c>
      <c r="BT17" s="1865"/>
      <c r="BU17" s="1865"/>
      <c r="BV17" s="1864">
        <f t="shared" si="2"/>
        <v>25.11620923932756</v>
      </c>
      <c r="BW17" s="1865"/>
      <c r="BX17" s="1865"/>
      <c r="BY17" s="1864">
        <f t="shared" si="3"/>
        <v>48.148959924501341</v>
      </c>
      <c r="BZ17" s="1865"/>
      <c r="CA17" s="1867"/>
      <c r="CB17" s="1896">
        <v>15.625</v>
      </c>
      <c r="CC17" s="1834"/>
      <c r="CD17" s="1835"/>
      <c r="CE17" s="106"/>
      <c r="CF17" s="106"/>
      <c r="CG17" s="106"/>
      <c r="CH17" s="106"/>
      <c r="CI17" s="106"/>
      <c r="CJ17" s="106"/>
      <c r="CK17" s="106"/>
    </row>
    <row r="18" spans="1:89" s="262" customFormat="1" ht="18.899999999999999" customHeight="1">
      <c r="A18" s="765"/>
      <c r="B18" s="766"/>
      <c r="C18" s="766"/>
      <c r="D18" s="766"/>
      <c r="E18" s="766"/>
      <c r="F18" s="766"/>
      <c r="G18" s="766"/>
      <c r="H18" s="788"/>
      <c r="I18" s="794"/>
      <c r="J18" s="709"/>
      <c r="K18" s="709"/>
      <c r="L18" s="709"/>
      <c r="M18" s="766"/>
      <c r="N18" s="766"/>
      <c r="O18" s="795"/>
      <c r="P18" s="765"/>
      <c r="Q18" s="788"/>
      <c r="R18" s="1836" t="s">
        <v>431</v>
      </c>
      <c r="S18" s="1837"/>
      <c r="T18" s="1837"/>
      <c r="U18" s="1869">
        <f>SUM(U14:V17)</f>
        <v>40</v>
      </c>
      <c r="V18" s="1870"/>
      <c r="W18" s="1840"/>
      <c r="X18" s="1841"/>
      <c r="Y18" s="1841"/>
      <c r="Z18" s="1841"/>
      <c r="AA18" s="1841"/>
      <c r="AB18" s="1841"/>
      <c r="AC18" s="1841"/>
      <c r="AD18" s="1841"/>
      <c r="AE18" s="1841"/>
      <c r="AF18" s="1841"/>
      <c r="AG18" s="1841"/>
      <c r="AH18" s="1842"/>
      <c r="AI18" s="1843">
        <f>SUMPRODUCT(U14:U17,AI14:AI17)</f>
        <v>646.10399999999993</v>
      </c>
      <c r="AJ18" s="1843"/>
      <c r="AK18" s="1844"/>
      <c r="AL18" s="799"/>
      <c r="AM18" s="800"/>
      <c r="AN18" s="800"/>
      <c r="AO18" s="800"/>
      <c r="AP18" s="800"/>
      <c r="AQ18" s="742"/>
      <c r="AR18" s="106"/>
      <c r="AS18" s="106"/>
      <c r="AT18" s="106"/>
      <c r="AU18" s="1897">
        <f>SUM(AU6:AW17)</f>
        <v>90</v>
      </c>
      <c r="AV18" s="1898"/>
      <c r="AW18" s="1898"/>
      <c r="AX18" s="1899">
        <f>SUM(AX6:AZ17)</f>
        <v>334.68799999999999</v>
      </c>
      <c r="AY18" s="1900"/>
      <c r="AZ18" s="1900"/>
      <c r="BA18" s="1899">
        <f>SUM(BA6:BC17)</f>
        <v>143.18100000000001</v>
      </c>
      <c r="BB18" s="1900"/>
      <c r="BC18" s="1900"/>
      <c r="BD18" s="1899">
        <f>SUM(BD6:BF17)</f>
        <v>332.38200000000001</v>
      </c>
      <c r="BE18" s="1900"/>
      <c r="BF18" s="1900"/>
      <c r="BG18" s="1899">
        <f>SUM(BG6:BI17)</f>
        <v>637.19200000000001</v>
      </c>
      <c r="BH18" s="1900"/>
      <c r="BI18" s="1900"/>
      <c r="BJ18" s="1860">
        <f>SUM(AX18:BI18)</f>
        <v>1447.443</v>
      </c>
      <c r="BK18" s="1861"/>
      <c r="BL18" s="1861"/>
      <c r="BM18" s="1897">
        <f>SUM(BM6:BO17)</f>
        <v>40</v>
      </c>
      <c r="BN18" s="1898"/>
      <c r="BO18" s="1898"/>
      <c r="BP18" s="1899">
        <f>SUM(BP6:BR17)</f>
        <v>149.39673310244342</v>
      </c>
      <c r="BQ18" s="1900"/>
      <c r="BR18" s="1900"/>
      <c r="BS18" s="1899">
        <f>SUM(BS6:BU17)</f>
        <v>63.912580201085646</v>
      </c>
      <c r="BT18" s="1900"/>
      <c r="BU18" s="1900"/>
      <c r="BV18" s="1899">
        <f>SUM(BV6:BX17)</f>
        <v>148.36738975420795</v>
      </c>
      <c r="BW18" s="1900"/>
      <c r="BX18" s="1900"/>
      <c r="BY18" s="1899">
        <f>SUM(BY6:CA17)</f>
        <v>284.42729694226301</v>
      </c>
      <c r="BZ18" s="1900"/>
      <c r="CA18" s="1900"/>
      <c r="CB18" s="1899">
        <f>SUM(BP18:CA18)</f>
        <v>646.10400000000004</v>
      </c>
      <c r="CC18" s="1900"/>
      <c r="CD18" s="1900"/>
      <c r="CE18" s="106"/>
      <c r="CF18" s="106"/>
      <c r="CG18" s="106"/>
      <c r="CH18" s="106"/>
      <c r="CI18" s="106"/>
      <c r="CJ18" s="106"/>
      <c r="CK18" s="106"/>
    </row>
    <row r="19" spans="1:89" s="262" customFormat="1" ht="18.899999999999999" customHeight="1">
      <c r="A19" s="765"/>
      <c r="B19" s="766"/>
      <c r="C19" s="766"/>
      <c r="D19" s="766"/>
      <c r="E19" s="766"/>
      <c r="F19" s="766"/>
      <c r="G19" s="766"/>
      <c r="H19" s="788"/>
      <c r="I19" s="794"/>
      <c r="J19" s="709"/>
      <c r="K19" s="709"/>
      <c r="L19" s="709"/>
      <c r="M19" s="766"/>
      <c r="N19" s="766"/>
      <c r="O19" s="795"/>
      <c r="P19" s="765"/>
      <c r="Q19" s="788"/>
      <c r="R19" s="794" t="s">
        <v>600</v>
      </c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709"/>
      <c r="AD19" s="709"/>
      <c r="AE19" s="709"/>
      <c r="AF19" s="709"/>
      <c r="AG19" s="709"/>
      <c r="AH19" s="709"/>
      <c r="AI19" s="709"/>
      <c r="AJ19" s="709"/>
      <c r="AK19" s="795"/>
      <c r="AL19" s="799"/>
      <c r="AM19" s="800"/>
      <c r="AN19" s="800"/>
      <c r="AO19" s="800"/>
      <c r="AP19" s="800"/>
      <c r="AQ19" s="742"/>
      <c r="AR19" s="106"/>
      <c r="AS19" s="106"/>
      <c r="AT19" s="106"/>
      <c r="AU19" s="106"/>
      <c r="AV19" s="106"/>
      <c r="AW19" s="106"/>
      <c r="AX19" s="1901">
        <f>AX18/$BJ18</f>
        <v>0.2312270673180222</v>
      </c>
      <c r="AY19" s="1902"/>
      <c r="AZ19" s="1903"/>
      <c r="BA19" s="1901">
        <f>BA18/$BJ18</f>
        <v>9.8919957469827832E-2</v>
      </c>
      <c r="BB19" s="1902"/>
      <c r="BC19" s="1903"/>
      <c r="BD19" s="1901">
        <f>BD18/$BJ18</f>
        <v>0.22963391304528055</v>
      </c>
      <c r="BE19" s="1902"/>
      <c r="BF19" s="1903"/>
      <c r="BG19" s="1901">
        <f>BG18/$BJ18</f>
        <v>0.44021906216686946</v>
      </c>
      <c r="BH19" s="1902"/>
      <c r="BI19" s="1903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1:89" s="262" customFormat="1" ht="18.899999999999999" customHeight="1">
      <c r="A20" s="765"/>
      <c r="B20" s="766"/>
      <c r="C20" s="766"/>
      <c r="D20" s="766"/>
      <c r="E20" s="766"/>
      <c r="F20" s="766"/>
      <c r="G20" s="766"/>
      <c r="H20" s="788"/>
      <c r="I20" s="794"/>
      <c r="J20" s="709"/>
      <c r="K20" s="709"/>
      <c r="L20" s="709"/>
      <c r="M20" s="766"/>
      <c r="N20" s="766"/>
      <c r="O20" s="795"/>
      <c r="P20" s="765"/>
      <c r="Q20" s="788"/>
      <c r="R20" s="1828" t="s">
        <v>437</v>
      </c>
      <c r="S20" s="1829"/>
      <c r="T20" s="1829"/>
      <c r="U20" s="1830" t="s">
        <v>438</v>
      </c>
      <c r="V20" s="1830"/>
      <c r="W20" s="1829" t="s">
        <v>599</v>
      </c>
      <c r="X20" s="1829"/>
      <c r="Y20" s="1829"/>
      <c r="Z20" s="1829"/>
      <c r="AA20" s="1829"/>
      <c r="AB20" s="1829"/>
      <c r="AC20" s="1829"/>
      <c r="AD20" s="1829"/>
      <c r="AE20" s="1829"/>
      <c r="AF20" s="1829"/>
      <c r="AG20" s="1829"/>
      <c r="AH20" s="1829"/>
      <c r="AI20" s="1829"/>
      <c r="AJ20" s="1829"/>
      <c r="AK20" s="1831"/>
      <c r="AL20" s="799"/>
      <c r="AM20" s="800"/>
      <c r="AN20" s="800"/>
      <c r="AO20" s="800"/>
      <c r="AP20" s="800"/>
      <c r="AQ20" s="742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1:89" s="262" customFormat="1" ht="18.899999999999999" customHeight="1">
      <c r="A21" s="765"/>
      <c r="B21" s="766"/>
      <c r="C21" s="766"/>
      <c r="D21" s="766"/>
      <c r="E21" s="766"/>
      <c r="F21" s="766"/>
      <c r="G21" s="766"/>
      <c r="H21" s="788"/>
      <c r="I21" s="794"/>
      <c r="J21" s="709"/>
      <c r="K21" s="709"/>
      <c r="L21" s="709"/>
      <c r="M21" s="766"/>
      <c r="N21" s="766"/>
      <c r="O21" s="795"/>
      <c r="P21" s="765"/>
      <c r="Q21" s="788"/>
      <c r="R21" s="1828"/>
      <c r="S21" s="1829"/>
      <c r="T21" s="1829"/>
      <c r="U21" s="1830"/>
      <c r="V21" s="1830"/>
      <c r="W21" s="1829" t="s">
        <v>440</v>
      </c>
      <c r="X21" s="1832"/>
      <c r="Y21" s="1832"/>
      <c r="Z21" s="1829" t="s">
        <v>441</v>
      </c>
      <c r="AA21" s="1832"/>
      <c r="AB21" s="1832"/>
      <c r="AC21" s="1829" t="s">
        <v>442</v>
      </c>
      <c r="AD21" s="1832"/>
      <c r="AE21" s="1832"/>
      <c r="AF21" s="1829" t="s">
        <v>92</v>
      </c>
      <c r="AG21" s="1832"/>
      <c r="AH21" s="1832"/>
      <c r="AI21" s="1829" t="s">
        <v>431</v>
      </c>
      <c r="AJ21" s="1829"/>
      <c r="AK21" s="1831"/>
      <c r="AL21" s="799"/>
      <c r="AM21" s="800"/>
      <c r="AN21" s="800"/>
      <c r="AO21" s="800"/>
      <c r="AP21" s="800"/>
      <c r="AQ21" s="742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1:89" s="262" customFormat="1" ht="18.899999999999999" customHeight="1">
      <c r="A22" s="765"/>
      <c r="B22" s="766"/>
      <c r="C22" s="766"/>
      <c r="D22" s="766"/>
      <c r="E22" s="766"/>
      <c r="F22" s="766"/>
      <c r="G22" s="766"/>
      <c r="H22" s="788"/>
      <c r="I22" s="794"/>
      <c r="J22" s="709"/>
      <c r="K22" s="709"/>
      <c r="L22" s="709"/>
      <c r="M22" s="766"/>
      <c r="N22" s="766"/>
      <c r="O22" s="795"/>
      <c r="P22" s="765"/>
      <c r="Q22" s="788"/>
      <c r="R22" s="1904" t="str">
        <f>AS6</f>
        <v>동측</v>
      </c>
      <c r="S22" s="1905"/>
      <c r="T22" s="1906"/>
      <c r="U22" s="1869">
        <f>AU7</f>
        <v>18</v>
      </c>
      <c r="V22" s="1870"/>
      <c r="W22" s="1839">
        <f>ROUND(SUM(AX6:AZ8)/$U22,3)</f>
        <v>1.9490000000000001</v>
      </c>
      <c r="X22" s="1832"/>
      <c r="Y22" s="1832"/>
      <c r="Z22" s="1839">
        <f>ROUND(SUM(BA6:BC8)/$U22,3)</f>
        <v>1.1830000000000001</v>
      </c>
      <c r="AA22" s="1832"/>
      <c r="AB22" s="1832"/>
      <c r="AC22" s="1839">
        <f>ROUND(SUM(BD6:BF8)/$U22,3)</f>
        <v>6.1449999999999996</v>
      </c>
      <c r="AD22" s="1832"/>
      <c r="AE22" s="1832"/>
      <c r="AF22" s="1839">
        <f>ROUND(SUM(BG6:BI8)/$U22,3)</f>
        <v>6.6760000000000002</v>
      </c>
      <c r="AG22" s="1832"/>
      <c r="AH22" s="1832"/>
      <c r="AI22" s="1843">
        <f>SUM(W22:AH22)</f>
        <v>15.952999999999999</v>
      </c>
      <c r="AJ22" s="1843"/>
      <c r="AK22" s="1844"/>
      <c r="AL22" s="799"/>
      <c r="AM22" s="800"/>
      <c r="AN22" s="800"/>
      <c r="AO22" s="800"/>
      <c r="AP22" s="800"/>
      <c r="AQ22" s="742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1:89" s="262" customFormat="1" ht="18.899999999999999" customHeight="1">
      <c r="A23" s="765"/>
      <c r="B23" s="766"/>
      <c r="C23" s="766"/>
      <c r="D23" s="766"/>
      <c r="E23" s="766"/>
      <c r="F23" s="766"/>
      <c r="G23" s="766"/>
      <c r="H23" s="788"/>
      <c r="I23" s="794"/>
      <c r="J23" s="709"/>
      <c r="K23" s="709"/>
      <c r="L23" s="709"/>
      <c r="M23" s="766"/>
      <c r="N23" s="766"/>
      <c r="O23" s="795"/>
      <c r="P23" s="765"/>
      <c r="Q23" s="788"/>
      <c r="R23" s="1904" t="str">
        <f>AS9</f>
        <v>서측</v>
      </c>
      <c r="S23" s="1905"/>
      <c r="T23" s="1906"/>
      <c r="U23" s="1869">
        <f>AU10</f>
        <v>18</v>
      </c>
      <c r="V23" s="1870"/>
      <c r="W23" s="1839">
        <f>ROUND(SUM(AX9:AZ11)/$U23,3)</f>
        <v>5.548</v>
      </c>
      <c r="X23" s="1832"/>
      <c r="Y23" s="1832"/>
      <c r="Z23" s="1839">
        <f>ROUND(SUM(BA9:BC11)/$U23,3)</f>
        <v>1.925</v>
      </c>
      <c r="AA23" s="1832"/>
      <c r="AB23" s="1832"/>
      <c r="AC23" s="1839">
        <f>ROUND(SUM(BD9:BF11)/$U23,3)</f>
        <v>1.3520000000000001</v>
      </c>
      <c r="AD23" s="1832"/>
      <c r="AE23" s="1832"/>
      <c r="AF23" s="1839">
        <f>ROUND(SUM(BG9:BI11)/$U23,3)</f>
        <v>8.1760000000000002</v>
      </c>
      <c r="AG23" s="1832"/>
      <c r="AH23" s="1832"/>
      <c r="AI23" s="1843">
        <f>SUM(W23:AH23)</f>
        <v>17.000999999999998</v>
      </c>
      <c r="AJ23" s="1843"/>
      <c r="AK23" s="1844"/>
      <c r="AL23" s="799"/>
      <c r="AM23" s="800"/>
      <c r="AN23" s="800"/>
      <c r="AO23" s="800"/>
      <c r="AP23" s="800"/>
      <c r="AQ23" s="742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1:89" s="262" customFormat="1" ht="18.899999999999999" customHeight="1">
      <c r="A24" s="765"/>
      <c r="B24" s="766"/>
      <c r="C24" s="766"/>
      <c r="D24" s="766"/>
      <c r="E24" s="766"/>
      <c r="F24" s="766"/>
      <c r="G24" s="766"/>
      <c r="H24" s="788"/>
      <c r="I24" s="794"/>
      <c r="J24" s="709"/>
      <c r="K24" s="709"/>
      <c r="L24" s="709"/>
      <c r="M24" s="766"/>
      <c r="N24" s="766"/>
      <c r="O24" s="795"/>
      <c r="P24" s="765"/>
      <c r="Q24" s="788"/>
      <c r="R24" s="1904" t="str">
        <f>AS15</f>
        <v>북측</v>
      </c>
      <c r="S24" s="1905"/>
      <c r="T24" s="1906"/>
      <c r="U24" s="1869">
        <f>AU16</f>
        <v>27</v>
      </c>
      <c r="V24" s="1870"/>
      <c r="W24" s="1839">
        <f>ROUND(SUM(AX15:AZ17)/$U24,3)</f>
        <v>5.9009999999999998</v>
      </c>
      <c r="X24" s="1832"/>
      <c r="Y24" s="1832"/>
      <c r="Z24" s="1839">
        <f>ROUND(SUM(BA15:BC17)/$U24,3)</f>
        <v>2.0129999999999999</v>
      </c>
      <c r="AA24" s="1832"/>
      <c r="AB24" s="1832"/>
      <c r="AC24" s="1839">
        <f>ROUND(SUM(BD15:BF17)/$U24,3)</f>
        <v>6.3879999999999999</v>
      </c>
      <c r="AD24" s="1832"/>
      <c r="AE24" s="1832"/>
      <c r="AF24" s="1839">
        <f>ROUND(SUM(BG15:BI17)/$U24,3)</f>
        <v>1.1839999999999999</v>
      </c>
      <c r="AG24" s="1832"/>
      <c r="AH24" s="1832"/>
      <c r="AI24" s="1843">
        <f>SUM(W24:AH24)</f>
        <v>15.485999999999999</v>
      </c>
      <c r="AJ24" s="1843"/>
      <c r="AK24" s="1844"/>
      <c r="AL24" s="799"/>
      <c r="AM24" s="800"/>
      <c r="AN24" s="800"/>
      <c r="AO24" s="800"/>
      <c r="AP24" s="800"/>
      <c r="AQ24" s="742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1:89" s="262" customFormat="1" ht="18.899999999999999" customHeight="1">
      <c r="A25" s="765"/>
      <c r="B25" s="766"/>
      <c r="C25" s="766"/>
      <c r="D25" s="766"/>
      <c r="E25" s="766"/>
      <c r="F25" s="766"/>
      <c r="G25" s="766"/>
      <c r="H25" s="788"/>
      <c r="I25" s="794"/>
      <c r="J25" s="709"/>
      <c r="K25" s="709"/>
      <c r="L25" s="709"/>
      <c r="M25" s="766"/>
      <c r="N25" s="766"/>
      <c r="O25" s="795"/>
      <c r="P25" s="765"/>
      <c r="Q25" s="788"/>
      <c r="R25" s="1904" t="s">
        <v>511</v>
      </c>
      <c r="S25" s="1905"/>
      <c r="T25" s="1906"/>
      <c r="U25" s="1869"/>
      <c r="V25" s="1870"/>
      <c r="W25" s="1840"/>
      <c r="X25" s="1841"/>
      <c r="Y25" s="1842"/>
      <c r="Z25" s="1840"/>
      <c r="AA25" s="1841"/>
      <c r="AB25" s="1842"/>
      <c r="AC25" s="1840"/>
      <c r="AD25" s="1841"/>
      <c r="AE25" s="1842"/>
      <c r="AF25" s="1840"/>
      <c r="AG25" s="1841"/>
      <c r="AH25" s="1842"/>
      <c r="AI25" s="1843">
        <f>SUM(W25:AH25)</f>
        <v>0</v>
      </c>
      <c r="AJ25" s="1843"/>
      <c r="AK25" s="1844"/>
      <c r="AL25" s="799"/>
      <c r="AM25" s="800"/>
      <c r="AN25" s="800"/>
      <c r="AO25" s="800"/>
      <c r="AP25" s="800"/>
      <c r="AQ25" s="742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1:89" s="262" customFormat="1" ht="18.899999999999999" customHeight="1">
      <c r="A26" s="765"/>
      <c r="B26" s="766"/>
      <c r="C26" s="766"/>
      <c r="D26" s="766"/>
      <c r="E26" s="766"/>
      <c r="F26" s="766"/>
      <c r="G26" s="766"/>
      <c r="H26" s="788"/>
      <c r="I26" s="794"/>
      <c r="J26" s="709"/>
      <c r="K26" s="709"/>
      <c r="L26" s="709"/>
      <c r="M26" s="766"/>
      <c r="N26" s="766"/>
      <c r="O26" s="795"/>
      <c r="P26" s="765"/>
      <c r="Q26" s="788"/>
      <c r="R26" s="1836" t="s">
        <v>431</v>
      </c>
      <c r="S26" s="1837"/>
      <c r="T26" s="1837"/>
      <c r="U26" s="1869">
        <f>SUM(U22:V25)</f>
        <v>63</v>
      </c>
      <c r="V26" s="1870"/>
      <c r="W26" s="1840"/>
      <c r="X26" s="1841"/>
      <c r="Y26" s="1841"/>
      <c r="Z26" s="1841"/>
      <c r="AA26" s="1841"/>
      <c r="AB26" s="1841"/>
      <c r="AC26" s="1841"/>
      <c r="AD26" s="1841"/>
      <c r="AE26" s="1841"/>
      <c r="AF26" s="1841"/>
      <c r="AG26" s="1841"/>
      <c r="AH26" s="1842"/>
      <c r="AI26" s="1843">
        <f>SUMPRODUCT(U22:U25,AI22:AI25)</f>
        <v>1011.294</v>
      </c>
      <c r="AJ26" s="1843"/>
      <c r="AK26" s="1844"/>
      <c r="AL26" s="799"/>
      <c r="AM26" s="800"/>
      <c r="AN26" s="800"/>
      <c r="AO26" s="800"/>
      <c r="AP26" s="800"/>
      <c r="AQ26" s="742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1:89" s="262" customFormat="1" ht="18.899999999999999" customHeight="1">
      <c r="A27" s="765"/>
      <c r="B27" s="766"/>
      <c r="C27" s="766"/>
      <c r="D27" s="766"/>
      <c r="E27" s="766"/>
      <c r="F27" s="766"/>
      <c r="G27" s="766"/>
      <c r="H27" s="788"/>
      <c r="I27" s="794"/>
      <c r="J27" s="709"/>
      <c r="K27" s="709"/>
      <c r="L27" s="709"/>
      <c r="M27" s="766"/>
      <c r="N27" s="766"/>
      <c r="O27" s="795"/>
      <c r="P27" s="765"/>
      <c r="Q27" s="788"/>
      <c r="R27" s="801" t="s">
        <v>601</v>
      </c>
      <c r="S27" s="802"/>
      <c r="T27" s="802"/>
      <c r="U27" s="803"/>
      <c r="V27" s="803"/>
      <c r="W27" s="804"/>
      <c r="X27" s="805"/>
      <c r="Y27" s="805"/>
      <c r="Z27" s="804"/>
      <c r="AA27" s="805"/>
      <c r="AB27" s="805"/>
      <c r="AC27" s="804"/>
      <c r="AD27" s="805"/>
      <c r="AE27" s="805"/>
      <c r="AF27" s="804"/>
      <c r="AG27" s="805"/>
      <c r="AH27" s="805"/>
      <c r="AI27" s="806"/>
      <c r="AJ27" s="806"/>
      <c r="AK27" s="807"/>
      <c r="AL27" s="799"/>
      <c r="AM27" s="800"/>
      <c r="AN27" s="800"/>
      <c r="AO27" s="800"/>
      <c r="AP27" s="800"/>
      <c r="AQ27" s="742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1:89" s="262" customFormat="1" ht="18.899999999999999" customHeight="1">
      <c r="A28" s="765"/>
      <c r="B28" s="766"/>
      <c r="C28" s="766"/>
      <c r="D28" s="766"/>
      <c r="E28" s="766"/>
      <c r="F28" s="766"/>
      <c r="G28" s="766"/>
      <c r="H28" s="788"/>
      <c r="I28" s="808"/>
      <c r="J28" s="747"/>
      <c r="K28" s="747"/>
      <c r="L28" s="747"/>
      <c r="M28" s="809"/>
      <c r="N28" s="809"/>
      <c r="O28" s="810"/>
      <c r="P28" s="811"/>
      <c r="Q28" s="812"/>
      <c r="R28" s="813" t="s">
        <v>602</v>
      </c>
      <c r="S28" s="747"/>
      <c r="T28" s="747"/>
      <c r="U28" s="814"/>
      <c r="V28" s="747"/>
      <c r="W28" s="747"/>
      <c r="X28" s="747"/>
      <c r="Y28" s="747"/>
      <c r="Z28" s="747"/>
      <c r="AA28" s="747"/>
      <c r="AB28" s="747"/>
      <c r="AC28" s="747"/>
      <c r="AD28" s="815"/>
      <c r="AE28" s="747"/>
      <c r="AF28" s="747"/>
      <c r="AG28" s="747"/>
      <c r="AH28" s="747"/>
      <c r="AI28" s="747"/>
      <c r="AJ28" s="747"/>
      <c r="AK28" s="810"/>
      <c r="AL28" s="816"/>
      <c r="AM28" s="817"/>
      <c r="AN28" s="817"/>
      <c r="AO28" s="817"/>
      <c r="AP28" s="817"/>
      <c r="AQ28" s="755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1:89" s="262" customFormat="1" ht="18.899999999999999" customHeight="1">
      <c r="A29" s="765"/>
      <c r="B29" s="766"/>
      <c r="C29" s="766"/>
      <c r="D29" s="766"/>
      <c r="E29" s="766"/>
      <c r="F29" s="766"/>
      <c r="G29" s="766"/>
      <c r="H29" s="788"/>
      <c r="I29" s="765" t="s">
        <v>490</v>
      </c>
      <c r="J29" s="818"/>
      <c r="K29" s="818"/>
      <c r="L29" s="766"/>
      <c r="M29" s="766"/>
      <c r="N29" s="766"/>
      <c r="O29" s="788"/>
      <c r="P29" s="765" t="s">
        <v>448</v>
      </c>
      <c r="Q29" s="788"/>
      <c r="R29" s="794" t="s">
        <v>467</v>
      </c>
      <c r="S29" s="709" t="s">
        <v>478</v>
      </c>
      <c r="T29" s="710" t="s">
        <v>511</v>
      </c>
      <c r="U29" s="819">
        <f>S31</f>
        <v>0</v>
      </c>
      <c r="V29" s="766"/>
      <c r="W29" s="766"/>
      <c r="X29" s="709" t="s">
        <v>469</v>
      </c>
      <c r="Y29" s="709" t="s">
        <v>501</v>
      </c>
      <c r="Z29" s="766" t="s">
        <v>438</v>
      </c>
      <c r="AA29" s="766"/>
      <c r="AB29" s="766"/>
      <c r="AC29" s="766"/>
      <c r="AD29" s="820"/>
      <c r="AE29" s="709"/>
      <c r="AF29" s="709"/>
      <c r="AG29" s="709"/>
      <c r="AH29" s="709"/>
      <c r="AI29" s="709"/>
      <c r="AJ29" s="709"/>
      <c r="AK29" s="795"/>
      <c r="AL29" s="799"/>
      <c r="AM29" s="800"/>
      <c r="AN29" s="800"/>
      <c r="AO29" s="800"/>
      <c r="AP29" s="800"/>
      <c r="AQ29" s="821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1:89" s="262" customFormat="1" ht="18.899999999999999" customHeight="1">
      <c r="A30" s="765"/>
      <c r="B30" s="766"/>
      <c r="C30" s="766"/>
      <c r="D30" s="766"/>
      <c r="E30" s="766"/>
      <c r="F30" s="766"/>
      <c r="G30" s="766"/>
      <c r="H30" s="788"/>
      <c r="I30" s="794"/>
      <c r="J30" s="709"/>
      <c r="K30" s="709"/>
      <c r="L30" s="709"/>
      <c r="M30" s="766"/>
      <c r="N30" s="766"/>
      <c r="O30" s="795"/>
      <c r="P30" s="765"/>
      <c r="Q30" s="788"/>
      <c r="R30" s="765" t="s">
        <v>519</v>
      </c>
      <c r="S30" s="766"/>
      <c r="T30" s="766"/>
      <c r="U30" s="822" t="s">
        <v>603</v>
      </c>
      <c r="V30" s="710"/>
      <c r="W30" s="766"/>
      <c r="X30" s="766"/>
      <c r="Y30" s="766"/>
      <c r="Z30" s="766"/>
      <c r="AA30" s="766"/>
      <c r="AB30" s="766"/>
      <c r="AC30" s="709"/>
      <c r="AD30" s="766"/>
      <c r="AE30" s="766"/>
      <c r="AF30" s="766"/>
      <c r="AG30" s="766"/>
      <c r="AH30" s="766"/>
      <c r="AI30" s="709"/>
      <c r="AJ30" s="820"/>
      <c r="AK30" s="795"/>
      <c r="AL30" s="799"/>
      <c r="AM30" s="800"/>
      <c r="AN30" s="800"/>
      <c r="AO30" s="800"/>
      <c r="AP30" s="800"/>
      <c r="AQ30" s="742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1:89" s="262" customFormat="1" ht="18.899999999999999" customHeight="1">
      <c r="A31" s="765"/>
      <c r="B31" s="766"/>
      <c r="C31" s="766"/>
      <c r="D31" s="766"/>
      <c r="E31" s="766"/>
      <c r="F31" s="766"/>
      <c r="G31" s="766"/>
      <c r="H31" s="788"/>
      <c r="I31" s="794"/>
      <c r="J31" s="709"/>
      <c r="K31" s="709"/>
      <c r="L31" s="709"/>
      <c r="M31" s="766"/>
      <c r="N31" s="766"/>
      <c r="O31" s="795"/>
      <c r="P31" s="765"/>
      <c r="Q31" s="788"/>
      <c r="R31" s="765"/>
      <c r="S31" s="823">
        <v>0</v>
      </c>
      <c r="T31" s="766"/>
      <c r="U31" s="819"/>
      <c r="V31" s="710" t="s">
        <v>479</v>
      </c>
      <c r="W31" s="709" t="str">
        <f>IF(S31=0,"줄파기 깊이 고려치 않음","줄파기 깊이")</f>
        <v>줄파기 깊이 고려치 않음</v>
      </c>
      <c r="X31" s="766"/>
      <c r="Y31" s="766"/>
      <c r="Z31" s="766"/>
      <c r="AA31" s="709"/>
      <c r="AB31" s="766"/>
      <c r="AC31" s="766"/>
      <c r="AD31" s="824"/>
      <c r="AE31" s="710"/>
      <c r="AF31" s="825"/>
      <c r="AG31" s="766"/>
      <c r="AH31" s="766"/>
      <c r="AI31" s="826"/>
      <c r="AJ31" s="709"/>
      <c r="AK31" s="795"/>
      <c r="AL31" s="799"/>
      <c r="AM31" s="800"/>
      <c r="AN31" s="800"/>
      <c r="AO31" s="800"/>
      <c r="AP31" s="800"/>
      <c r="AQ31" s="742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1:89" s="262" customFormat="1" ht="18.899999999999999" customHeight="1">
      <c r="A32" s="765"/>
      <c r="B32" s="766"/>
      <c r="C32" s="766"/>
      <c r="D32" s="766"/>
      <c r="E32" s="766"/>
      <c r="F32" s="766"/>
      <c r="G32" s="766"/>
      <c r="H32" s="788"/>
      <c r="I32" s="765"/>
      <c r="J32" s="818"/>
      <c r="K32" s="818"/>
      <c r="L32" s="766"/>
      <c r="M32" s="766"/>
      <c r="N32" s="766"/>
      <c r="O32" s="788"/>
      <c r="P32" s="765"/>
      <c r="Q32" s="788"/>
      <c r="R32" s="794"/>
      <c r="S32" s="709" t="s">
        <v>604</v>
      </c>
      <c r="T32" s="709"/>
      <c r="U32" s="827"/>
      <c r="V32" s="709"/>
      <c r="W32" s="709"/>
      <c r="X32" s="709"/>
      <c r="Y32" s="709"/>
      <c r="Z32" s="709"/>
      <c r="AA32" s="709"/>
      <c r="AB32" s="709"/>
      <c r="AC32" s="709"/>
      <c r="AD32" s="820"/>
      <c r="AE32" s="709"/>
      <c r="AF32" s="709"/>
      <c r="AG32" s="709"/>
      <c r="AH32" s="709"/>
      <c r="AI32" s="709"/>
      <c r="AJ32" s="709"/>
      <c r="AK32" s="795"/>
      <c r="AL32" s="799"/>
      <c r="AM32" s="800"/>
      <c r="AN32" s="800"/>
      <c r="AO32" s="800"/>
      <c r="AP32" s="800"/>
      <c r="AQ32" s="742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 s="262" customFormat="1" ht="18.899999999999999" customHeight="1">
      <c r="A33" s="765"/>
      <c r="B33" s="766"/>
      <c r="C33" s="766"/>
      <c r="D33" s="766"/>
      <c r="E33" s="766"/>
      <c r="F33" s="766"/>
      <c r="G33" s="766"/>
      <c r="H33" s="788"/>
      <c r="I33" s="794"/>
      <c r="J33" s="709" t="s">
        <v>467</v>
      </c>
      <c r="K33" s="766" t="s">
        <v>605</v>
      </c>
      <c r="L33" s="766"/>
      <c r="M33" s="766"/>
      <c r="N33" s="766" t="s">
        <v>469</v>
      </c>
      <c r="O33" s="795"/>
      <c r="P33" s="765"/>
      <c r="Q33" s="788"/>
      <c r="R33" s="828" t="s">
        <v>467</v>
      </c>
      <c r="S33" s="1907">
        <f>W6</f>
        <v>1.4970000000000001</v>
      </c>
      <c r="T33" s="1907"/>
      <c r="U33" s="1907"/>
      <c r="V33" s="710" t="s">
        <v>511</v>
      </c>
      <c r="W33" s="819">
        <f>U$29</f>
        <v>0</v>
      </c>
      <c r="X33" s="766"/>
      <c r="Y33" s="766"/>
      <c r="Z33" s="820" t="s">
        <v>469</v>
      </c>
      <c r="AA33" s="710" t="s">
        <v>501</v>
      </c>
      <c r="AB33" s="1908">
        <f>$U$6</f>
        <v>27</v>
      </c>
      <c r="AC33" s="1908"/>
      <c r="AD33" s="1908"/>
      <c r="AE33" s="709"/>
      <c r="AF33" s="709"/>
      <c r="AG33" s="709"/>
      <c r="AH33" s="709"/>
      <c r="AI33" s="709"/>
      <c r="AJ33" s="709"/>
      <c r="AK33" s="795"/>
      <c r="AL33" s="740">
        <f>ROUND(((S33-W33)*AB33),3)</f>
        <v>40.418999999999997</v>
      </c>
      <c r="AM33" s="741"/>
      <c r="AN33" s="741"/>
      <c r="AO33" s="741"/>
      <c r="AP33" s="741"/>
      <c r="AQ33" s="742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s="262" customFormat="1" ht="18.899999999999999" customHeight="1">
      <c r="A34" s="765"/>
      <c r="B34" s="766"/>
      <c r="C34" s="766"/>
      <c r="D34" s="766"/>
      <c r="E34" s="766"/>
      <c r="F34" s="766"/>
      <c r="G34" s="766"/>
      <c r="H34" s="788"/>
      <c r="I34" s="794"/>
      <c r="J34" s="709"/>
      <c r="K34" s="709"/>
      <c r="L34" s="709"/>
      <c r="M34" s="766"/>
      <c r="N34" s="766"/>
      <c r="O34" s="795"/>
      <c r="P34" s="765"/>
      <c r="Q34" s="788"/>
      <c r="R34" s="828" t="s">
        <v>467</v>
      </c>
      <c r="S34" s="1907">
        <f>W7</f>
        <v>0</v>
      </c>
      <c r="T34" s="1907"/>
      <c r="U34" s="1907"/>
      <c r="V34" s="710" t="s">
        <v>511</v>
      </c>
      <c r="W34" s="819">
        <f>U$29</f>
        <v>0</v>
      </c>
      <c r="X34" s="766"/>
      <c r="Y34" s="766"/>
      <c r="Z34" s="820" t="s">
        <v>469</v>
      </c>
      <c r="AA34" s="710" t="s">
        <v>501</v>
      </c>
      <c r="AB34" s="1908">
        <f>$U$7</f>
        <v>0</v>
      </c>
      <c r="AC34" s="1908"/>
      <c r="AD34" s="1908"/>
      <c r="AE34" s="709"/>
      <c r="AF34" s="709"/>
      <c r="AG34" s="709"/>
      <c r="AH34" s="709"/>
      <c r="AI34" s="709"/>
      <c r="AJ34" s="709"/>
      <c r="AK34" s="795"/>
      <c r="AL34" s="740">
        <f>ROUND(((S34-W34)*AB34),3)</f>
        <v>0</v>
      </c>
      <c r="AM34" s="741"/>
      <c r="AN34" s="741"/>
      <c r="AO34" s="741"/>
      <c r="AP34" s="741"/>
      <c r="AQ34" s="742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s="262" customFormat="1" ht="18.899999999999999" customHeight="1">
      <c r="A35" s="765"/>
      <c r="B35" s="766"/>
      <c r="C35" s="766"/>
      <c r="D35" s="766"/>
      <c r="E35" s="766"/>
      <c r="F35" s="766"/>
      <c r="G35" s="766"/>
      <c r="H35" s="788"/>
      <c r="I35" s="794"/>
      <c r="J35" s="709"/>
      <c r="K35" s="766"/>
      <c r="L35" s="766"/>
      <c r="M35" s="766"/>
      <c r="N35" s="766"/>
      <c r="O35" s="795"/>
      <c r="P35" s="765"/>
      <c r="Q35" s="788"/>
      <c r="R35" s="828" t="s">
        <v>467</v>
      </c>
      <c r="S35" s="1907">
        <f>W8</f>
        <v>0</v>
      </c>
      <c r="T35" s="1907"/>
      <c r="U35" s="1907"/>
      <c r="V35" s="710" t="s">
        <v>511</v>
      </c>
      <c r="W35" s="819">
        <f>U$29</f>
        <v>0</v>
      </c>
      <c r="X35" s="766"/>
      <c r="Y35" s="766"/>
      <c r="Z35" s="820" t="s">
        <v>469</v>
      </c>
      <c r="AA35" s="710" t="s">
        <v>501</v>
      </c>
      <c r="AB35" s="1908">
        <f>$U$8</f>
        <v>0</v>
      </c>
      <c r="AC35" s="1908"/>
      <c r="AD35" s="1908"/>
      <c r="AE35" s="709"/>
      <c r="AF35" s="709"/>
      <c r="AG35" s="709"/>
      <c r="AH35" s="709"/>
      <c r="AI35" s="709"/>
      <c r="AJ35" s="709"/>
      <c r="AK35" s="795"/>
      <c r="AL35" s="740">
        <f>ROUND(((S35-W35)*AB35),3)</f>
        <v>0</v>
      </c>
      <c r="AM35" s="741"/>
      <c r="AN35" s="741"/>
      <c r="AO35" s="741"/>
      <c r="AP35" s="741"/>
      <c r="AQ35" s="742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 s="262" customFormat="1" ht="18.899999999999999" customHeight="1">
      <c r="A36" s="765"/>
      <c r="B36" s="766"/>
      <c r="C36" s="766"/>
      <c r="D36" s="766"/>
      <c r="E36" s="766"/>
      <c r="F36" s="766"/>
      <c r="G36" s="766"/>
      <c r="H36" s="788"/>
      <c r="I36" s="794"/>
      <c r="J36" s="709"/>
      <c r="K36" s="709"/>
      <c r="L36" s="709"/>
      <c r="M36" s="766"/>
      <c r="N36" s="766"/>
      <c r="O36" s="795"/>
      <c r="P36" s="765"/>
      <c r="Q36" s="788"/>
      <c r="R36" s="828" t="s">
        <v>467</v>
      </c>
      <c r="S36" s="1907">
        <f>W9</f>
        <v>0</v>
      </c>
      <c r="T36" s="1907"/>
      <c r="U36" s="1907"/>
      <c r="V36" s="710" t="s">
        <v>511</v>
      </c>
      <c r="W36" s="819">
        <f>U$29</f>
        <v>0</v>
      </c>
      <c r="X36" s="766"/>
      <c r="Y36" s="766"/>
      <c r="Z36" s="820" t="s">
        <v>469</v>
      </c>
      <c r="AA36" s="710" t="s">
        <v>501</v>
      </c>
      <c r="AB36" s="1908">
        <f>$U$9</f>
        <v>0</v>
      </c>
      <c r="AC36" s="1908"/>
      <c r="AD36" s="1908"/>
      <c r="AE36" s="709"/>
      <c r="AF36" s="709"/>
      <c r="AG36" s="709"/>
      <c r="AH36" s="709"/>
      <c r="AI36" s="709"/>
      <c r="AJ36" s="709"/>
      <c r="AK36" s="795"/>
      <c r="AL36" s="740">
        <f>ROUND(((S36-W36)*AB36),3)</f>
        <v>0</v>
      </c>
      <c r="AM36" s="741"/>
      <c r="AN36" s="741"/>
      <c r="AO36" s="741"/>
      <c r="AP36" s="741"/>
      <c r="AQ36" s="742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s="262" customFormat="1" ht="18.899999999999999" customHeight="1">
      <c r="A37" s="765"/>
      <c r="B37" s="766"/>
      <c r="C37" s="766"/>
      <c r="D37" s="766"/>
      <c r="E37" s="766"/>
      <c r="F37" s="766"/>
      <c r="G37" s="766"/>
      <c r="H37" s="788"/>
      <c r="I37" s="794"/>
      <c r="J37" s="798"/>
      <c r="K37" s="798"/>
      <c r="L37" s="798"/>
      <c r="M37" s="798"/>
      <c r="N37" s="798"/>
      <c r="O37" s="795"/>
      <c r="P37" s="811"/>
      <c r="Q37" s="812"/>
      <c r="R37" s="811" t="s">
        <v>431</v>
      </c>
      <c r="S37" s="809"/>
      <c r="T37" s="809"/>
      <c r="U37" s="829" t="s">
        <v>496</v>
      </c>
      <c r="V37" s="747"/>
      <c r="W37" s="747"/>
      <c r="X37" s="747"/>
      <c r="Y37" s="747"/>
      <c r="Z37" s="747"/>
      <c r="AA37" s="747"/>
      <c r="AB37" s="747"/>
      <c r="AC37" s="747"/>
      <c r="AD37" s="815"/>
      <c r="AE37" s="747"/>
      <c r="AF37" s="747"/>
      <c r="AG37" s="747"/>
      <c r="AH37" s="747"/>
      <c r="AI37" s="747"/>
      <c r="AJ37" s="747"/>
      <c r="AK37" s="810"/>
      <c r="AL37" s="753">
        <f>SUM(AL33:AL36)</f>
        <v>40.418999999999997</v>
      </c>
      <c r="AM37" s="754"/>
      <c r="AN37" s="754"/>
      <c r="AO37" s="754"/>
      <c r="AP37" s="754"/>
      <c r="AQ37" s="755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s="262" customFormat="1" ht="18.899999999999999" customHeight="1">
      <c r="A38" s="765"/>
      <c r="B38" s="766"/>
      <c r="C38" s="766"/>
      <c r="D38" s="766"/>
      <c r="E38" s="766"/>
      <c r="F38" s="766"/>
      <c r="G38" s="766"/>
      <c r="H38" s="788"/>
      <c r="I38" s="794"/>
      <c r="J38" s="709" t="s">
        <v>467</v>
      </c>
      <c r="K38" s="766" t="s">
        <v>606</v>
      </c>
      <c r="L38" s="766"/>
      <c r="M38" s="766"/>
      <c r="N38" s="766" t="s">
        <v>469</v>
      </c>
      <c r="O38" s="795"/>
      <c r="P38" s="765"/>
      <c r="Q38" s="788"/>
      <c r="R38" s="794" t="s">
        <v>467</v>
      </c>
      <c r="S38" s="819">
        <f>W14</f>
        <v>3.7669999999999999</v>
      </c>
      <c r="T38" s="766"/>
      <c r="U38" s="766"/>
      <c r="V38" s="710" t="s">
        <v>511</v>
      </c>
      <c r="W38" s="819">
        <f>$U$29</f>
        <v>0</v>
      </c>
      <c r="X38" s="766"/>
      <c r="Y38" s="766"/>
      <c r="Z38" s="820" t="s">
        <v>469</v>
      </c>
      <c r="AA38" s="710" t="s">
        <v>501</v>
      </c>
      <c r="AB38" s="1908">
        <f>$U$14</f>
        <v>8</v>
      </c>
      <c r="AC38" s="1908"/>
      <c r="AD38" s="1908"/>
      <c r="AE38" s="710"/>
      <c r="AF38" s="830"/>
      <c r="AG38" s="766"/>
      <c r="AH38" s="766"/>
      <c r="AI38" s="709"/>
      <c r="AJ38" s="709"/>
      <c r="AK38" s="795"/>
      <c r="AL38" s="740">
        <f>ROUND(((S38-W38)*AB38),3)</f>
        <v>30.135999999999999</v>
      </c>
      <c r="AM38" s="741"/>
      <c r="AN38" s="741"/>
      <c r="AO38" s="741"/>
      <c r="AP38" s="741"/>
      <c r="AQ38" s="742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s="262" customFormat="1" ht="18.899999999999999" customHeight="1">
      <c r="A39" s="765"/>
      <c r="B39" s="766"/>
      <c r="C39" s="766"/>
      <c r="D39" s="766"/>
      <c r="E39" s="766"/>
      <c r="F39" s="766"/>
      <c r="G39" s="766"/>
      <c r="H39" s="788"/>
      <c r="I39" s="794"/>
      <c r="J39" s="709"/>
      <c r="K39" s="766"/>
      <c r="L39" s="766"/>
      <c r="M39" s="766"/>
      <c r="N39" s="766"/>
      <c r="O39" s="795"/>
      <c r="P39" s="765"/>
      <c r="Q39" s="788"/>
      <c r="R39" s="794" t="s">
        <v>467</v>
      </c>
      <c r="S39" s="819">
        <f>W15</f>
        <v>3.637</v>
      </c>
      <c r="T39" s="766"/>
      <c r="U39" s="766"/>
      <c r="V39" s="710" t="s">
        <v>511</v>
      </c>
      <c r="W39" s="819">
        <f>$U$29</f>
        <v>0</v>
      </c>
      <c r="X39" s="766"/>
      <c r="Y39" s="766"/>
      <c r="Z39" s="820" t="s">
        <v>469</v>
      </c>
      <c r="AA39" s="710" t="s">
        <v>501</v>
      </c>
      <c r="AB39" s="1908">
        <f>$U$15</f>
        <v>16</v>
      </c>
      <c r="AC39" s="1908"/>
      <c r="AD39" s="1908"/>
      <c r="AE39" s="710"/>
      <c r="AF39" s="830"/>
      <c r="AG39" s="766"/>
      <c r="AH39" s="766"/>
      <c r="AI39" s="709"/>
      <c r="AJ39" s="709"/>
      <c r="AK39" s="795"/>
      <c r="AL39" s="740">
        <f>ROUND(((S39-W39)*AB39),3)</f>
        <v>58.192</v>
      </c>
      <c r="AM39" s="741"/>
      <c r="AN39" s="741"/>
      <c r="AO39" s="741"/>
      <c r="AP39" s="741"/>
      <c r="AQ39" s="742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 s="262" customFormat="1" ht="18.899999999999999" customHeight="1">
      <c r="A40" s="765"/>
      <c r="B40" s="766"/>
      <c r="C40" s="766"/>
      <c r="D40" s="766"/>
      <c r="E40" s="766"/>
      <c r="F40" s="766"/>
      <c r="G40" s="766"/>
      <c r="H40" s="788"/>
      <c r="I40" s="794"/>
      <c r="J40" s="709"/>
      <c r="K40" s="766"/>
      <c r="L40" s="766"/>
      <c r="M40" s="766"/>
      <c r="N40" s="766"/>
      <c r="O40" s="795"/>
      <c r="P40" s="765"/>
      <c r="Q40" s="788"/>
      <c r="R40" s="794" t="s">
        <v>467</v>
      </c>
      <c r="S40" s="819">
        <f>W16</f>
        <v>3.8</v>
      </c>
      <c r="T40" s="766"/>
      <c r="U40" s="766"/>
      <c r="V40" s="710" t="s">
        <v>511</v>
      </c>
      <c r="W40" s="819">
        <f>$U$29</f>
        <v>0</v>
      </c>
      <c r="X40" s="766"/>
      <c r="Y40" s="766"/>
      <c r="Z40" s="820" t="s">
        <v>469</v>
      </c>
      <c r="AA40" s="710" t="s">
        <v>501</v>
      </c>
      <c r="AB40" s="1908">
        <f>$U$16</f>
        <v>12</v>
      </c>
      <c r="AC40" s="1908"/>
      <c r="AD40" s="1908"/>
      <c r="AE40" s="710"/>
      <c r="AF40" s="830"/>
      <c r="AG40" s="766"/>
      <c r="AH40" s="766"/>
      <c r="AI40" s="709"/>
      <c r="AJ40" s="709"/>
      <c r="AK40" s="795"/>
      <c r="AL40" s="740">
        <f>ROUND(((S40-W40)*AB40),3)</f>
        <v>45.6</v>
      </c>
      <c r="AM40" s="741"/>
      <c r="AN40" s="741"/>
      <c r="AO40" s="741"/>
      <c r="AP40" s="741"/>
      <c r="AQ40" s="742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 s="262" customFormat="1" ht="18.899999999999999" customHeight="1">
      <c r="A41" s="765"/>
      <c r="B41" s="766"/>
      <c r="C41" s="766"/>
      <c r="D41" s="766"/>
      <c r="E41" s="766"/>
      <c r="F41" s="766"/>
      <c r="G41" s="766"/>
      <c r="H41" s="788"/>
      <c r="I41" s="794"/>
      <c r="J41" s="709"/>
      <c r="K41" s="766"/>
      <c r="L41" s="766"/>
      <c r="M41" s="766"/>
      <c r="N41" s="766"/>
      <c r="O41" s="795"/>
      <c r="P41" s="765"/>
      <c r="Q41" s="788"/>
      <c r="R41" s="794" t="s">
        <v>467</v>
      </c>
      <c r="S41" s="819">
        <f>W17</f>
        <v>3.867</v>
      </c>
      <c r="T41" s="766"/>
      <c r="U41" s="766"/>
      <c r="V41" s="710" t="s">
        <v>511</v>
      </c>
      <c r="W41" s="819">
        <f>$U$29</f>
        <v>0</v>
      </c>
      <c r="X41" s="766"/>
      <c r="Y41" s="766"/>
      <c r="Z41" s="820" t="s">
        <v>469</v>
      </c>
      <c r="AA41" s="710" t="s">
        <v>501</v>
      </c>
      <c r="AB41" s="1908">
        <f>$U$17</f>
        <v>4</v>
      </c>
      <c r="AC41" s="1908"/>
      <c r="AD41" s="1908"/>
      <c r="AE41" s="710"/>
      <c r="AF41" s="830"/>
      <c r="AG41" s="766"/>
      <c r="AH41" s="766"/>
      <c r="AI41" s="709"/>
      <c r="AJ41" s="709"/>
      <c r="AK41" s="795"/>
      <c r="AL41" s="740">
        <f>ROUND(((S41-W41)*AB41),3)</f>
        <v>15.468</v>
      </c>
      <c r="AM41" s="741"/>
      <c r="AN41" s="741"/>
      <c r="AO41" s="741"/>
      <c r="AP41" s="741"/>
      <c r="AQ41" s="742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s="262" customFormat="1" ht="18.899999999999999" customHeight="1">
      <c r="A42" s="765"/>
      <c r="B42" s="766"/>
      <c r="C42" s="766"/>
      <c r="D42" s="766"/>
      <c r="E42" s="766"/>
      <c r="F42" s="766"/>
      <c r="G42" s="766"/>
      <c r="H42" s="788"/>
      <c r="I42" s="794"/>
      <c r="J42" s="709"/>
      <c r="K42" s="766"/>
      <c r="L42" s="766"/>
      <c r="M42" s="766"/>
      <c r="N42" s="766"/>
      <c r="O42" s="795"/>
      <c r="P42" s="765"/>
      <c r="Q42" s="788"/>
      <c r="R42" s="811" t="s">
        <v>431</v>
      </c>
      <c r="S42" s="809"/>
      <c r="T42" s="809"/>
      <c r="U42" s="829" t="s">
        <v>496</v>
      </c>
      <c r="V42" s="747"/>
      <c r="W42" s="747"/>
      <c r="X42" s="747"/>
      <c r="Y42" s="747"/>
      <c r="Z42" s="747"/>
      <c r="AA42" s="747"/>
      <c r="AB42" s="747"/>
      <c r="AC42" s="747"/>
      <c r="AD42" s="815"/>
      <c r="AE42" s="747"/>
      <c r="AF42" s="747"/>
      <c r="AG42" s="747"/>
      <c r="AH42" s="747"/>
      <c r="AI42" s="747"/>
      <c r="AJ42" s="747"/>
      <c r="AK42" s="810"/>
      <c r="AL42" s="753">
        <f>SUM(AL38:AL41)</f>
        <v>149.39599999999999</v>
      </c>
      <c r="AM42" s="754"/>
      <c r="AN42" s="754"/>
      <c r="AO42" s="754"/>
      <c r="AP42" s="754"/>
      <c r="AQ42" s="755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s="262" customFormat="1" ht="18.899999999999999" customHeight="1">
      <c r="A43" s="765"/>
      <c r="B43" s="766"/>
      <c r="C43" s="766"/>
      <c r="D43" s="766"/>
      <c r="E43" s="766"/>
      <c r="F43" s="766"/>
      <c r="G43" s="766"/>
      <c r="H43" s="788"/>
      <c r="I43" s="808"/>
      <c r="J43" s="747"/>
      <c r="K43" s="809"/>
      <c r="L43" s="809"/>
      <c r="M43" s="809"/>
      <c r="N43" s="809"/>
      <c r="O43" s="810"/>
      <c r="P43" s="831" t="s">
        <v>448</v>
      </c>
      <c r="Q43" s="832"/>
      <c r="R43" s="811" t="s">
        <v>607</v>
      </c>
      <c r="S43" s="809"/>
      <c r="T43" s="809"/>
      <c r="U43" s="829" t="s">
        <v>496</v>
      </c>
      <c r="V43" s="747" t="s">
        <v>467</v>
      </c>
      <c r="W43" s="833">
        <f>AL37</f>
        <v>40.418999999999997</v>
      </c>
      <c r="X43" s="834"/>
      <c r="Y43" s="834"/>
      <c r="Z43" s="834"/>
      <c r="AA43" s="829" t="s">
        <v>474</v>
      </c>
      <c r="AB43" s="833">
        <f>AL42</f>
        <v>149.39599999999999</v>
      </c>
      <c r="AC43" s="834"/>
      <c r="AD43" s="835"/>
      <c r="AE43" s="809"/>
      <c r="AF43" s="747" t="s">
        <v>469</v>
      </c>
      <c r="AG43" s="747"/>
      <c r="AH43" s="747"/>
      <c r="AI43" s="747"/>
      <c r="AJ43" s="747"/>
      <c r="AK43" s="810"/>
      <c r="AL43" s="753">
        <f>(W43+AB43)</f>
        <v>189.815</v>
      </c>
      <c r="AM43" s="754"/>
      <c r="AN43" s="754"/>
      <c r="AO43" s="754"/>
      <c r="AP43" s="754"/>
      <c r="AQ43" s="755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s="262" customFormat="1" ht="18.899999999999999" customHeight="1">
      <c r="A44" s="796"/>
      <c r="B44" s="826"/>
      <c r="C44" s="826"/>
      <c r="D44" s="826"/>
      <c r="E44" s="826"/>
      <c r="F44" s="826"/>
      <c r="G44" s="826"/>
      <c r="H44" s="836"/>
      <c r="I44" s="765" t="s">
        <v>497</v>
      </c>
      <c r="J44" s="818"/>
      <c r="K44" s="818"/>
      <c r="L44" s="766"/>
      <c r="M44" s="766"/>
      <c r="N44" s="766"/>
      <c r="O44" s="788"/>
      <c r="P44" s="765" t="s">
        <v>448</v>
      </c>
      <c r="Q44" s="788"/>
      <c r="R44" s="794" t="s">
        <v>478</v>
      </c>
      <c r="S44" s="709" t="s">
        <v>501</v>
      </c>
      <c r="T44" s="709" t="s">
        <v>438</v>
      </c>
      <c r="U44" s="709"/>
      <c r="V44" s="709"/>
      <c r="W44" s="709"/>
      <c r="X44" s="709"/>
      <c r="Y44" s="709"/>
      <c r="Z44" s="709"/>
      <c r="AA44" s="709"/>
      <c r="AB44" s="827"/>
      <c r="AC44" s="709"/>
      <c r="AD44" s="709"/>
      <c r="AE44" s="709"/>
      <c r="AF44" s="709"/>
      <c r="AG44" s="709"/>
      <c r="AH44" s="709"/>
      <c r="AI44" s="709"/>
      <c r="AJ44" s="709"/>
      <c r="AK44" s="795"/>
      <c r="AL44" s="799"/>
      <c r="AM44" s="800"/>
      <c r="AN44" s="800"/>
      <c r="AO44" s="800"/>
      <c r="AP44" s="800"/>
      <c r="AQ44" s="821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s="262" customFormat="1" ht="18.899999999999999" customHeight="1">
      <c r="A45" s="837"/>
      <c r="B45" s="826"/>
      <c r="C45" s="826"/>
      <c r="D45" s="826"/>
      <c r="E45" s="826"/>
      <c r="F45" s="826"/>
      <c r="G45" s="826"/>
      <c r="H45" s="836"/>
      <c r="I45" s="794"/>
      <c r="J45" s="709"/>
      <c r="K45" s="709"/>
      <c r="L45" s="709"/>
      <c r="M45" s="766"/>
      <c r="N45" s="766"/>
      <c r="O45" s="795"/>
      <c r="P45" s="765"/>
      <c r="Q45" s="788"/>
      <c r="R45" s="765" t="s">
        <v>519</v>
      </c>
      <c r="S45" s="766"/>
      <c r="T45" s="766"/>
      <c r="U45" s="822" t="s">
        <v>603</v>
      </c>
      <c r="V45" s="710"/>
      <c r="W45" s="766"/>
      <c r="X45" s="766"/>
      <c r="Y45" s="766"/>
      <c r="Z45" s="766"/>
      <c r="AA45" s="766"/>
      <c r="AB45" s="766"/>
      <c r="AC45" s="709"/>
      <c r="AD45" s="766"/>
      <c r="AE45" s="766"/>
      <c r="AF45" s="766"/>
      <c r="AG45" s="766"/>
      <c r="AH45" s="766"/>
      <c r="AI45" s="709"/>
      <c r="AJ45" s="820"/>
      <c r="AK45" s="795"/>
      <c r="AL45" s="799"/>
      <c r="AM45" s="800"/>
      <c r="AN45" s="800"/>
      <c r="AO45" s="800"/>
      <c r="AP45" s="800"/>
      <c r="AQ45" s="742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s="262" customFormat="1" ht="18.899999999999999" customHeight="1">
      <c r="A46" s="837"/>
      <c r="B46" s="826"/>
      <c r="C46" s="826"/>
      <c r="D46" s="826"/>
      <c r="E46" s="826"/>
      <c r="F46" s="826"/>
      <c r="G46" s="826"/>
      <c r="H46" s="836"/>
      <c r="I46" s="794"/>
      <c r="J46" s="709"/>
      <c r="K46" s="709"/>
      <c r="L46" s="709"/>
      <c r="M46" s="766"/>
      <c r="N46" s="766"/>
      <c r="O46" s="795"/>
      <c r="P46" s="811"/>
      <c r="Q46" s="812"/>
      <c r="R46" s="808"/>
      <c r="S46" s="747" t="s">
        <v>604</v>
      </c>
      <c r="T46" s="747"/>
      <c r="U46" s="814"/>
      <c r="V46" s="747"/>
      <c r="W46" s="747"/>
      <c r="X46" s="747"/>
      <c r="Y46" s="747"/>
      <c r="Z46" s="747"/>
      <c r="AA46" s="747"/>
      <c r="AB46" s="747"/>
      <c r="AC46" s="747"/>
      <c r="AD46" s="815"/>
      <c r="AE46" s="747"/>
      <c r="AF46" s="747"/>
      <c r="AG46" s="747"/>
      <c r="AH46" s="747"/>
      <c r="AI46" s="747"/>
      <c r="AJ46" s="747"/>
      <c r="AK46" s="810"/>
      <c r="AL46" s="816"/>
      <c r="AM46" s="817"/>
      <c r="AN46" s="817"/>
      <c r="AO46" s="817"/>
      <c r="AP46" s="817"/>
      <c r="AQ46" s="755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 s="262" customFormat="1" ht="18.899999999999999" customHeight="1">
      <c r="A47" s="837"/>
      <c r="B47" s="826"/>
      <c r="C47" s="826"/>
      <c r="D47" s="826"/>
      <c r="E47" s="826"/>
      <c r="F47" s="826"/>
      <c r="G47" s="826"/>
      <c r="H47" s="836"/>
      <c r="I47" s="794"/>
      <c r="J47" s="709" t="s">
        <v>467</v>
      </c>
      <c r="K47" s="766" t="s">
        <v>605</v>
      </c>
      <c r="L47" s="766"/>
      <c r="M47" s="766"/>
      <c r="N47" s="766" t="s">
        <v>469</v>
      </c>
      <c r="O47" s="795"/>
      <c r="P47" s="765"/>
      <c r="Q47" s="788"/>
      <c r="R47" s="838">
        <f>Z6</f>
        <v>1.218</v>
      </c>
      <c r="S47" s="766"/>
      <c r="T47" s="766"/>
      <c r="U47" s="710" t="s">
        <v>501</v>
      </c>
      <c r="V47" s="1908">
        <f>$U$6</f>
        <v>27</v>
      </c>
      <c r="W47" s="1908"/>
      <c r="X47" s="1908"/>
      <c r="Y47" s="710"/>
      <c r="Z47" s="839"/>
      <c r="AA47" s="839"/>
      <c r="AB47" s="839"/>
      <c r="AC47" s="709"/>
      <c r="AD47" s="819"/>
      <c r="AE47" s="766"/>
      <c r="AF47" s="766"/>
      <c r="AG47" s="709"/>
      <c r="AH47" s="709"/>
      <c r="AI47" s="709"/>
      <c r="AJ47" s="709"/>
      <c r="AK47" s="795"/>
      <c r="AL47" s="740">
        <f>ROUND((R47*V47),3)</f>
        <v>32.886000000000003</v>
      </c>
      <c r="AM47" s="741"/>
      <c r="AN47" s="741"/>
      <c r="AO47" s="741"/>
      <c r="AP47" s="741"/>
      <c r="AQ47" s="742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s="262" customFormat="1" ht="18.899999999999999" customHeight="1">
      <c r="A48" s="837"/>
      <c r="B48" s="826"/>
      <c r="C48" s="826"/>
      <c r="D48" s="826"/>
      <c r="E48" s="826"/>
      <c r="F48" s="826"/>
      <c r="G48" s="826"/>
      <c r="H48" s="836"/>
      <c r="I48" s="794"/>
      <c r="J48" s="709"/>
      <c r="K48" s="766"/>
      <c r="L48" s="766"/>
      <c r="M48" s="766"/>
      <c r="N48" s="766"/>
      <c r="O48" s="795"/>
      <c r="P48" s="765"/>
      <c r="Q48" s="788"/>
      <c r="R48" s="838">
        <f>Z7</f>
        <v>0</v>
      </c>
      <c r="S48" s="766"/>
      <c r="T48" s="766"/>
      <c r="U48" s="710" t="s">
        <v>501</v>
      </c>
      <c r="V48" s="1908">
        <f>$U$7</f>
        <v>0</v>
      </c>
      <c r="W48" s="1908"/>
      <c r="X48" s="1908"/>
      <c r="Y48" s="709"/>
      <c r="Z48" s="830"/>
      <c r="AA48" s="766"/>
      <c r="AB48" s="766"/>
      <c r="AC48" s="709"/>
      <c r="AD48" s="819"/>
      <c r="AE48" s="766"/>
      <c r="AF48" s="766"/>
      <c r="AG48" s="709"/>
      <c r="AH48" s="709"/>
      <c r="AI48" s="709"/>
      <c r="AJ48" s="709"/>
      <c r="AK48" s="795"/>
      <c r="AL48" s="740">
        <f>ROUND((R48*V48),3)</f>
        <v>0</v>
      </c>
      <c r="AM48" s="741"/>
      <c r="AN48" s="741"/>
      <c r="AO48" s="741"/>
      <c r="AP48" s="741"/>
      <c r="AQ48" s="742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1:89" s="262" customFormat="1" ht="18.899999999999999" customHeight="1">
      <c r="A49" s="837"/>
      <c r="B49" s="826"/>
      <c r="C49" s="826"/>
      <c r="D49" s="826"/>
      <c r="E49" s="826"/>
      <c r="F49" s="826"/>
      <c r="G49" s="826"/>
      <c r="H49" s="836"/>
      <c r="I49" s="733"/>
      <c r="J49" s="710"/>
      <c r="K49" s="710"/>
      <c r="L49" s="710"/>
      <c r="M49" s="710"/>
      <c r="N49" s="710"/>
      <c r="O49" s="840"/>
      <c r="P49" s="733"/>
      <c r="Q49" s="840"/>
      <c r="R49" s="838">
        <f>Z8</f>
        <v>0</v>
      </c>
      <c r="S49" s="766"/>
      <c r="T49" s="766"/>
      <c r="U49" s="710" t="s">
        <v>501</v>
      </c>
      <c r="V49" s="1908">
        <f>$U$8</f>
        <v>0</v>
      </c>
      <c r="W49" s="1908"/>
      <c r="X49" s="1908"/>
      <c r="Y49" s="709"/>
      <c r="Z49" s="839"/>
      <c r="AA49" s="839"/>
      <c r="AB49" s="839"/>
      <c r="AC49" s="709"/>
      <c r="AD49" s="819"/>
      <c r="AE49" s="766"/>
      <c r="AF49" s="766"/>
      <c r="AG49" s="709"/>
      <c r="AH49" s="766"/>
      <c r="AI49" s="709"/>
      <c r="AJ49" s="709"/>
      <c r="AK49" s="795"/>
      <c r="AL49" s="740">
        <f>ROUND((R49*V49),3)</f>
        <v>0</v>
      </c>
      <c r="AM49" s="741"/>
      <c r="AN49" s="741"/>
      <c r="AO49" s="741"/>
      <c r="AP49" s="741"/>
      <c r="AQ49" s="742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1:89" s="262" customFormat="1" ht="18.899999999999999" customHeight="1">
      <c r="A50" s="837"/>
      <c r="B50" s="826"/>
      <c r="C50" s="826"/>
      <c r="D50" s="826"/>
      <c r="E50" s="826"/>
      <c r="F50" s="826"/>
      <c r="G50" s="826"/>
      <c r="H50" s="836"/>
      <c r="I50" s="733"/>
      <c r="J50" s="710"/>
      <c r="K50" s="710"/>
      <c r="L50" s="710"/>
      <c r="M50" s="710"/>
      <c r="N50" s="710"/>
      <c r="O50" s="840"/>
      <c r="P50" s="733"/>
      <c r="Q50" s="840"/>
      <c r="R50" s="838">
        <f>Z9</f>
        <v>0</v>
      </c>
      <c r="S50" s="766"/>
      <c r="T50" s="766"/>
      <c r="U50" s="710" t="s">
        <v>501</v>
      </c>
      <c r="V50" s="1908">
        <f>$U$9</f>
        <v>0</v>
      </c>
      <c r="W50" s="1908"/>
      <c r="X50" s="1908"/>
      <c r="Y50" s="710"/>
      <c r="Z50" s="830"/>
      <c r="AA50" s="766"/>
      <c r="AB50" s="766"/>
      <c r="AC50" s="709"/>
      <c r="AD50" s="819"/>
      <c r="AE50" s="766"/>
      <c r="AF50" s="766"/>
      <c r="AG50" s="709"/>
      <c r="AH50" s="709"/>
      <c r="AI50" s="709"/>
      <c r="AJ50" s="709"/>
      <c r="AK50" s="795"/>
      <c r="AL50" s="740">
        <f>ROUND((R50*V50),3)</f>
        <v>0</v>
      </c>
      <c r="AM50" s="741"/>
      <c r="AN50" s="741"/>
      <c r="AO50" s="741"/>
      <c r="AP50" s="741"/>
      <c r="AQ50" s="742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1:89" s="262" customFormat="1" ht="18.899999999999999" customHeight="1">
      <c r="A51" s="837"/>
      <c r="B51" s="826"/>
      <c r="C51" s="826"/>
      <c r="D51" s="826"/>
      <c r="E51" s="826"/>
      <c r="F51" s="826"/>
      <c r="G51" s="826"/>
      <c r="H51" s="836"/>
      <c r="I51" s="796"/>
      <c r="J51" s="798"/>
      <c r="K51" s="798"/>
      <c r="L51" s="798"/>
      <c r="M51" s="798"/>
      <c r="N51" s="798"/>
      <c r="O51" s="797"/>
      <c r="P51" s="796"/>
      <c r="Q51" s="797"/>
      <c r="R51" s="811" t="s">
        <v>431</v>
      </c>
      <c r="S51" s="809"/>
      <c r="T51" s="809"/>
      <c r="U51" s="829" t="s">
        <v>496</v>
      </c>
      <c r="V51" s="747"/>
      <c r="W51" s="747"/>
      <c r="X51" s="815"/>
      <c r="Y51" s="747"/>
      <c r="Z51" s="747"/>
      <c r="AA51" s="747"/>
      <c r="AB51" s="747"/>
      <c r="AC51" s="747"/>
      <c r="AD51" s="815"/>
      <c r="AE51" s="747"/>
      <c r="AF51" s="747"/>
      <c r="AG51" s="747"/>
      <c r="AH51" s="747"/>
      <c r="AI51" s="747"/>
      <c r="AJ51" s="747"/>
      <c r="AK51" s="810"/>
      <c r="AL51" s="753">
        <f>SUM(AL47:AL50)</f>
        <v>32.886000000000003</v>
      </c>
      <c r="AM51" s="754"/>
      <c r="AN51" s="754"/>
      <c r="AO51" s="754"/>
      <c r="AP51" s="754"/>
      <c r="AQ51" s="755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1:89" s="262" customFormat="1" ht="18.899999999999999" customHeight="1">
      <c r="A52" s="796"/>
      <c r="B52" s="826"/>
      <c r="C52" s="826"/>
      <c r="D52" s="826"/>
      <c r="E52" s="826"/>
      <c r="F52" s="826"/>
      <c r="G52" s="826"/>
      <c r="H52" s="836"/>
      <c r="I52" s="794"/>
      <c r="J52" s="709" t="s">
        <v>467</v>
      </c>
      <c r="K52" s="766" t="s">
        <v>606</v>
      </c>
      <c r="L52" s="766"/>
      <c r="M52" s="766"/>
      <c r="N52" s="766" t="s">
        <v>469</v>
      </c>
      <c r="O52" s="795"/>
      <c r="P52" s="765"/>
      <c r="Q52" s="788"/>
      <c r="R52" s="838">
        <f>Z14</f>
        <v>1.6120000000000001</v>
      </c>
      <c r="S52" s="766"/>
      <c r="T52" s="766"/>
      <c r="U52" s="710" t="s">
        <v>501</v>
      </c>
      <c r="V52" s="1908">
        <f>$U$14</f>
        <v>8</v>
      </c>
      <c r="W52" s="1908"/>
      <c r="X52" s="1908"/>
      <c r="Y52" s="709"/>
      <c r="Z52" s="830"/>
      <c r="AA52" s="766"/>
      <c r="AB52" s="766"/>
      <c r="AC52" s="709"/>
      <c r="AD52" s="820"/>
      <c r="AE52" s="709"/>
      <c r="AF52" s="709"/>
      <c r="AG52" s="709"/>
      <c r="AH52" s="709"/>
      <c r="AI52" s="709"/>
      <c r="AJ52" s="709"/>
      <c r="AK52" s="795"/>
      <c r="AL52" s="740">
        <f>ROUND(((R52)*V52),3)</f>
        <v>12.896000000000001</v>
      </c>
      <c r="AM52" s="741"/>
      <c r="AN52" s="741"/>
      <c r="AO52" s="741"/>
      <c r="AP52" s="741"/>
      <c r="AQ52" s="742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1:89" s="262" customFormat="1" ht="18.899999999999999" customHeight="1">
      <c r="A53" s="837"/>
      <c r="B53" s="826"/>
      <c r="C53" s="826"/>
      <c r="D53" s="826"/>
      <c r="E53" s="826"/>
      <c r="F53" s="826"/>
      <c r="G53" s="826"/>
      <c r="H53" s="836"/>
      <c r="I53" s="794"/>
      <c r="J53" s="709"/>
      <c r="K53" s="766"/>
      <c r="L53" s="766"/>
      <c r="M53" s="766"/>
      <c r="N53" s="766"/>
      <c r="O53" s="795"/>
      <c r="P53" s="765"/>
      <c r="Q53" s="788"/>
      <c r="R53" s="838">
        <f>Z15</f>
        <v>1.556</v>
      </c>
      <c r="S53" s="766"/>
      <c r="T53" s="766"/>
      <c r="U53" s="710" t="s">
        <v>501</v>
      </c>
      <c r="V53" s="1908">
        <f>$U$15</f>
        <v>16</v>
      </c>
      <c r="W53" s="1908"/>
      <c r="X53" s="1908"/>
      <c r="Y53" s="710"/>
      <c r="Z53" s="830"/>
      <c r="AA53" s="766"/>
      <c r="AB53" s="766"/>
      <c r="AC53" s="709"/>
      <c r="AD53" s="820"/>
      <c r="AE53" s="709"/>
      <c r="AF53" s="709"/>
      <c r="AG53" s="709"/>
      <c r="AH53" s="709"/>
      <c r="AI53" s="709"/>
      <c r="AJ53" s="709"/>
      <c r="AK53" s="795"/>
      <c r="AL53" s="740">
        <f>ROUND(((R53)*V53),3)</f>
        <v>24.896000000000001</v>
      </c>
      <c r="AM53" s="741"/>
      <c r="AN53" s="741"/>
      <c r="AO53" s="741"/>
      <c r="AP53" s="741"/>
      <c r="AQ53" s="742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1:89" s="262" customFormat="1" ht="18.899999999999999" customHeight="1">
      <c r="A54" s="837"/>
      <c r="B54" s="826"/>
      <c r="C54" s="826"/>
      <c r="D54" s="826"/>
      <c r="E54" s="826"/>
      <c r="F54" s="826"/>
      <c r="G54" s="826"/>
      <c r="H54" s="836"/>
      <c r="I54" s="794"/>
      <c r="J54" s="709"/>
      <c r="K54" s="766"/>
      <c r="L54" s="766"/>
      <c r="M54" s="766"/>
      <c r="N54" s="766"/>
      <c r="O54" s="795"/>
      <c r="P54" s="765"/>
      <c r="Q54" s="788"/>
      <c r="R54" s="838">
        <f>Z16</f>
        <v>1.6259999999999999</v>
      </c>
      <c r="S54" s="766"/>
      <c r="T54" s="766"/>
      <c r="U54" s="710" t="s">
        <v>501</v>
      </c>
      <c r="V54" s="1908">
        <f>$U$16</f>
        <v>12</v>
      </c>
      <c r="W54" s="1908"/>
      <c r="X54" s="1908"/>
      <c r="Y54" s="710"/>
      <c r="Z54" s="830"/>
      <c r="AA54" s="766"/>
      <c r="AB54" s="766"/>
      <c r="AC54" s="709"/>
      <c r="AD54" s="820"/>
      <c r="AE54" s="709"/>
      <c r="AF54" s="709"/>
      <c r="AG54" s="709"/>
      <c r="AH54" s="709"/>
      <c r="AI54" s="709"/>
      <c r="AJ54" s="709"/>
      <c r="AK54" s="795"/>
      <c r="AL54" s="740">
        <f>ROUND(((R54)*V54),3)</f>
        <v>19.512</v>
      </c>
      <c r="AM54" s="741"/>
      <c r="AN54" s="741"/>
      <c r="AO54" s="741"/>
      <c r="AP54" s="741"/>
      <c r="AQ54" s="742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1:89" s="262" customFormat="1" ht="18.899999999999999" customHeight="1">
      <c r="A55" s="837"/>
      <c r="B55" s="826"/>
      <c r="C55" s="826"/>
      <c r="D55" s="826"/>
      <c r="E55" s="826"/>
      <c r="F55" s="826"/>
      <c r="G55" s="826"/>
      <c r="H55" s="836"/>
      <c r="I55" s="794"/>
      <c r="J55" s="709"/>
      <c r="K55" s="766"/>
      <c r="L55" s="766"/>
      <c r="M55" s="766"/>
      <c r="N55" s="766"/>
      <c r="O55" s="795"/>
      <c r="P55" s="765"/>
      <c r="Q55" s="788"/>
      <c r="R55" s="838">
        <f>Z17</f>
        <v>1.6539999999999999</v>
      </c>
      <c r="S55" s="766"/>
      <c r="T55" s="766"/>
      <c r="U55" s="710" t="s">
        <v>501</v>
      </c>
      <c r="V55" s="1908">
        <f>$U$17</f>
        <v>4</v>
      </c>
      <c r="W55" s="1908"/>
      <c r="X55" s="1908"/>
      <c r="Y55" s="710"/>
      <c r="Z55" s="830"/>
      <c r="AA55" s="766"/>
      <c r="AB55" s="766"/>
      <c r="AC55" s="709"/>
      <c r="AD55" s="820"/>
      <c r="AE55" s="709"/>
      <c r="AF55" s="709"/>
      <c r="AG55" s="709"/>
      <c r="AH55" s="709"/>
      <c r="AI55" s="709"/>
      <c r="AJ55" s="709"/>
      <c r="AK55" s="795"/>
      <c r="AL55" s="740">
        <f>ROUND(((R55)*V55),3)</f>
        <v>6.6159999999999997</v>
      </c>
      <c r="AM55" s="741"/>
      <c r="AN55" s="741"/>
      <c r="AO55" s="741"/>
      <c r="AP55" s="741"/>
      <c r="AQ55" s="742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1:89" s="263" customFormat="1" ht="18.899999999999999" customHeight="1">
      <c r="A56" s="837"/>
      <c r="B56" s="826"/>
      <c r="C56" s="826"/>
      <c r="D56" s="826"/>
      <c r="E56" s="826"/>
      <c r="F56" s="826"/>
      <c r="G56" s="826"/>
      <c r="H56" s="836"/>
      <c r="I56" s="794"/>
      <c r="J56" s="709"/>
      <c r="K56" s="766"/>
      <c r="L56" s="766"/>
      <c r="M56" s="766"/>
      <c r="N56" s="766"/>
      <c r="O56" s="795"/>
      <c r="P56" s="765"/>
      <c r="Q56" s="788"/>
      <c r="R56" s="811" t="s">
        <v>431</v>
      </c>
      <c r="S56" s="809"/>
      <c r="T56" s="809"/>
      <c r="U56" s="829" t="s">
        <v>496</v>
      </c>
      <c r="V56" s="747"/>
      <c r="W56" s="747"/>
      <c r="X56" s="747"/>
      <c r="Y56" s="747"/>
      <c r="Z56" s="747"/>
      <c r="AA56" s="747"/>
      <c r="AB56" s="747"/>
      <c r="AC56" s="747"/>
      <c r="AD56" s="815"/>
      <c r="AE56" s="747"/>
      <c r="AF56" s="747"/>
      <c r="AG56" s="747"/>
      <c r="AH56" s="747"/>
      <c r="AI56" s="747"/>
      <c r="AJ56" s="747"/>
      <c r="AK56" s="810"/>
      <c r="AL56" s="753">
        <f>SUM(AL52:AL55)</f>
        <v>63.92</v>
      </c>
      <c r="AM56" s="754"/>
      <c r="AN56" s="754"/>
      <c r="AO56" s="754"/>
      <c r="AP56" s="754"/>
      <c r="AQ56" s="755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</row>
    <row r="57" spans="1:89" s="262" customFormat="1" ht="18.899999999999999" customHeight="1">
      <c r="A57" s="837"/>
      <c r="B57" s="826"/>
      <c r="C57" s="826"/>
      <c r="D57" s="826"/>
      <c r="E57" s="826"/>
      <c r="F57" s="826"/>
      <c r="G57" s="826"/>
      <c r="H57" s="836"/>
      <c r="I57" s="808"/>
      <c r="J57" s="747"/>
      <c r="K57" s="809"/>
      <c r="L57" s="809"/>
      <c r="M57" s="809"/>
      <c r="N57" s="809"/>
      <c r="O57" s="810"/>
      <c r="P57" s="811"/>
      <c r="Q57" s="812"/>
      <c r="R57" s="811" t="s">
        <v>607</v>
      </c>
      <c r="S57" s="809"/>
      <c r="T57" s="809"/>
      <c r="U57" s="829" t="s">
        <v>496</v>
      </c>
      <c r="V57" s="747" t="s">
        <v>467</v>
      </c>
      <c r="W57" s="833">
        <f>AL51</f>
        <v>32.886000000000003</v>
      </c>
      <c r="X57" s="809"/>
      <c r="Y57" s="809"/>
      <c r="Z57" s="809"/>
      <c r="AA57" s="829" t="s">
        <v>474</v>
      </c>
      <c r="AB57" s="833">
        <f>AL56</f>
        <v>63.92</v>
      </c>
      <c r="AC57" s="809"/>
      <c r="AD57" s="841"/>
      <c r="AE57" s="809"/>
      <c r="AF57" s="747" t="s">
        <v>469</v>
      </c>
      <c r="AG57" s="747"/>
      <c r="AH57" s="747"/>
      <c r="AI57" s="747"/>
      <c r="AJ57" s="747"/>
      <c r="AK57" s="810"/>
      <c r="AL57" s="753">
        <f>(W57+AB57)</f>
        <v>96.806000000000012</v>
      </c>
      <c r="AM57" s="754"/>
      <c r="AN57" s="754"/>
      <c r="AO57" s="754"/>
      <c r="AP57" s="754"/>
      <c r="AQ57" s="755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1:89" s="262" customFormat="1" ht="18.899999999999999" customHeight="1">
      <c r="A58" s="796"/>
      <c r="B58" s="826"/>
      <c r="C58" s="826"/>
      <c r="D58" s="826"/>
      <c r="E58" s="826"/>
      <c r="F58" s="826"/>
      <c r="G58" s="826"/>
      <c r="H58" s="836"/>
      <c r="I58" s="1606" t="s">
        <v>534</v>
      </c>
      <c r="J58" s="1614"/>
      <c r="K58" s="1614"/>
      <c r="L58" s="1607"/>
      <c r="M58" s="1607"/>
      <c r="N58" s="1607"/>
      <c r="O58" s="1610"/>
      <c r="P58" s="765" t="s">
        <v>448</v>
      </c>
      <c r="Q58" s="788"/>
      <c r="R58" s="794" t="s">
        <v>478</v>
      </c>
      <c r="S58" s="709" t="s">
        <v>501</v>
      </c>
      <c r="T58" s="709" t="s">
        <v>438</v>
      </c>
      <c r="U58" s="709"/>
      <c r="V58" s="709"/>
      <c r="W58" s="709"/>
      <c r="X58" s="709"/>
      <c r="Y58" s="709"/>
      <c r="Z58" s="709"/>
      <c r="AA58" s="709"/>
      <c r="AB58" s="827"/>
      <c r="AC58" s="709"/>
      <c r="AD58" s="709"/>
      <c r="AE58" s="709"/>
      <c r="AF58" s="709"/>
      <c r="AG58" s="709"/>
      <c r="AH58" s="709"/>
      <c r="AI58" s="709"/>
      <c r="AJ58" s="709"/>
      <c r="AK58" s="795"/>
      <c r="AL58" s="799"/>
      <c r="AM58" s="800"/>
      <c r="AN58" s="800"/>
      <c r="AO58" s="800"/>
      <c r="AP58" s="800"/>
      <c r="AQ58" s="821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1:89" s="263" customFormat="1" ht="18.899999999999999" customHeight="1">
      <c r="A59" s="837"/>
      <c r="B59" s="826"/>
      <c r="C59" s="826"/>
      <c r="D59" s="826"/>
      <c r="E59" s="826"/>
      <c r="F59" s="826"/>
      <c r="G59" s="826"/>
      <c r="H59" s="836"/>
      <c r="I59" s="794"/>
      <c r="J59" s="709"/>
      <c r="K59" s="709"/>
      <c r="L59" s="709"/>
      <c r="M59" s="709"/>
      <c r="N59" s="709"/>
      <c r="O59" s="795"/>
      <c r="P59" s="794"/>
      <c r="Q59" s="795"/>
      <c r="R59" s="765" t="s">
        <v>519</v>
      </c>
      <c r="S59" s="766"/>
      <c r="T59" s="766"/>
      <c r="U59" s="822" t="s">
        <v>608</v>
      </c>
      <c r="V59" s="710"/>
      <c r="W59" s="766"/>
      <c r="X59" s="766"/>
      <c r="Y59" s="766"/>
      <c r="Z59" s="766"/>
      <c r="AA59" s="766"/>
      <c r="AB59" s="766"/>
      <c r="AC59" s="709"/>
      <c r="AD59" s="766"/>
      <c r="AE59" s="766"/>
      <c r="AF59" s="766"/>
      <c r="AG59" s="766"/>
      <c r="AH59" s="766"/>
      <c r="AI59" s="709"/>
      <c r="AJ59" s="820"/>
      <c r="AK59" s="795"/>
      <c r="AL59" s="799"/>
      <c r="AM59" s="800"/>
      <c r="AN59" s="800"/>
      <c r="AO59" s="800"/>
      <c r="AP59" s="800"/>
      <c r="AQ59" s="742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</row>
    <row r="60" spans="1:89" s="262" customFormat="1" ht="18.899999999999999" customHeight="1">
      <c r="A60" s="837"/>
      <c r="B60" s="826"/>
      <c r="C60" s="826"/>
      <c r="D60" s="826"/>
      <c r="E60" s="826"/>
      <c r="F60" s="826"/>
      <c r="G60" s="826"/>
      <c r="H60" s="836"/>
      <c r="I60" s="794"/>
      <c r="J60" s="709"/>
      <c r="K60" s="709"/>
      <c r="L60" s="709"/>
      <c r="M60" s="709"/>
      <c r="N60" s="709"/>
      <c r="O60" s="795"/>
      <c r="P60" s="808"/>
      <c r="Q60" s="810"/>
      <c r="R60" s="808"/>
      <c r="S60" s="747" t="s">
        <v>604</v>
      </c>
      <c r="T60" s="747"/>
      <c r="U60" s="814"/>
      <c r="V60" s="747"/>
      <c r="W60" s="747"/>
      <c r="X60" s="747"/>
      <c r="Y60" s="747"/>
      <c r="Z60" s="747"/>
      <c r="AA60" s="747"/>
      <c r="AB60" s="747"/>
      <c r="AC60" s="747"/>
      <c r="AD60" s="815"/>
      <c r="AE60" s="747"/>
      <c r="AF60" s="747"/>
      <c r="AG60" s="747"/>
      <c r="AH60" s="747"/>
      <c r="AI60" s="747"/>
      <c r="AJ60" s="747"/>
      <c r="AK60" s="810"/>
      <c r="AL60" s="816"/>
      <c r="AM60" s="817"/>
      <c r="AN60" s="817"/>
      <c r="AO60" s="817"/>
      <c r="AP60" s="817"/>
      <c r="AQ60" s="755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1:89" s="262" customFormat="1" ht="18.899999999999999" customHeight="1">
      <c r="A61" s="837"/>
      <c r="B61" s="826"/>
      <c r="C61" s="826"/>
      <c r="D61" s="826"/>
      <c r="E61" s="826"/>
      <c r="F61" s="826"/>
      <c r="G61" s="826"/>
      <c r="H61" s="836"/>
      <c r="I61" s="794"/>
      <c r="J61" s="709" t="s">
        <v>467</v>
      </c>
      <c r="K61" s="766" t="s">
        <v>605</v>
      </c>
      <c r="L61" s="766"/>
      <c r="M61" s="766"/>
      <c r="N61" s="766" t="s">
        <v>469</v>
      </c>
      <c r="O61" s="795"/>
      <c r="P61" s="765"/>
      <c r="Q61" s="788"/>
      <c r="R61" s="838">
        <f>AC6</f>
        <v>0.92400000000000004</v>
      </c>
      <c r="S61" s="766"/>
      <c r="T61" s="766"/>
      <c r="U61" s="710" t="s">
        <v>501</v>
      </c>
      <c r="V61" s="1908">
        <f>$U$6</f>
        <v>27</v>
      </c>
      <c r="W61" s="1908"/>
      <c r="X61" s="1908"/>
      <c r="Y61" s="710"/>
      <c r="Z61" s="839"/>
      <c r="AA61" s="839"/>
      <c r="AB61" s="839"/>
      <c r="AC61" s="709"/>
      <c r="AD61" s="819"/>
      <c r="AE61" s="766"/>
      <c r="AF61" s="766"/>
      <c r="AG61" s="709"/>
      <c r="AH61" s="709"/>
      <c r="AI61" s="709"/>
      <c r="AJ61" s="709"/>
      <c r="AK61" s="795"/>
      <c r="AL61" s="740">
        <f>ROUND((R61*V61),3)</f>
        <v>24.948</v>
      </c>
      <c r="AM61" s="741"/>
      <c r="AN61" s="741"/>
      <c r="AO61" s="741"/>
      <c r="AP61" s="741"/>
      <c r="AQ61" s="742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1:89" s="262" customFormat="1" ht="18.899999999999999" customHeight="1">
      <c r="A62" s="837"/>
      <c r="B62" s="826"/>
      <c r="C62" s="826"/>
      <c r="D62" s="826"/>
      <c r="E62" s="826"/>
      <c r="F62" s="826"/>
      <c r="G62" s="826"/>
      <c r="H62" s="836"/>
      <c r="I62" s="794"/>
      <c r="J62" s="709"/>
      <c r="K62" s="766"/>
      <c r="L62" s="766"/>
      <c r="M62" s="766"/>
      <c r="N62" s="766"/>
      <c r="O62" s="795"/>
      <c r="P62" s="765"/>
      <c r="Q62" s="788"/>
      <c r="R62" s="838">
        <f>AC7</f>
        <v>0</v>
      </c>
      <c r="S62" s="766"/>
      <c r="T62" s="766"/>
      <c r="U62" s="710" t="s">
        <v>501</v>
      </c>
      <c r="V62" s="1908">
        <f>$U$7</f>
        <v>0</v>
      </c>
      <c r="W62" s="1908"/>
      <c r="X62" s="1908"/>
      <c r="Y62" s="710"/>
      <c r="Z62" s="830"/>
      <c r="AA62" s="766"/>
      <c r="AB62" s="766"/>
      <c r="AC62" s="709"/>
      <c r="AD62" s="819"/>
      <c r="AE62" s="766"/>
      <c r="AF62" s="766"/>
      <c r="AG62" s="709"/>
      <c r="AH62" s="709"/>
      <c r="AI62" s="709"/>
      <c r="AJ62" s="709"/>
      <c r="AK62" s="795"/>
      <c r="AL62" s="740">
        <f>ROUND((R62*V62),3)</f>
        <v>0</v>
      </c>
      <c r="AM62" s="741"/>
      <c r="AN62" s="741"/>
      <c r="AO62" s="741"/>
      <c r="AP62" s="741"/>
      <c r="AQ62" s="742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1:89" s="262" customFormat="1" ht="18.899999999999999" customHeight="1">
      <c r="A63" s="837"/>
      <c r="B63" s="826"/>
      <c r="C63" s="826"/>
      <c r="D63" s="826"/>
      <c r="E63" s="826"/>
      <c r="F63" s="826"/>
      <c r="G63" s="826"/>
      <c r="H63" s="836"/>
      <c r="I63" s="733"/>
      <c r="J63" s="710"/>
      <c r="K63" s="710"/>
      <c r="L63" s="710"/>
      <c r="M63" s="710"/>
      <c r="N63" s="710"/>
      <c r="O63" s="840"/>
      <c r="P63" s="733"/>
      <c r="Q63" s="840"/>
      <c r="R63" s="838">
        <f>AC8</f>
        <v>0</v>
      </c>
      <c r="S63" s="766"/>
      <c r="T63" s="766"/>
      <c r="U63" s="710" t="s">
        <v>501</v>
      </c>
      <c r="V63" s="1908">
        <f>$U$8</f>
        <v>0</v>
      </c>
      <c r="W63" s="1908"/>
      <c r="X63" s="1908"/>
      <c r="Y63" s="710"/>
      <c r="Z63" s="839"/>
      <c r="AA63" s="839"/>
      <c r="AB63" s="839"/>
      <c r="AC63" s="709"/>
      <c r="AD63" s="819"/>
      <c r="AE63" s="766"/>
      <c r="AF63" s="766"/>
      <c r="AG63" s="709"/>
      <c r="AH63" s="709"/>
      <c r="AI63" s="709"/>
      <c r="AJ63" s="709"/>
      <c r="AK63" s="795"/>
      <c r="AL63" s="740">
        <f>ROUND((R63*V63),3)</f>
        <v>0</v>
      </c>
      <c r="AM63" s="741"/>
      <c r="AN63" s="741"/>
      <c r="AO63" s="741"/>
      <c r="AP63" s="741"/>
      <c r="AQ63" s="742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1:89" s="262" customFormat="1" ht="18.899999999999999" customHeight="1">
      <c r="A64" s="837"/>
      <c r="B64" s="826"/>
      <c r="C64" s="826"/>
      <c r="D64" s="826"/>
      <c r="E64" s="826"/>
      <c r="F64" s="826"/>
      <c r="G64" s="826"/>
      <c r="H64" s="836"/>
      <c r="I64" s="733"/>
      <c r="J64" s="710"/>
      <c r="K64" s="710"/>
      <c r="L64" s="710"/>
      <c r="M64" s="710"/>
      <c r="N64" s="710"/>
      <c r="O64" s="840"/>
      <c r="P64" s="733"/>
      <c r="Q64" s="840"/>
      <c r="R64" s="838">
        <f>AC9</f>
        <v>0</v>
      </c>
      <c r="S64" s="766"/>
      <c r="T64" s="766"/>
      <c r="U64" s="710" t="s">
        <v>501</v>
      </c>
      <c r="V64" s="1908">
        <f>$U$9</f>
        <v>0</v>
      </c>
      <c r="W64" s="1908"/>
      <c r="X64" s="1908"/>
      <c r="Y64" s="710"/>
      <c r="Z64" s="830"/>
      <c r="AA64" s="766"/>
      <c r="AB64" s="766"/>
      <c r="AC64" s="709"/>
      <c r="AD64" s="819"/>
      <c r="AE64" s="766"/>
      <c r="AF64" s="766"/>
      <c r="AG64" s="709"/>
      <c r="AH64" s="709"/>
      <c r="AI64" s="709"/>
      <c r="AJ64" s="709"/>
      <c r="AK64" s="795"/>
      <c r="AL64" s="740">
        <f>ROUND((R64*V64),3)</f>
        <v>0</v>
      </c>
      <c r="AM64" s="741"/>
      <c r="AN64" s="741"/>
      <c r="AO64" s="741"/>
      <c r="AP64" s="741"/>
      <c r="AQ64" s="742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1:89" s="262" customFormat="1" ht="18.899999999999999" customHeight="1">
      <c r="A65" s="837"/>
      <c r="B65" s="826"/>
      <c r="C65" s="826"/>
      <c r="D65" s="826"/>
      <c r="E65" s="826"/>
      <c r="F65" s="826"/>
      <c r="G65" s="826"/>
      <c r="H65" s="836"/>
      <c r="I65" s="733"/>
      <c r="J65" s="710"/>
      <c r="K65" s="710"/>
      <c r="L65" s="710"/>
      <c r="M65" s="710"/>
      <c r="N65" s="710"/>
      <c r="O65" s="840"/>
      <c r="P65" s="811"/>
      <c r="Q65" s="812"/>
      <c r="R65" s="811" t="s">
        <v>431</v>
      </c>
      <c r="S65" s="809"/>
      <c r="T65" s="809"/>
      <c r="U65" s="829" t="s">
        <v>496</v>
      </c>
      <c r="V65" s="747"/>
      <c r="W65" s="747"/>
      <c r="X65" s="815"/>
      <c r="Y65" s="747"/>
      <c r="Z65" s="747"/>
      <c r="AA65" s="747"/>
      <c r="AB65" s="747"/>
      <c r="AC65" s="747"/>
      <c r="AD65" s="815"/>
      <c r="AE65" s="747"/>
      <c r="AF65" s="747"/>
      <c r="AG65" s="747"/>
      <c r="AH65" s="747"/>
      <c r="AI65" s="747"/>
      <c r="AJ65" s="747"/>
      <c r="AK65" s="810"/>
      <c r="AL65" s="753">
        <f>SUM(AL61:AL64)</f>
        <v>24.948</v>
      </c>
      <c r="AM65" s="754"/>
      <c r="AN65" s="754"/>
      <c r="AO65" s="754"/>
      <c r="AP65" s="754"/>
      <c r="AQ65" s="755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1:89" s="262" customFormat="1" ht="18.899999999999999" customHeight="1">
      <c r="A66" s="837"/>
      <c r="B66" s="826"/>
      <c r="C66" s="826"/>
      <c r="D66" s="826"/>
      <c r="E66" s="826"/>
      <c r="F66" s="826"/>
      <c r="G66" s="826"/>
      <c r="H66" s="836"/>
      <c r="I66" s="794"/>
      <c r="J66" s="709" t="s">
        <v>467</v>
      </c>
      <c r="K66" s="766" t="s">
        <v>606</v>
      </c>
      <c r="L66" s="766"/>
      <c r="M66" s="766"/>
      <c r="N66" s="766" t="s">
        <v>469</v>
      </c>
      <c r="O66" s="795"/>
      <c r="P66" s="765"/>
      <c r="Q66" s="788"/>
      <c r="R66" s="838">
        <f>AC14</f>
        <v>3.7410000000000001</v>
      </c>
      <c r="S66" s="766"/>
      <c r="T66" s="766"/>
      <c r="U66" s="710" t="s">
        <v>501</v>
      </c>
      <c r="V66" s="1908">
        <f>$U$14</f>
        <v>8</v>
      </c>
      <c r="W66" s="1908"/>
      <c r="X66" s="1908"/>
      <c r="Y66" s="709"/>
      <c r="Z66" s="830"/>
      <c r="AA66" s="766"/>
      <c r="AB66" s="766"/>
      <c r="AC66" s="709"/>
      <c r="AD66" s="820"/>
      <c r="AE66" s="709"/>
      <c r="AF66" s="709"/>
      <c r="AG66" s="709"/>
      <c r="AH66" s="709"/>
      <c r="AI66" s="709"/>
      <c r="AJ66" s="709"/>
      <c r="AK66" s="795"/>
      <c r="AL66" s="740">
        <f>ROUND(((R66)*V66),3)</f>
        <v>29.928000000000001</v>
      </c>
      <c r="AM66" s="741"/>
      <c r="AN66" s="741"/>
      <c r="AO66" s="741"/>
      <c r="AP66" s="741"/>
      <c r="AQ66" s="742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1:89" s="262" customFormat="1" ht="18.899999999999999" customHeight="1">
      <c r="A67" s="837"/>
      <c r="B67" s="826"/>
      <c r="C67" s="826"/>
      <c r="D67" s="826"/>
      <c r="E67" s="826"/>
      <c r="F67" s="826"/>
      <c r="G67" s="826"/>
      <c r="H67" s="836"/>
      <c r="I67" s="794"/>
      <c r="J67" s="709"/>
      <c r="K67" s="766"/>
      <c r="L67" s="766"/>
      <c r="M67" s="766"/>
      <c r="N67" s="766"/>
      <c r="O67" s="795"/>
      <c r="P67" s="765"/>
      <c r="Q67" s="788"/>
      <c r="R67" s="838">
        <f>AC15</f>
        <v>3.6120000000000001</v>
      </c>
      <c r="S67" s="766"/>
      <c r="T67" s="766"/>
      <c r="U67" s="710" t="s">
        <v>501</v>
      </c>
      <c r="V67" s="1908">
        <f>$U$15</f>
        <v>16</v>
      </c>
      <c r="W67" s="1908"/>
      <c r="X67" s="1908"/>
      <c r="Y67" s="709"/>
      <c r="Z67" s="830"/>
      <c r="AA67" s="766"/>
      <c r="AB67" s="766"/>
      <c r="AC67" s="709"/>
      <c r="AD67" s="820"/>
      <c r="AE67" s="709"/>
      <c r="AF67" s="709"/>
      <c r="AG67" s="709"/>
      <c r="AH67" s="709"/>
      <c r="AI67" s="709"/>
      <c r="AJ67" s="709"/>
      <c r="AK67" s="795"/>
      <c r="AL67" s="740">
        <f>ROUND(((R67)*V67),3)</f>
        <v>57.792000000000002</v>
      </c>
      <c r="AM67" s="741"/>
      <c r="AN67" s="741"/>
      <c r="AO67" s="741"/>
      <c r="AP67" s="741"/>
      <c r="AQ67" s="742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1:89" s="262" customFormat="1" ht="18.899999999999999" customHeight="1">
      <c r="A68" s="837"/>
      <c r="B68" s="826"/>
      <c r="C68" s="826"/>
      <c r="D68" s="826"/>
      <c r="E68" s="826"/>
      <c r="F68" s="826"/>
      <c r="G68" s="826"/>
      <c r="H68" s="836"/>
      <c r="I68" s="794"/>
      <c r="J68" s="709"/>
      <c r="K68" s="766"/>
      <c r="L68" s="766"/>
      <c r="M68" s="766"/>
      <c r="N68" s="766"/>
      <c r="O68" s="795"/>
      <c r="P68" s="765"/>
      <c r="Q68" s="788"/>
      <c r="R68" s="838">
        <f>AC16</f>
        <v>3.774</v>
      </c>
      <c r="S68" s="766"/>
      <c r="T68" s="766"/>
      <c r="U68" s="710" t="s">
        <v>501</v>
      </c>
      <c r="V68" s="1908">
        <f>$U$16</f>
        <v>12</v>
      </c>
      <c r="W68" s="1908"/>
      <c r="X68" s="1908"/>
      <c r="Y68" s="710"/>
      <c r="Z68" s="830"/>
      <c r="AA68" s="766"/>
      <c r="AB68" s="766"/>
      <c r="AC68" s="709"/>
      <c r="AD68" s="820"/>
      <c r="AE68" s="709"/>
      <c r="AF68" s="709"/>
      <c r="AG68" s="709"/>
      <c r="AH68" s="709"/>
      <c r="AI68" s="709"/>
      <c r="AJ68" s="709"/>
      <c r="AK68" s="795"/>
      <c r="AL68" s="740">
        <f>ROUND(((R68)*V68),3)</f>
        <v>45.287999999999997</v>
      </c>
      <c r="AM68" s="741"/>
      <c r="AN68" s="741"/>
      <c r="AO68" s="741"/>
      <c r="AP68" s="741"/>
      <c r="AQ68" s="742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1:89" s="262" customFormat="1" ht="18.899999999999999" customHeight="1">
      <c r="A69" s="837"/>
      <c r="B69" s="826"/>
      <c r="C69" s="826"/>
      <c r="D69" s="826"/>
      <c r="E69" s="826"/>
      <c r="F69" s="826"/>
      <c r="G69" s="826"/>
      <c r="H69" s="836"/>
      <c r="I69" s="794"/>
      <c r="J69" s="709"/>
      <c r="K69" s="766"/>
      <c r="L69" s="766"/>
      <c r="M69" s="766"/>
      <c r="N69" s="766"/>
      <c r="O69" s="795"/>
      <c r="P69" s="765"/>
      <c r="Q69" s="788"/>
      <c r="R69" s="838">
        <f>AC17</f>
        <v>3.839</v>
      </c>
      <c r="S69" s="766"/>
      <c r="T69" s="766"/>
      <c r="U69" s="710" t="s">
        <v>501</v>
      </c>
      <c r="V69" s="1908">
        <f>$U$17</f>
        <v>4</v>
      </c>
      <c r="W69" s="1908"/>
      <c r="X69" s="1908"/>
      <c r="Y69" s="710"/>
      <c r="Z69" s="830"/>
      <c r="AA69" s="766"/>
      <c r="AB69" s="766"/>
      <c r="AC69" s="709"/>
      <c r="AD69" s="820"/>
      <c r="AE69" s="709"/>
      <c r="AF69" s="709"/>
      <c r="AG69" s="709"/>
      <c r="AH69" s="709"/>
      <c r="AI69" s="709"/>
      <c r="AJ69" s="709"/>
      <c r="AK69" s="795"/>
      <c r="AL69" s="740">
        <f>ROUND(((R69)*V69),3)</f>
        <v>15.356</v>
      </c>
      <c r="AM69" s="741"/>
      <c r="AN69" s="741"/>
      <c r="AO69" s="741"/>
      <c r="AP69" s="741"/>
      <c r="AQ69" s="742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1:89" s="262" customFormat="1" ht="18.899999999999999" customHeight="1">
      <c r="A70" s="837"/>
      <c r="B70" s="826"/>
      <c r="C70" s="826"/>
      <c r="D70" s="826"/>
      <c r="E70" s="826"/>
      <c r="F70" s="826"/>
      <c r="G70" s="826"/>
      <c r="H70" s="836"/>
      <c r="I70" s="794"/>
      <c r="J70" s="709"/>
      <c r="K70" s="766"/>
      <c r="L70" s="766"/>
      <c r="M70" s="766"/>
      <c r="N70" s="766"/>
      <c r="O70" s="795"/>
      <c r="P70" s="811"/>
      <c r="Q70" s="812"/>
      <c r="R70" s="811" t="s">
        <v>431</v>
      </c>
      <c r="S70" s="809"/>
      <c r="T70" s="809"/>
      <c r="U70" s="829" t="s">
        <v>496</v>
      </c>
      <c r="V70" s="747"/>
      <c r="W70" s="747"/>
      <c r="X70" s="747"/>
      <c r="Y70" s="747"/>
      <c r="Z70" s="747"/>
      <c r="AA70" s="747"/>
      <c r="AB70" s="747"/>
      <c r="AC70" s="747"/>
      <c r="AD70" s="815"/>
      <c r="AE70" s="747"/>
      <c r="AF70" s="747"/>
      <c r="AG70" s="747"/>
      <c r="AH70" s="747"/>
      <c r="AI70" s="747"/>
      <c r="AJ70" s="747"/>
      <c r="AK70" s="810"/>
      <c r="AL70" s="753">
        <f>SUM(AL66:AL69)</f>
        <v>148.36399999999998</v>
      </c>
      <c r="AM70" s="754"/>
      <c r="AN70" s="754"/>
      <c r="AO70" s="754"/>
      <c r="AP70" s="754"/>
      <c r="AQ70" s="755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1:89" s="262" customFormat="1" ht="18.899999999999999" customHeight="1">
      <c r="A71" s="837"/>
      <c r="B71" s="826"/>
      <c r="C71" s="826"/>
      <c r="D71" s="826"/>
      <c r="E71" s="826"/>
      <c r="F71" s="826"/>
      <c r="G71" s="826"/>
      <c r="H71" s="836"/>
      <c r="I71" s="808"/>
      <c r="J71" s="747"/>
      <c r="K71" s="809"/>
      <c r="L71" s="809"/>
      <c r="M71" s="809"/>
      <c r="N71" s="809"/>
      <c r="O71" s="810"/>
      <c r="P71" s="831" t="s">
        <v>448</v>
      </c>
      <c r="Q71" s="832"/>
      <c r="R71" s="811" t="s">
        <v>607</v>
      </c>
      <c r="S71" s="809"/>
      <c r="T71" s="809"/>
      <c r="U71" s="829" t="s">
        <v>496</v>
      </c>
      <c r="V71" s="747" t="s">
        <v>467</v>
      </c>
      <c r="W71" s="833">
        <f>AL65</f>
        <v>24.948</v>
      </c>
      <c r="X71" s="834"/>
      <c r="Y71" s="834"/>
      <c r="Z71" s="834"/>
      <c r="AA71" s="829" t="s">
        <v>474</v>
      </c>
      <c r="AB71" s="833">
        <f>AL70</f>
        <v>148.36399999999998</v>
      </c>
      <c r="AC71" s="834"/>
      <c r="AD71" s="835"/>
      <c r="AE71" s="834"/>
      <c r="AF71" s="747" t="s">
        <v>469</v>
      </c>
      <c r="AG71" s="747"/>
      <c r="AH71" s="747"/>
      <c r="AI71" s="747"/>
      <c r="AJ71" s="747"/>
      <c r="AK71" s="810"/>
      <c r="AL71" s="753">
        <f>(W71+AB71)</f>
        <v>173.31199999999998</v>
      </c>
      <c r="AM71" s="754"/>
      <c r="AN71" s="754"/>
      <c r="AO71" s="754"/>
      <c r="AP71" s="754"/>
      <c r="AQ71" s="755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1:89" s="262" customFormat="1" ht="18.899999999999999" customHeight="1">
      <c r="A72" s="796"/>
      <c r="B72" s="826"/>
      <c r="C72" s="826"/>
      <c r="D72" s="826"/>
      <c r="E72" s="826"/>
      <c r="F72" s="826"/>
      <c r="G72" s="826"/>
      <c r="H72" s="836"/>
      <c r="I72" s="765" t="s">
        <v>107</v>
      </c>
      <c r="J72" s="818"/>
      <c r="K72" s="818"/>
      <c r="L72" s="766"/>
      <c r="M72" s="766"/>
      <c r="N72" s="766"/>
      <c r="O72" s="788"/>
      <c r="P72" s="765" t="s">
        <v>448</v>
      </c>
      <c r="Q72" s="788"/>
      <c r="R72" s="794" t="s">
        <v>478</v>
      </c>
      <c r="S72" s="709" t="s">
        <v>501</v>
      </c>
      <c r="T72" s="709" t="s">
        <v>438</v>
      </c>
      <c r="U72" s="709"/>
      <c r="V72" s="709"/>
      <c r="W72" s="709"/>
      <c r="X72" s="709"/>
      <c r="Y72" s="709"/>
      <c r="Z72" s="709"/>
      <c r="AA72" s="709"/>
      <c r="AB72" s="827"/>
      <c r="AC72" s="709"/>
      <c r="AD72" s="709"/>
      <c r="AE72" s="709"/>
      <c r="AF72" s="709"/>
      <c r="AG72" s="709"/>
      <c r="AH72" s="709"/>
      <c r="AI72" s="709"/>
      <c r="AJ72" s="709"/>
      <c r="AK72" s="795"/>
      <c r="AL72" s="799"/>
      <c r="AM72" s="800"/>
      <c r="AN72" s="800"/>
      <c r="AO72" s="800"/>
      <c r="AP72" s="800"/>
      <c r="AQ72" s="821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1:89" s="262" customFormat="1" ht="18.899999999999999" customHeight="1">
      <c r="A73" s="837"/>
      <c r="B73" s="826"/>
      <c r="C73" s="826"/>
      <c r="D73" s="826"/>
      <c r="E73" s="826"/>
      <c r="F73" s="826"/>
      <c r="G73" s="826"/>
      <c r="H73" s="836"/>
      <c r="I73" s="794"/>
      <c r="J73" s="709"/>
      <c r="K73" s="709"/>
      <c r="L73" s="709"/>
      <c r="M73" s="709"/>
      <c r="N73" s="709"/>
      <c r="O73" s="795"/>
      <c r="P73" s="794"/>
      <c r="Q73" s="795"/>
      <c r="R73" s="765" t="s">
        <v>519</v>
      </c>
      <c r="S73" s="766"/>
      <c r="T73" s="766"/>
      <c r="U73" s="822" t="s">
        <v>608</v>
      </c>
      <c r="V73" s="710"/>
      <c r="W73" s="766"/>
      <c r="X73" s="766"/>
      <c r="Y73" s="766"/>
      <c r="Z73" s="766"/>
      <c r="AA73" s="766"/>
      <c r="AB73" s="766"/>
      <c r="AC73" s="709"/>
      <c r="AD73" s="766"/>
      <c r="AE73" s="766"/>
      <c r="AF73" s="766"/>
      <c r="AG73" s="766"/>
      <c r="AH73" s="766"/>
      <c r="AI73" s="709"/>
      <c r="AJ73" s="820"/>
      <c r="AK73" s="795"/>
      <c r="AL73" s="799"/>
      <c r="AM73" s="800"/>
      <c r="AN73" s="800"/>
      <c r="AO73" s="800"/>
      <c r="AP73" s="800"/>
      <c r="AQ73" s="742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1:89" s="262" customFormat="1" ht="18.899999999999999" customHeight="1">
      <c r="A74" s="837"/>
      <c r="B74" s="826"/>
      <c r="C74" s="826"/>
      <c r="D74" s="826"/>
      <c r="E74" s="826"/>
      <c r="F74" s="826"/>
      <c r="G74" s="826"/>
      <c r="H74" s="836"/>
      <c r="I74" s="794"/>
      <c r="J74" s="709"/>
      <c r="K74" s="709"/>
      <c r="L74" s="709"/>
      <c r="M74" s="709"/>
      <c r="N74" s="709"/>
      <c r="O74" s="795"/>
      <c r="P74" s="808"/>
      <c r="Q74" s="810"/>
      <c r="R74" s="808"/>
      <c r="S74" s="747" t="s">
        <v>604</v>
      </c>
      <c r="T74" s="747"/>
      <c r="U74" s="814"/>
      <c r="V74" s="747"/>
      <c r="W74" s="747"/>
      <c r="X74" s="747"/>
      <c r="Y74" s="747"/>
      <c r="Z74" s="747"/>
      <c r="AA74" s="747"/>
      <c r="AB74" s="747"/>
      <c r="AC74" s="747"/>
      <c r="AD74" s="815"/>
      <c r="AE74" s="747"/>
      <c r="AF74" s="747"/>
      <c r="AG74" s="747"/>
      <c r="AH74" s="747"/>
      <c r="AI74" s="747"/>
      <c r="AJ74" s="747"/>
      <c r="AK74" s="810"/>
      <c r="AL74" s="816"/>
      <c r="AM74" s="817"/>
      <c r="AN74" s="817"/>
      <c r="AO74" s="817"/>
      <c r="AP74" s="817"/>
      <c r="AQ74" s="755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1:89" s="262" customFormat="1" ht="18.899999999999999" customHeight="1">
      <c r="A75" s="837"/>
      <c r="B75" s="826"/>
      <c r="C75" s="826"/>
      <c r="D75" s="826"/>
      <c r="E75" s="826"/>
      <c r="F75" s="826"/>
      <c r="G75" s="826"/>
      <c r="H75" s="836"/>
      <c r="I75" s="794"/>
      <c r="J75" s="709" t="s">
        <v>467</v>
      </c>
      <c r="K75" s="766" t="s">
        <v>605</v>
      </c>
      <c r="L75" s="766"/>
      <c r="M75" s="766"/>
      <c r="N75" s="766" t="s">
        <v>469</v>
      </c>
      <c r="O75" s="795"/>
      <c r="P75" s="765"/>
      <c r="Q75" s="788"/>
      <c r="R75" s="838">
        <f>AF6</f>
        <v>12.513999999999999</v>
      </c>
      <c r="S75" s="766"/>
      <c r="T75" s="766"/>
      <c r="U75" s="710" t="s">
        <v>501</v>
      </c>
      <c r="V75" s="1908">
        <f>$U$6</f>
        <v>27</v>
      </c>
      <c r="W75" s="1908"/>
      <c r="X75" s="1908"/>
      <c r="Y75" s="710"/>
      <c r="Z75" s="839"/>
      <c r="AA75" s="839"/>
      <c r="AB75" s="839"/>
      <c r="AC75" s="709"/>
      <c r="AD75" s="819"/>
      <c r="AE75" s="766"/>
      <c r="AF75" s="766"/>
      <c r="AG75" s="709"/>
      <c r="AH75" s="709"/>
      <c r="AI75" s="709"/>
      <c r="AJ75" s="709"/>
      <c r="AK75" s="795"/>
      <c r="AL75" s="740">
        <f>ROUND((R75*V75),3)</f>
        <v>337.87799999999999</v>
      </c>
      <c r="AM75" s="741"/>
      <c r="AN75" s="741"/>
      <c r="AO75" s="741"/>
      <c r="AP75" s="741"/>
      <c r="AQ75" s="742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1:89" s="262" customFormat="1" ht="18.899999999999999" customHeight="1">
      <c r="A76" s="837"/>
      <c r="B76" s="826"/>
      <c r="C76" s="826"/>
      <c r="D76" s="826"/>
      <c r="E76" s="826"/>
      <c r="F76" s="826"/>
      <c r="G76" s="826"/>
      <c r="H76" s="836"/>
      <c r="I76" s="794"/>
      <c r="J76" s="709"/>
      <c r="K76" s="766"/>
      <c r="L76" s="766"/>
      <c r="M76" s="766"/>
      <c r="N76" s="766"/>
      <c r="O76" s="795"/>
      <c r="P76" s="765"/>
      <c r="Q76" s="788"/>
      <c r="R76" s="838">
        <f>AF7</f>
        <v>0</v>
      </c>
      <c r="S76" s="766"/>
      <c r="T76" s="766"/>
      <c r="U76" s="710" t="s">
        <v>501</v>
      </c>
      <c r="V76" s="1908">
        <f>$U$7</f>
        <v>0</v>
      </c>
      <c r="W76" s="1908"/>
      <c r="X76" s="1908"/>
      <c r="Y76" s="710"/>
      <c r="Z76" s="830"/>
      <c r="AA76" s="766"/>
      <c r="AB76" s="766"/>
      <c r="AC76" s="709"/>
      <c r="AD76" s="819"/>
      <c r="AE76" s="766"/>
      <c r="AF76" s="766"/>
      <c r="AG76" s="709"/>
      <c r="AH76" s="709"/>
      <c r="AI76" s="709"/>
      <c r="AJ76" s="709"/>
      <c r="AK76" s="795"/>
      <c r="AL76" s="740">
        <f>ROUND((R76*V76),3)</f>
        <v>0</v>
      </c>
      <c r="AM76" s="741"/>
      <c r="AN76" s="741"/>
      <c r="AO76" s="741"/>
      <c r="AP76" s="741"/>
      <c r="AQ76" s="742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1:89" s="262" customFormat="1" ht="18.899999999999999" customHeight="1">
      <c r="A77" s="837"/>
      <c r="B77" s="826"/>
      <c r="C77" s="826"/>
      <c r="D77" s="826"/>
      <c r="E77" s="826"/>
      <c r="F77" s="826"/>
      <c r="G77" s="826"/>
      <c r="H77" s="836"/>
      <c r="I77" s="733"/>
      <c r="J77" s="710"/>
      <c r="K77" s="710"/>
      <c r="L77" s="710"/>
      <c r="M77" s="710"/>
      <c r="N77" s="710"/>
      <c r="O77" s="840"/>
      <c r="P77" s="733"/>
      <c r="Q77" s="840"/>
      <c r="R77" s="838">
        <f>AF8</f>
        <v>0</v>
      </c>
      <c r="S77" s="766"/>
      <c r="T77" s="766"/>
      <c r="U77" s="710" t="s">
        <v>501</v>
      </c>
      <c r="V77" s="1908">
        <f>$U$8</f>
        <v>0</v>
      </c>
      <c r="W77" s="1908"/>
      <c r="X77" s="1908"/>
      <c r="Y77" s="710"/>
      <c r="Z77" s="839"/>
      <c r="AA77" s="839"/>
      <c r="AB77" s="839"/>
      <c r="AC77" s="709"/>
      <c r="AD77" s="819"/>
      <c r="AE77" s="766"/>
      <c r="AF77" s="766"/>
      <c r="AG77" s="709"/>
      <c r="AH77" s="709"/>
      <c r="AI77" s="709"/>
      <c r="AJ77" s="709"/>
      <c r="AK77" s="795"/>
      <c r="AL77" s="740">
        <f>ROUND((R77*V77),3)</f>
        <v>0</v>
      </c>
      <c r="AM77" s="741"/>
      <c r="AN77" s="741"/>
      <c r="AO77" s="741"/>
      <c r="AP77" s="741"/>
      <c r="AQ77" s="742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1:89" s="263" customFormat="1" ht="18.899999999999999" customHeight="1">
      <c r="A78" s="837"/>
      <c r="B78" s="826"/>
      <c r="C78" s="826"/>
      <c r="D78" s="826"/>
      <c r="E78" s="826"/>
      <c r="F78" s="826"/>
      <c r="G78" s="826"/>
      <c r="H78" s="836"/>
      <c r="I78" s="733"/>
      <c r="J78" s="710"/>
      <c r="K78" s="710"/>
      <c r="L78" s="710"/>
      <c r="M78" s="710"/>
      <c r="N78" s="710"/>
      <c r="O78" s="840"/>
      <c r="P78" s="733"/>
      <c r="Q78" s="840"/>
      <c r="R78" s="838">
        <f>AF9</f>
        <v>0</v>
      </c>
      <c r="S78" s="766"/>
      <c r="T78" s="766"/>
      <c r="U78" s="710" t="s">
        <v>501</v>
      </c>
      <c r="V78" s="1908">
        <f>$U$9</f>
        <v>0</v>
      </c>
      <c r="W78" s="1908"/>
      <c r="X78" s="1908"/>
      <c r="Y78" s="709"/>
      <c r="Z78" s="830"/>
      <c r="AA78" s="766"/>
      <c r="AB78" s="766"/>
      <c r="AC78" s="709"/>
      <c r="AD78" s="819"/>
      <c r="AE78" s="766"/>
      <c r="AF78" s="766"/>
      <c r="AG78" s="709"/>
      <c r="AH78" s="709"/>
      <c r="AI78" s="709"/>
      <c r="AJ78" s="709"/>
      <c r="AK78" s="795"/>
      <c r="AL78" s="740">
        <f>ROUND((R78*V78),3)</f>
        <v>0</v>
      </c>
      <c r="AM78" s="741"/>
      <c r="AN78" s="741"/>
      <c r="AO78" s="741"/>
      <c r="AP78" s="741"/>
      <c r="AQ78" s="742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</row>
    <row r="79" spans="1:89" s="262" customFormat="1" ht="18.899999999999999" customHeight="1">
      <c r="A79" s="837"/>
      <c r="B79" s="826"/>
      <c r="C79" s="826"/>
      <c r="D79" s="826"/>
      <c r="E79" s="826"/>
      <c r="F79" s="826"/>
      <c r="G79" s="826"/>
      <c r="H79" s="836"/>
      <c r="I79" s="733"/>
      <c r="J79" s="710"/>
      <c r="K79" s="710"/>
      <c r="L79" s="710"/>
      <c r="M79" s="710"/>
      <c r="N79" s="710"/>
      <c r="O79" s="840"/>
      <c r="P79" s="811"/>
      <c r="Q79" s="812"/>
      <c r="R79" s="811" t="s">
        <v>431</v>
      </c>
      <c r="S79" s="809"/>
      <c r="T79" s="809"/>
      <c r="U79" s="829" t="s">
        <v>496</v>
      </c>
      <c r="V79" s="747"/>
      <c r="W79" s="747"/>
      <c r="X79" s="815"/>
      <c r="Y79" s="747"/>
      <c r="Z79" s="747"/>
      <c r="AA79" s="747"/>
      <c r="AB79" s="747"/>
      <c r="AC79" s="747"/>
      <c r="AD79" s="815"/>
      <c r="AE79" s="747"/>
      <c r="AF79" s="747"/>
      <c r="AG79" s="747"/>
      <c r="AH79" s="747"/>
      <c r="AI79" s="747"/>
      <c r="AJ79" s="747"/>
      <c r="AK79" s="810"/>
      <c r="AL79" s="753">
        <f>SUM(AL75:AL78)</f>
        <v>337.87799999999999</v>
      </c>
      <c r="AM79" s="754"/>
      <c r="AN79" s="754"/>
      <c r="AO79" s="754"/>
      <c r="AP79" s="754"/>
      <c r="AQ79" s="755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1:89" s="262" customFormat="1" ht="18.899999999999999" customHeight="1">
      <c r="A80" s="837"/>
      <c r="B80" s="826"/>
      <c r="C80" s="826"/>
      <c r="D80" s="826"/>
      <c r="E80" s="826"/>
      <c r="F80" s="826"/>
      <c r="G80" s="826"/>
      <c r="H80" s="836"/>
      <c r="I80" s="794"/>
      <c r="J80" s="709" t="s">
        <v>467</v>
      </c>
      <c r="K80" s="766" t="s">
        <v>606</v>
      </c>
      <c r="L80" s="766"/>
      <c r="M80" s="766"/>
      <c r="N80" s="766" t="s">
        <v>469</v>
      </c>
      <c r="O80" s="795"/>
      <c r="P80" s="765"/>
      <c r="Q80" s="788"/>
      <c r="R80" s="838">
        <f>AF14</f>
        <v>7.1719999999999997</v>
      </c>
      <c r="S80" s="766"/>
      <c r="T80" s="766"/>
      <c r="U80" s="710" t="s">
        <v>501</v>
      </c>
      <c r="V80" s="1908">
        <f>$U$14</f>
        <v>8</v>
      </c>
      <c r="W80" s="1908"/>
      <c r="X80" s="1908"/>
      <c r="Y80" s="710"/>
      <c r="Z80" s="830"/>
      <c r="AA80" s="766"/>
      <c r="AB80" s="766"/>
      <c r="AC80" s="709"/>
      <c r="AD80" s="820"/>
      <c r="AE80" s="709"/>
      <c r="AF80" s="709"/>
      <c r="AG80" s="709"/>
      <c r="AH80" s="709"/>
      <c r="AI80" s="709"/>
      <c r="AJ80" s="709"/>
      <c r="AK80" s="795"/>
      <c r="AL80" s="740">
        <f>ROUND(((R80)*V80),3)</f>
        <v>57.375999999999998</v>
      </c>
      <c r="AM80" s="741"/>
      <c r="AN80" s="741"/>
      <c r="AO80" s="741"/>
      <c r="AP80" s="741"/>
      <c r="AQ80" s="742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1:89" s="262" customFormat="1" ht="18.899999999999999" customHeight="1">
      <c r="A81" s="837"/>
      <c r="B81" s="826"/>
      <c r="C81" s="826"/>
      <c r="D81" s="826"/>
      <c r="E81" s="826"/>
      <c r="F81" s="826"/>
      <c r="G81" s="826"/>
      <c r="H81" s="836"/>
      <c r="I81" s="794"/>
      <c r="J81" s="709"/>
      <c r="K81" s="766"/>
      <c r="L81" s="766"/>
      <c r="M81" s="766"/>
      <c r="N81" s="766"/>
      <c r="O81" s="795"/>
      <c r="P81" s="765"/>
      <c r="Q81" s="788"/>
      <c r="R81" s="838">
        <f>AF15</f>
        <v>6.9249999999999998</v>
      </c>
      <c r="S81" s="766"/>
      <c r="T81" s="766"/>
      <c r="U81" s="710" t="s">
        <v>501</v>
      </c>
      <c r="V81" s="1908">
        <f>$U$15</f>
        <v>16</v>
      </c>
      <c r="W81" s="1908"/>
      <c r="X81" s="1908"/>
      <c r="Y81" s="710"/>
      <c r="Z81" s="830"/>
      <c r="AA81" s="766"/>
      <c r="AB81" s="766"/>
      <c r="AC81" s="709"/>
      <c r="AD81" s="820"/>
      <c r="AE81" s="709"/>
      <c r="AF81" s="709"/>
      <c r="AG81" s="709"/>
      <c r="AH81" s="709"/>
      <c r="AI81" s="709"/>
      <c r="AJ81" s="709"/>
      <c r="AK81" s="795"/>
      <c r="AL81" s="740">
        <f>ROUND(((R81)*V81),3)</f>
        <v>110.8</v>
      </c>
      <c r="AM81" s="741"/>
      <c r="AN81" s="741"/>
      <c r="AO81" s="741"/>
      <c r="AP81" s="741"/>
      <c r="AQ81" s="742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1:89" s="262" customFormat="1" ht="18.899999999999999" customHeight="1">
      <c r="A82" s="837"/>
      <c r="B82" s="826"/>
      <c r="C82" s="826"/>
      <c r="D82" s="826"/>
      <c r="E82" s="826"/>
      <c r="F82" s="826"/>
      <c r="G82" s="826"/>
      <c r="H82" s="836"/>
      <c r="I82" s="794"/>
      <c r="J82" s="709"/>
      <c r="K82" s="766"/>
      <c r="L82" s="766"/>
      <c r="M82" s="766"/>
      <c r="N82" s="766"/>
      <c r="O82" s="795"/>
      <c r="P82" s="765"/>
      <c r="Q82" s="788"/>
      <c r="R82" s="838">
        <f>AF16</f>
        <v>7.234</v>
      </c>
      <c r="S82" s="766"/>
      <c r="T82" s="766"/>
      <c r="U82" s="710" t="s">
        <v>501</v>
      </c>
      <c r="V82" s="1908">
        <f>$U$16</f>
        <v>12</v>
      </c>
      <c r="W82" s="1908"/>
      <c r="X82" s="1908"/>
      <c r="Y82" s="710"/>
      <c r="Z82" s="830"/>
      <c r="AA82" s="766"/>
      <c r="AB82" s="766"/>
      <c r="AC82" s="709"/>
      <c r="AD82" s="820"/>
      <c r="AE82" s="709"/>
      <c r="AF82" s="709"/>
      <c r="AG82" s="709"/>
      <c r="AH82" s="709"/>
      <c r="AI82" s="709"/>
      <c r="AJ82" s="709"/>
      <c r="AK82" s="795"/>
      <c r="AL82" s="740">
        <f>ROUND(((R82)*V82),3)</f>
        <v>86.808000000000007</v>
      </c>
      <c r="AM82" s="741"/>
      <c r="AN82" s="741"/>
      <c r="AO82" s="741"/>
      <c r="AP82" s="741"/>
      <c r="AQ82" s="742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1:89" s="262" customFormat="1" ht="18.899999999999999" customHeight="1">
      <c r="A83" s="837"/>
      <c r="B83" s="826"/>
      <c r="C83" s="826"/>
      <c r="D83" s="826"/>
      <c r="E83" s="826"/>
      <c r="F83" s="826"/>
      <c r="G83" s="826"/>
      <c r="H83" s="836"/>
      <c r="I83" s="794"/>
      <c r="J83" s="709"/>
      <c r="K83" s="766"/>
      <c r="L83" s="766"/>
      <c r="M83" s="766"/>
      <c r="N83" s="766"/>
      <c r="O83" s="795"/>
      <c r="P83" s="765"/>
      <c r="Q83" s="788"/>
      <c r="R83" s="838">
        <f>AF17</f>
        <v>7.36</v>
      </c>
      <c r="S83" s="766"/>
      <c r="T83" s="766"/>
      <c r="U83" s="710" t="s">
        <v>501</v>
      </c>
      <c r="V83" s="1908">
        <f>$U$17</f>
        <v>4</v>
      </c>
      <c r="W83" s="1908"/>
      <c r="X83" s="1908"/>
      <c r="Y83" s="710"/>
      <c r="Z83" s="830"/>
      <c r="AA83" s="766"/>
      <c r="AB83" s="766"/>
      <c r="AC83" s="709"/>
      <c r="AD83" s="820"/>
      <c r="AE83" s="709"/>
      <c r="AF83" s="709"/>
      <c r="AG83" s="709"/>
      <c r="AH83" s="709"/>
      <c r="AI83" s="709"/>
      <c r="AJ83" s="709"/>
      <c r="AK83" s="795"/>
      <c r="AL83" s="740">
        <f>ROUND(((R83)*V83),3)</f>
        <v>29.44</v>
      </c>
      <c r="AM83" s="741"/>
      <c r="AN83" s="741"/>
      <c r="AO83" s="741"/>
      <c r="AP83" s="741"/>
      <c r="AQ83" s="742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1:89" s="262" customFormat="1" ht="18.899999999999999" customHeight="1">
      <c r="A84" s="837"/>
      <c r="B84" s="826"/>
      <c r="C84" s="826"/>
      <c r="D84" s="826"/>
      <c r="E84" s="826"/>
      <c r="F84" s="826"/>
      <c r="G84" s="826"/>
      <c r="H84" s="836"/>
      <c r="I84" s="794"/>
      <c r="J84" s="709"/>
      <c r="K84" s="766"/>
      <c r="L84" s="766"/>
      <c r="M84" s="766"/>
      <c r="N84" s="766"/>
      <c r="O84" s="795"/>
      <c r="P84" s="811"/>
      <c r="Q84" s="812"/>
      <c r="R84" s="811" t="s">
        <v>431</v>
      </c>
      <c r="S84" s="809"/>
      <c r="T84" s="809"/>
      <c r="U84" s="829" t="s">
        <v>496</v>
      </c>
      <c r="V84" s="747"/>
      <c r="W84" s="747"/>
      <c r="X84" s="747"/>
      <c r="Y84" s="747"/>
      <c r="Z84" s="747"/>
      <c r="AA84" s="747"/>
      <c r="AB84" s="747"/>
      <c r="AC84" s="747"/>
      <c r="AD84" s="815"/>
      <c r="AE84" s="747"/>
      <c r="AF84" s="747"/>
      <c r="AG84" s="747"/>
      <c r="AH84" s="747"/>
      <c r="AI84" s="747"/>
      <c r="AJ84" s="747"/>
      <c r="AK84" s="810"/>
      <c r="AL84" s="753">
        <f>SUM(AL80:AL83)</f>
        <v>284.42399999999998</v>
      </c>
      <c r="AM84" s="754"/>
      <c r="AN84" s="754"/>
      <c r="AO84" s="754"/>
      <c r="AP84" s="754"/>
      <c r="AQ84" s="755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1:89" s="262" customFormat="1" ht="18.899999999999999" customHeight="1">
      <c r="A85" s="842"/>
      <c r="B85" s="843"/>
      <c r="C85" s="843"/>
      <c r="D85" s="843"/>
      <c r="E85" s="843"/>
      <c r="F85" s="843"/>
      <c r="G85" s="843"/>
      <c r="H85" s="844"/>
      <c r="I85" s="845"/>
      <c r="J85" s="778"/>
      <c r="K85" s="846"/>
      <c r="L85" s="846"/>
      <c r="M85" s="846"/>
      <c r="N85" s="846"/>
      <c r="O85" s="847"/>
      <c r="P85" s="715" t="s">
        <v>448</v>
      </c>
      <c r="Q85" s="848"/>
      <c r="R85" s="849" t="s">
        <v>607</v>
      </c>
      <c r="S85" s="846"/>
      <c r="T85" s="846"/>
      <c r="U85" s="850" t="s">
        <v>496</v>
      </c>
      <c r="V85" s="747" t="s">
        <v>467</v>
      </c>
      <c r="W85" s="833">
        <f>AL79</f>
        <v>337.87799999999999</v>
      </c>
      <c r="X85" s="834"/>
      <c r="Y85" s="834"/>
      <c r="Z85" s="834"/>
      <c r="AA85" s="829" t="s">
        <v>474</v>
      </c>
      <c r="AB85" s="833">
        <f>AL84</f>
        <v>284.42399999999998</v>
      </c>
      <c r="AC85" s="851"/>
      <c r="AD85" s="852"/>
      <c r="AE85" s="851"/>
      <c r="AF85" s="778" t="s">
        <v>469</v>
      </c>
      <c r="AG85" s="778"/>
      <c r="AH85" s="778"/>
      <c r="AI85" s="778"/>
      <c r="AJ85" s="778"/>
      <c r="AK85" s="847"/>
      <c r="AL85" s="853">
        <f>(W85+AB85)</f>
        <v>622.30199999999991</v>
      </c>
      <c r="AM85" s="854"/>
      <c r="AN85" s="854"/>
      <c r="AO85" s="854"/>
      <c r="AP85" s="854"/>
      <c r="AQ85" s="855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1:89" s="262" customFormat="1" ht="18.899999999999999" hidden="1" customHeight="1">
      <c r="A86" s="1909" t="s">
        <v>609</v>
      </c>
      <c r="B86" s="1910"/>
      <c r="C86" s="1910"/>
      <c r="D86" s="1910"/>
      <c r="E86" s="1910"/>
      <c r="F86" s="1910"/>
      <c r="G86" s="1910"/>
      <c r="H86" s="1911"/>
      <c r="I86" s="1548"/>
      <c r="J86" s="1549"/>
      <c r="K86" s="1549"/>
      <c r="L86" s="1549"/>
      <c r="M86" s="1549"/>
      <c r="N86" s="1549"/>
      <c r="O86" s="1550"/>
      <c r="P86" s="1548" t="s">
        <v>448</v>
      </c>
      <c r="Q86" s="1550"/>
      <c r="R86" s="1551" t="s">
        <v>467</v>
      </c>
      <c r="S86" s="1552" t="s">
        <v>478</v>
      </c>
      <c r="T86" s="1552" t="s">
        <v>511</v>
      </c>
      <c r="U86" s="1553">
        <f>U29</f>
        <v>0</v>
      </c>
      <c r="V86" s="1549"/>
      <c r="W86" s="1549"/>
      <c r="X86" s="1552" t="s">
        <v>474</v>
      </c>
      <c r="Y86" s="1554">
        <v>0.5</v>
      </c>
      <c r="Z86" s="1549"/>
      <c r="AA86" s="1555"/>
      <c r="AB86" s="1556" t="s">
        <v>469</v>
      </c>
      <c r="AC86" s="1552" t="s">
        <v>501</v>
      </c>
      <c r="AD86" s="1549" t="s">
        <v>438</v>
      </c>
      <c r="AE86" s="1549"/>
      <c r="AF86" s="1549"/>
      <c r="AG86" s="1549"/>
      <c r="AH86" s="1549"/>
      <c r="AI86" s="1557"/>
      <c r="AJ86" s="1557"/>
      <c r="AK86" s="1558"/>
      <c r="AL86" s="1559"/>
      <c r="AM86" s="1560"/>
      <c r="AN86" s="1560"/>
      <c r="AO86" s="1560"/>
      <c r="AP86" s="1560"/>
      <c r="AQ86" s="863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1:89" s="262" customFormat="1" ht="18.899999999999999" hidden="1" customHeight="1">
      <c r="A87" s="837"/>
      <c r="B87" s="826"/>
      <c r="C87" s="826"/>
      <c r="D87" s="826"/>
      <c r="E87" s="826"/>
      <c r="F87" s="826"/>
      <c r="G87" s="826"/>
      <c r="H87" s="836"/>
      <c r="I87" s="811"/>
      <c r="J87" s="809"/>
      <c r="K87" s="809"/>
      <c r="L87" s="809"/>
      <c r="M87" s="809"/>
      <c r="N87" s="809"/>
      <c r="O87" s="812"/>
      <c r="P87" s="808"/>
      <c r="Q87" s="810"/>
      <c r="R87" s="864"/>
      <c r="S87" s="809" t="s">
        <v>610</v>
      </c>
      <c r="T87" s="809"/>
      <c r="U87" s="809"/>
      <c r="V87" s="809"/>
      <c r="W87" s="809"/>
      <c r="X87" s="865"/>
      <c r="Y87" s="809"/>
      <c r="Z87" s="809"/>
      <c r="AA87" s="809"/>
      <c r="AB87" s="865"/>
      <c r="AC87" s="809"/>
      <c r="AD87" s="866"/>
      <c r="AE87" s="809"/>
      <c r="AF87" s="809"/>
      <c r="AG87" s="747"/>
      <c r="AH87" s="747"/>
      <c r="AI87" s="747"/>
      <c r="AJ87" s="867"/>
      <c r="AK87" s="868"/>
      <c r="AL87" s="816"/>
      <c r="AM87" s="817"/>
      <c r="AN87" s="817"/>
      <c r="AO87" s="817"/>
      <c r="AP87" s="817"/>
      <c r="AQ87" s="869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1:89" s="262" customFormat="1" ht="18.899999999999999" hidden="1" customHeight="1">
      <c r="A88" s="837"/>
      <c r="B88" s="826"/>
      <c r="C88" s="826"/>
      <c r="D88" s="826"/>
      <c r="E88" s="826"/>
      <c r="F88" s="826"/>
      <c r="G88" s="826"/>
      <c r="H88" s="836"/>
      <c r="I88" s="794"/>
      <c r="J88" s="709" t="s">
        <v>467</v>
      </c>
      <c r="K88" s="709" t="s">
        <v>605</v>
      </c>
      <c r="L88" s="709"/>
      <c r="M88" s="709"/>
      <c r="N88" s="709" t="s">
        <v>469</v>
      </c>
      <c r="O88" s="795"/>
      <c r="P88" s="765"/>
      <c r="Q88" s="788"/>
      <c r="R88" s="765"/>
      <c r="S88" s="766"/>
      <c r="T88" s="870"/>
      <c r="U88" s="709" t="s">
        <v>467</v>
      </c>
      <c r="V88" s="819">
        <f>W6</f>
        <v>1.4970000000000001</v>
      </c>
      <c r="W88" s="766"/>
      <c r="X88" s="766"/>
      <c r="Y88" s="710" t="s">
        <v>511</v>
      </c>
      <c r="Z88" s="871">
        <f>$U$86</f>
        <v>0</v>
      </c>
      <c r="AA88" s="766"/>
      <c r="AB88" s="766"/>
      <c r="AC88" s="710" t="s">
        <v>474</v>
      </c>
      <c r="AD88" s="819">
        <f>MIN(Y$86,SUM(Z6:AH6))</f>
        <v>0.5</v>
      </c>
      <c r="AE88" s="766"/>
      <c r="AF88" s="872"/>
      <c r="AG88" s="709" t="s">
        <v>469</v>
      </c>
      <c r="AH88" s="710" t="s">
        <v>501</v>
      </c>
      <c r="AI88" s="1908">
        <f>$U$6</f>
        <v>27</v>
      </c>
      <c r="AJ88" s="1908"/>
      <c r="AK88" s="1912"/>
      <c r="AL88" s="740">
        <f>ROUND(((V88-Z88+AD88)*AI88),3)</f>
        <v>53.918999999999997</v>
      </c>
      <c r="AM88" s="741"/>
      <c r="AN88" s="741"/>
      <c r="AO88" s="741"/>
      <c r="AP88" s="741"/>
      <c r="AQ88" s="742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1:89" s="262" customFormat="1" ht="18.899999999999999" hidden="1" customHeight="1">
      <c r="A89" s="837"/>
      <c r="B89" s="826"/>
      <c r="C89" s="826"/>
      <c r="D89" s="826"/>
      <c r="E89" s="826"/>
      <c r="F89" s="826"/>
      <c r="G89" s="826"/>
      <c r="H89" s="836"/>
      <c r="I89" s="794"/>
      <c r="J89" s="709"/>
      <c r="K89" s="709"/>
      <c r="L89" s="709"/>
      <c r="M89" s="709"/>
      <c r="N89" s="709"/>
      <c r="O89" s="795"/>
      <c r="P89" s="765"/>
      <c r="Q89" s="788"/>
      <c r="R89" s="765"/>
      <c r="S89" s="766"/>
      <c r="T89" s="870"/>
      <c r="U89" s="709" t="s">
        <v>467</v>
      </c>
      <c r="V89" s="819">
        <f>W7</f>
        <v>0</v>
      </c>
      <c r="W89" s="766"/>
      <c r="X89" s="766"/>
      <c r="Y89" s="710" t="s">
        <v>511</v>
      </c>
      <c r="Z89" s="819">
        <f>$U$86</f>
        <v>0</v>
      </c>
      <c r="AA89" s="766"/>
      <c r="AB89" s="766"/>
      <c r="AC89" s="710" t="s">
        <v>474</v>
      </c>
      <c r="AD89" s="819">
        <f>MIN(Y$86,SUM(Z7:AH7))</f>
        <v>0</v>
      </c>
      <c r="AE89" s="766"/>
      <c r="AF89" s="872"/>
      <c r="AG89" s="709" t="s">
        <v>469</v>
      </c>
      <c r="AH89" s="710" t="s">
        <v>501</v>
      </c>
      <c r="AI89" s="1908">
        <f>$U$7</f>
        <v>0</v>
      </c>
      <c r="AJ89" s="1908"/>
      <c r="AK89" s="1912"/>
      <c r="AL89" s="740">
        <f>ROUND(((V89-Z89+AD89)*AI89),3)</f>
        <v>0</v>
      </c>
      <c r="AM89" s="741"/>
      <c r="AN89" s="741"/>
      <c r="AO89" s="741"/>
      <c r="AP89" s="741"/>
      <c r="AQ89" s="742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1:89" s="262" customFormat="1" ht="18.899999999999999" hidden="1" customHeight="1">
      <c r="A90" s="837"/>
      <c r="B90" s="826"/>
      <c r="C90" s="826"/>
      <c r="D90" s="826"/>
      <c r="E90" s="826"/>
      <c r="F90" s="826"/>
      <c r="G90" s="826"/>
      <c r="H90" s="836"/>
      <c r="I90" s="794"/>
      <c r="J90" s="709"/>
      <c r="K90" s="709"/>
      <c r="L90" s="709"/>
      <c r="M90" s="709"/>
      <c r="N90" s="709"/>
      <c r="O90" s="795"/>
      <c r="P90" s="794"/>
      <c r="Q90" s="795"/>
      <c r="R90" s="765"/>
      <c r="S90" s="766"/>
      <c r="T90" s="870"/>
      <c r="U90" s="709" t="s">
        <v>467</v>
      </c>
      <c r="V90" s="819">
        <f>W8</f>
        <v>0</v>
      </c>
      <c r="W90" s="766"/>
      <c r="X90" s="766"/>
      <c r="Y90" s="710" t="s">
        <v>511</v>
      </c>
      <c r="Z90" s="819">
        <f>$U$86</f>
        <v>0</v>
      </c>
      <c r="AA90" s="766"/>
      <c r="AB90" s="766"/>
      <c r="AC90" s="710" t="s">
        <v>474</v>
      </c>
      <c r="AD90" s="819">
        <f>MIN(Y$86,SUM(Z8:AH8))</f>
        <v>0</v>
      </c>
      <c r="AE90" s="766"/>
      <c r="AF90" s="872"/>
      <c r="AG90" s="709" t="s">
        <v>469</v>
      </c>
      <c r="AH90" s="710" t="s">
        <v>501</v>
      </c>
      <c r="AI90" s="1908">
        <f>$U$8</f>
        <v>0</v>
      </c>
      <c r="AJ90" s="1908"/>
      <c r="AK90" s="1912"/>
      <c r="AL90" s="740">
        <f>ROUND(((V90-Z90+AD90)*AI90),3)</f>
        <v>0</v>
      </c>
      <c r="AM90" s="741"/>
      <c r="AN90" s="741"/>
      <c r="AO90" s="741"/>
      <c r="AP90" s="741"/>
      <c r="AQ90" s="742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1:89" s="262" customFormat="1" ht="18.899999999999999" hidden="1" customHeight="1">
      <c r="A91" s="837"/>
      <c r="B91" s="826"/>
      <c r="C91" s="826"/>
      <c r="D91" s="826"/>
      <c r="E91" s="826"/>
      <c r="F91" s="826"/>
      <c r="G91" s="826"/>
      <c r="H91" s="836"/>
      <c r="I91" s="794"/>
      <c r="J91" s="709"/>
      <c r="K91" s="709"/>
      <c r="L91" s="709"/>
      <c r="M91" s="709"/>
      <c r="N91" s="709"/>
      <c r="O91" s="795"/>
      <c r="P91" s="794"/>
      <c r="Q91" s="795"/>
      <c r="R91" s="765"/>
      <c r="S91" s="766"/>
      <c r="T91" s="870"/>
      <c r="U91" s="709" t="s">
        <v>467</v>
      </c>
      <c r="V91" s="819">
        <f>W9</f>
        <v>0</v>
      </c>
      <c r="W91" s="766"/>
      <c r="X91" s="766"/>
      <c r="Y91" s="710" t="s">
        <v>511</v>
      </c>
      <c r="Z91" s="819">
        <f>$U$86</f>
        <v>0</v>
      </c>
      <c r="AA91" s="766"/>
      <c r="AB91" s="766"/>
      <c r="AC91" s="710" t="s">
        <v>474</v>
      </c>
      <c r="AD91" s="819">
        <f>MIN(Y$86,SUM(Z9:AH9))</f>
        <v>0</v>
      </c>
      <c r="AE91" s="766"/>
      <c r="AF91" s="872"/>
      <c r="AG91" s="709" t="s">
        <v>469</v>
      </c>
      <c r="AH91" s="710" t="s">
        <v>501</v>
      </c>
      <c r="AI91" s="1908">
        <f>$U$9</f>
        <v>0</v>
      </c>
      <c r="AJ91" s="1908"/>
      <c r="AK91" s="1912"/>
      <c r="AL91" s="740">
        <f>ROUND(((V91-Z91+AD91)*AI91),3)</f>
        <v>0</v>
      </c>
      <c r="AM91" s="741"/>
      <c r="AN91" s="741"/>
      <c r="AO91" s="741"/>
      <c r="AP91" s="741"/>
      <c r="AQ91" s="742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1:89" s="262" customFormat="1" ht="18.899999999999999" hidden="1" customHeight="1">
      <c r="A92" s="837"/>
      <c r="B92" s="826"/>
      <c r="C92" s="826"/>
      <c r="D92" s="826"/>
      <c r="E92" s="826"/>
      <c r="F92" s="826"/>
      <c r="G92" s="826"/>
      <c r="H92" s="836"/>
      <c r="I92" s="808"/>
      <c r="J92" s="747"/>
      <c r="K92" s="747"/>
      <c r="L92" s="747"/>
      <c r="M92" s="747"/>
      <c r="N92" s="747"/>
      <c r="O92" s="810"/>
      <c r="P92" s="808"/>
      <c r="Q92" s="810"/>
      <c r="R92" s="811" t="s">
        <v>431</v>
      </c>
      <c r="S92" s="809"/>
      <c r="T92" s="763" t="s">
        <v>496</v>
      </c>
      <c r="U92" s="814"/>
      <c r="V92" s="747"/>
      <c r="W92" s="747"/>
      <c r="X92" s="747"/>
      <c r="Y92" s="747"/>
      <c r="Z92" s="747"/>
      <c r="AA92" s="747"/>
      <c r="AB92" s="747"/>
      <c r="AC92" s="747"/>
      <c r="AD92" s="815"/>
      <c r="AE92" s="747"/>
      <c r="AF92" s="747"/>
      <c r="AG92" s="747"/>
      <c r="AH92" s="747"/>
      <c r="AI92" s="747"/>
      <c r="AJ92" s="747"/>
      <c r="AK92" s="810"/>
      <c r="AL92" s="753">
        <f>SUM(AL88:AL91)</f>
        <v>53.918999999999997</v>
      </c>
      <c r="AM92" s="754"/>
      <c r="AN92" s="754"/>
      <c r="AO92" s="754"/>
      <c r="AP92" s="754"/>
      <c r="AQ92" s="755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1:89" s="262" customFormat="1" ht="18.899999999999999" hidden="1" customHeight="1">
      <c r="A93" s="837"/>
      <c r="B93" s="826"/>
      <c r="C93" s="826"/>
      <c r="D93" s="826"/>
      <c r="E93" s="826"/>
      <c r="F93" s="826"/>
      <c r="G93" s="826"/>
      <c r="H93" s="836"/>
      <c r="I93" s="794"/>
      <c r="J93" s="709" t="s">
        <v>467</v>
      </c>
      <c r="K93" s="766" t="s">
        <v>606</v>
      </c>
      <c r="L93" s="766"/>
      <c r="M93" s="766"/>
      <c r="N93" s="766" t="s">
        <v>469</v>
      </c>
      <c r="O93" s="795"/>
      <c r="P93" s="765"/>
      <c r="Q93" s="788"/>
      <c r="R93" s="765"/>
      <c r="S93" s="766"/>
      <c r="T93" s="710"/>
      <c r="U93" s="709" t="s">
        <v>467</v>
      </c>
      <c r="V93" s="819">
        <f>W14</f>
        <v>3.7669999999999999</v>
      </c>
      <c r="W93" s="766"/>
      <c r="X93" s="766"/>
      <c r="Y93" s="710" t="s">
        <v>511</v>
      </c>
      <c r="Z93" s="871">
        <f>$U$86</f>
        <v>0</v>
      </c>
      <c r="AA93" s="766"/>
      <c r="AB93" s="766"/>
      <c r="AC93" s="710" t="s">
        <v>474</v>
      </c>
      <c r="AD93" s="819">
        <f>MIN(Y$86,SUM(Z14:AH14))</f>
        <v>0.5</v>
      </c>
      <c r="AE93" s="766"/>
      <c r="AF93" s="872"/>
      <c r="AG93" s="709" t="s">
        <v>469</v>
      </c>
      <c r="AH93" s="710" t="s">
        <v>501</v>
      </c>
      <c r="AI93" s="1908">
        <f>$U$14</f>
        <v>8</v>
      </c>
      <c r="AJ93" s="1908"/>
      <c r="AK93" s="1912"/>
      <c r="AL93" s="740">
        <f>ROUND(((V93-Z93+AD93)*AI93),3)</f>
        <v>34.136000000000003</v>
      </c>
      <c r="AM93" s="741"/>
      <c r="AN93" s="741"/>
      <c r="AO93" s="741"/>
      <c r="AP93" s="741"/>
      <c r="AQ93" s="742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1:89" s="262" customFormat="1" ht="18.899999999999999" hidden="1" customHeight="1">
      <c r="A94" s="837"/>
      <c r="B94" s="826"/>
      <c r="C94" s="826"/>
      <c r="D94" s="826"/>
      <c r="E94" s="826"/>
      <c r="F94" s="826"/>
      <c r="G94" s="826"/>
      <c r="H94" s="836"/>
      <c r="I94" s="794"/>
      <c r="J94" s="709"/>
      <c r="K94" s="766"/>
      <c r="L94" s="766"/>
      <c r="M94" s="766"/>
      <c r="N94" s="766"/>
      <c r="O94" s="795"/>
      <c r="P94" s="765"/>
      <c r="Q94" s="788"/>
      <c r="R94" s="765"/>
      <c r="S94" s="766"/>
      <c r="T94" s="710"/>
      <c r="U94" s="709" t="s">
        <v>467</v>
      </c>
      <c r="V94" s="819">
        <f>W15</f>
        <v>3.637</v>
      </c>
      <c r="W94" s="766"/>
      <c r="X94" s="766"/>
      <c r="Y94" s="710" t="s">
        <v>511</v>
      </c>
      <c r="Z94" s="819">
        <f>$U$86</f>
        <v>0</v>
      </c>
      <c r="AA94" s="766"/>
      <c r="AB94" s="766"/>
      <c r="AC94" s="710" t="s">
        <v>474</v>
      </c>
      <c r="AD94" s="819">
        <f>MIN(Y$86,SUM(Z15:AH15))</f>
        <v>0.5</v>
      </c>
      <c r="AE94" s="766"/>
      <c r="AF94" s="872"/>
      <c r="AG94" s="709" t="s">
        <v>469</v>
      </c>
      <c r="AH94" s="710" t="s">
        <v>501</v>
      </c>
      <c r="AI94" s="1908">
        <f>$U$15</f>
        <v>16</v>
      </c>
      <c r="AJ94" s="1908"/>
      <c r="AK94" s="1912"/>
      <c r="AL94" s="740">
        <f>ROUND(((V94-Z94+AD94)*AI94),3)</f>
        <v>66.191999999999993</v>
      </c>
      <c r="AM94" s="741"/>
      <c r="AN94" s="741"/>
      <c r="AO94" s="741"/>
      <c r="AP94" s="741"/>
      <c r="AQ94" s="742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1:89" s="262" customFormat="1" ht="18.899999999999999" hidden="1" customHeight="1">
      <c r="A95" s="837"/>
      <c r="B95" s="826"/>
      <c r="C95" s="826"/>
      <c r="D95" s="826"/>
      <c r="E95" s="826"/>
      <c r="F95" s="826"/>
      <c r="G95" s="826"/>
      <c r="H95" s="836"/>
      <c r="I95" s="794"/>
      <c r="J95" s="709"/>
      <c r="K95" s="766"/>
      <c r="L95" s="766"/>
      <c r="M95" s="766"/>
      <c r="N95" s="766"/>
      <c r="O95" s="795"/>
      <c r="P95" s="765"/>
      <c r="Q95" s="788"/>
      <c r="R95" s="765"/>
      <c r="S95" s="766"/>
      <c r="T95" s="710"/>
      <c r="U95" s="709" t="s">
        <v>467</v>
      </c>
      <c r="V95" s="819">
        <f>W16</f>
        <v>3.8</v>
      </c>
      <c r="W95" s="766"/>
      <c r="X95" s="766"/>
      <c r="Y95" s="710" t="s">
        <v>511</v>
      </c>
      <c r="Z95" s="819">
        <f>$U$86</f>
        <v>0</v>
      </c>
      <c r="AA95" s="766"/>
      <c r="AB95" s="766"/>
      <c r="AC95" s="710" t="s">
        <v>474</v>
      </c>
      <c r="AD95" s="819">
        <f>MIN(Y$86,SUM(Z16:AH16))</f>
        <v>0.5</v>
      </c>
      <c r="AE95" s="766"/>
      <c r="AF95" s="872"/>
      <c r="AG95" s="709" t="s">
        <v>469</v>
      </c>
      <c r="AH95" s="710" t="s">
        <v>501</v>
      </c>
      <c r="AI95" s="1908">
        <f>$U$16</f>
        <v>12</v>
      </c>
      <c r="AJ95" s="1908"/>
      <c r="AK95" s="1912"/>
      <c r="AL95" s="740">
        <f>ROUND(((V95-Z95+AD95)*AI95),3)</f>
        <v>51.6</v>
      </c>
      <c r="AM95" s="741"/>
      <c r="AN95" s="741"/>
      <c r="AO95" s="741"/>
      <c r="AP95" s="741"/>
      <c r="AQ95" s="742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1:89" s="262" customFormat="1" ht="18.899999999999999" hidden="1" customHeight="1">
      <c r="A96" s="837"/>
      <c r="B96" s="826"/>
      <c r="C96" s="826"/>
      <c r="D96" s="826"/>
      <c r="E96" s="826"/>
      <c r="F96" s="826"/>
      <c r="G96" s="826"/>
      <c r="H96" s="836"/>
      <c r="I96" s="794"/>
      <c r="J96" s="709"/>
      <c r="K96" s="766"/>
      <c r="L96" s="766"/>
      <c r="M96" s="766"/>
      <c r="N96" s="766"/>
      <c r="O96" s="795"/>
      <c r="P96" s="765"/>
      <c r="Q96" s="788"/>
      <c r="R96" s="765"/>
      <c r="S96" s="766"/>
      <c r="T96" s="710"/>
      <c r="U96" s="709" t="s">
        <v>467</v>
      </c>
      <c r="V96" s="819">
        <f>W17</f>
        <v>3.867</v>
      </c>
      <c r="W96" s="766"/>
      <c r="X96" s="766"/>
      <c r="Y96" s="710" t="s">
        <v>511</v>
      </c>
      <c r="Z96" s="819">
        <f>$U$86</f>
        <v>0</v>
      </c>
      <c r="AA96" s="766"/>
      <c r="AB96" s="766"/>
      <c r="AC96" s="710" t="s">
        <v>474</v>
      </c>
      <c r="AD96" s="819">
        <f>MIN(Y$86,SUM(Z17:AH17))</f>
        <v>0.5</v>
      </c>
      <c r="AE96" s="766"/>
      <c r="AF96" s="872"/>
      <c r="AG96" s="709" t="s">
        <v>469</v>
      </c>
      <c r="AH96" s="710" t="s">
        <v>501</v>
      </c>
      <c r="AI96" s="1908">
        <f>$U$17</f>
        <v>4</v>
      </c>
      <c r="AJ96" s="1908"/>
      <c r="AK96" s="1912"/>
      <c r="AL96" s="740">
        <f>ROUND(((V96-Z96+AD96)*AI96),3)</f>
        <v>17.468</v>
      </c>
      <c r="AM96" s="741"/>
      <c r="AN96" s="741"/>
      <c r="AO96" s="741"/>
      <c r="AP96" s="741"/>
      <c r="AQ96" s="742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1:89" s="262" customFormat="1" ht="18.899999999999999" hidden="1" customHeight="1">
      <c r="A97" s="837"/>
      <c r="B97" s="826"/>
      <c r="C97" s="826"/>
      <c r="D97" s="826"/>
      <c r="E97" s="826"/>
      <c r="F97" s="826"/>
      <c r="G97" s="826"/>
      <c r="H97" s="836"/>
      <c r="I97" s="794"/>
      <c r="J97" s="709"/>
      <c r="K97" s="766"/>
      <c r="L97" s="766"/>
      <c r="M97" s="766"/>
      <c r="N97" s="766"/>
      <c r="O97" s="795"/>
      <c r="P97" s="811"/>
      <c r="Q97" s="812"/>
      <c r="R97" s="811" t="s">
        <v>431</v>
      </c>
      <c r="S97" s="809"/>
      <c r="T97" s="763" t="s">
        <v>496</v>
      </c>
      <c r="U97" s="814"/>
      <c r="V97" s="747"/>
      <c r="W97" s="747"/>
      <c r="X97" s="747"/>
      <c r="Y97" s="747"/>
      <c r="Z97" s="747"/>
      <c r="AA97" s="747"/>
      <c r="AB97" s="747"/>
      <c r="AC97" s="747"/>
      <c r="AD97" s="815"/>
      <c r="AE97" s="747"/>
      <c r="AF97" s="747"/>
      <c r="AG97" s="747"/>
      <c r="AH97" s="747"/>
      <c r="AI97" s="747"/>
      <c r="AJ97" s="747"/>
      <c r="AK97" s="810"/>
      <c r="AL97" s="753">
        <f>SUM(AL93:AL96)</f>
        <v>169.39599999999999</v>
      </c>
      <c r="AM97" s="754"/>
      <c r="AN97" s="754"/>
      <c r="AO97" s="754"/>
      <c r="AP97" s="754"/>
      <c r="AQ97" s="755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1:89" s="262" customFormat="1" ht="18.899999999999999" hidden="1" customHeight="1">
      <c r="A98" s="842"/>
      <c r="B98" s="843"/>
      <c r="C98" s="843"/>
      <c r="D98" s="843"/>
      <c r="E98" s="843"/>
      <c r="F98" s="843"/>
      <c r="G98" s="843"/>
      <c r="H98" s="844"/>
      <c r="I98" s="845"/>
      <c r="J98" s="778"/>
      <c r="K98" s="778"/>
      <c r="L98" s="778"/>
      <c r="M98" s="778"/>
      <c r="N98" s="778"/>
      <c r="O98" s="847"/>
      <c r="P98" s="849" t="s">
        <v>448</v>
      </c>
      <c r="Q98" s="873"/>
      <c r="R98" s="845" t="s">
        <v>523</v>
      </c>
      <c r="S98" s="778"/>
      <c r="T98" s="773" t="s">
        <v>496</v>
      </c>
      <c r="U98" s="778" t="s">
        <v>467</v>
      </c>
      <c r="V98" s="874">
        <f>AL92</f>
        <v>53.918999999999997</v>
      </c>
      <c r="W98" s="851"/>
      <c r="X98" s="851"/>
      <c r="Y98" s="851"/>
      <c r="Z98" s="850" t="s">
        <v>474</v>
      </c>
      <c r="AA98" s="874">
        <f>AL97</f>
        <v>169.39599999999999</v>
      </c>
      <c r="AB98" s="851"/>
      <c r="AC98" s="851"/>
      <c r="AD98" s="852"/>
      <c r="AE98" s="778" t="s">
        <v>469</v>
      </c>
      <c r="AF98" s="778"/>
      <c r="AG98" s="778"/>
      <c r="AH98" s="778"/>
      <c r="AI98" s="778"/>
      <c r="AJ98" s="778"/>
      <c r="AK98" s="847"/>
      <c r="AL98" s="853">
        <f>(V98+AA98)</f>
        <v>223.315</v>
      </c>
      <c r="AM98" s="854"/>
      <c r="AN98" s="854"/>
      <c r="AO98" s="854"/>
      <c r="AP98" s="854"/>
      <c r="AQ98" s="855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1:89" s="262" customFormat="1" ht="18.899999999999999" customHeight="1">
      <c r="A99" s="686" t="s">
        <v>461</v>
      </c>
      <c r="B99" s="687"/>
      <c r="C99" s="687"/>
      <c r="D99" s="687"/>
      <c r="E99" s="687"/>
      <c r="F99" s="687"/>
      <c r="G99" s="687"/>
      <c r="H99" s="785"/>
      <c r="I99" s="686" t="s">
        <v>611</v>
      </c>
      <c r="J99" s="687"/>
      <c r="K99" s="687"/>
      <c r="L99" s="687"/>
      <c r="M99" s="687"/>
      <c r="N99" s="687"/>
      <c r="O99" s="785"/>
      <c r="P99" s="686" t="s">
        <v>448</v>
      </c>
      <c r="Q99" s="785"/>
      <c r="R99" s="875" t="s">
        <v>612</v>
      </c>
      <c r="S99" s="687"/>
      <c r="T99" s="687"/>
      <c r="U99" s="693"/>
      <c r="V99" s="693"/>
      <c r="W99" s="693"/>
      <c r="X99" s="876" t="s">
        <v>613</v>
      </c>
      <c r="Y99" s="877"/>
      <c r="Z99" s="693"/>
      <c r="AA99" s="687"/>
      <c r="AB99" s="859">
        <f>U101</f>
        <v>3</v>
      </c>
      <c r="AC99" s="687"/>
      <c r="AD99" s="687"/>
      <c r="AE99" s="693" t="s">
        <v>614</v>
      </c>
      <c r="AF99" s="693"/>
      <c r="AG99" s="693" t="s">
        <v>438</v>
      </c>
      <c r="AH99" s="878"/>
      <c r="AI99" s="693"/>
      <c r="AJ99" s="693"/>
      <c r="AK99" s="790"/>
      <c r="AL99" s="861"/>
      <c r="AM99" s="862"/>
      <c r="AN99" s="862"/>
      <c r="AO99" s="862"/>
      <c r="AP99" s="862"/>
      <c r="AQ99" s="863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1:89" s="262" customFormat="1" ht="18.899999999999999" customHeight="1">
      <c r="A100" s="765"/>
      <c r="B100" s="766"/>
      <c r="C100" s="766"/>
      <c r="D100" s="766"/>
      <c r="E100" s="766"/>
      <c r="F100" s="766"/>
      <c r="G100" s="766"/>
      <c r="H100" s="788"/>
      <c r="I100" s="765"/>
      <c r="J100" s="766"/>
      <c r="K100" s="766"/>
      <c r="L100" s="766"/>
      <c r="M100" s="766"/>
      <c r="N100" s="766"/>
      <c r="O100" s="788"/>
      <c r="P100" s="765"/>
      <c r="Q100" s="788"/>
      <c r="R100" s="837" t="s">
        <v>615</v>
      </c>
      <c r="S100" s="766"/>
      <c r="T100" s="766"/>
      <c r="U100" s="709"/>
      <c r="V100" s="709"/>
      <c r="W100" s="709"/>
      <c r="X100" s="826" t="s">
        <v>616</v>
      </c>
      <c r="Y100" s="879"/>
      <c r="Z100" s="709"/>
      <c r="AA100" s="766"/>
      <c r="AB100" s="822"/>
      <c r="AC100" s="766"/>
      <c r="AD100" s="766"/>
      <c r="AE100" s="1907">
        <f>AB99</f>
        <v>3</v>
      </c>
      <c r="AF100" s="1913"/>
      <c r="AG100" s="1913"/>
      <c r="AH100" s="709" t="s">
        <v>614</v>
      </c>
      <c r="AI100" s="709" t="s">
        <v>438</v>
      </c>
      <c r="AJ100" s="709"/>
      <c r="AK100" s="795"/>
      <c r="AL100" s="799"/>
      <c r="AM100" s="800"/>
      <c r="AN100" s="800"/>
      <c r="AO100" s="800"/>
      <c r="AP100" s="800"/>
      <c r="AQ100" s="821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1:89" s="263" customFormat="1" ht="18.899999999999999" customHeight="1">
      <c r="A101" s="837"/>
      <c r="B101" s="826"/>
      <c r="C101" s="826"/>
      <c r="D101" s="826"/>
      <c r="E101" s="826"/>
      <c r="F101" s="826"/>
      <c r="G101" s="826"/>
      <c r="H101" s="836"/>
      <c r="I101" s="765"/>
      <c r="J101" s="766"/>
      <c r="K101" s="766"/>
      <c r="L101" s="766"/>
      <c r="M101" s="766"/>
      <c r="N101" s="766"/>
      <c r="O101" s="788"/>
      <c r="P101" s="765"/>
      <c r="Q101" s="788"/>
      <c r="R101" s="794"/>
      <c r="S101" s="709"/>
      <c r="T101" s="709"/>
      <c r="U101" s="819">
        <f>AC101+AJ101</f>
        <v>3</v>
      </c>
      <c r="V101" s="880"/>
      <c r="W101" s="766"/>
      <c r="X101" s="766"/>
      <c r="Y101" s="710" t="s">
        <v>479</v>
      </c>
      <c r="Z101" s="709" t="s">
        <v>617</v>
      </c>
      <c r="AA101" s="709"/>
      <c r="AB101" s="766"/>
      <c r="AC101" s="881">
        <f>U29</f>
        <v>0</v>
      </c>
      <c r="AD101" s="882"/>
      <c r="AE101" s="870" t="s">
        <v>474</v>
      </c>
      <c r="AF101" s="709" t="s">
        <v>618</v>
      </c>
      <c r="AG101" s="709"/>
      <c r="AH101" s="709"/>
      <c r="AI101" s="709"/>
      <c r="AJ101" s="883">
        <v>3</v>
      </c>
      <c r="AK101" s="884"/>
      <c r="AL101" s="799"/>
      <c r="AM101" s="800"/>
      <c r="AN101" s="800"/>
      <c r="AO101" s="800"/>
      <c r="AP101" s="800"/>
      <c r="AQ101" s="742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</row>
    <row r="102" spans="1:89" s="262" customFormat="1" ht="18.899999999999999" customHeight="1">
      <c r="A102" s="837"/>
      <c r="B102" s="826"/>
      <c r="C102" s="826"/>
      <c r="D102" s="826"/>
      <c r="E102" s="826"/>
      <c r="F102" s="826"/>
      <c r="G102" s="826"/>
      <c r="H102" s="836"/>
      <c r="I102" s="794"/>
      <c r="J102" s="709" t="s">
        <v>467</v>
      </c>
      <c r="K102" s="709" t="s">
        <v>605</v>
      </c>
      <c r="L102" s="709"/>
      <c r="M102" s="709"/>
      <c r="N102" s="709" t="s">
        <v>469</v>
      </c>
      <c r="O102" s="795"/>
      <c r="P102" s="765" t="s">
        <v>448</v>
      </c>
      <c r="Q102" s="788"/>
      <c r="R102" s="837" t="s">
        <v>619</v>
      </c>
      <c r="S102" s="766"/>
      <c r="T102" s="709"/>
      <c r="U102" s="709"/>
      <c r="V102" s="709"/>
      <c r="W102" s="709"/>
      <c r="X102" s="709"/>
      <c r="Y102" s="709"/>
      <c r="Z102" s="709"/>
      <c r="AA102" s="709"/>
      <c r="AB102" s="709"/>
      <c r="AC102" s="709"/>
      <c r="AD102" s="709"/>
      <c r="AE102" s="709"/>
      <c r="AF102" s="709"/>
      <c r="AG102" s="709"/>
      <c r="AH102" s="709"/>
      <c r="AI102" s="709"/>
      <c r="AJ102" s="709"/>
      <c r="AK102" s="795"/>
      <c r="AL102" s="796"/>
      <c r="AM102" s="798"/>
      <c r="AN102" s="798"/>
      <c r="AO102" s="798"/>
      <c r="AP102" s="798"/>
      <c r="AQ102" s="797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1:89" s="262" customFormat="1" ht="18.899999999999999" customHeight="1">
      <c r="A103" s="837"/>
      <c r="B103" s="826"/>
      <c r="C103" s="826"/>
      <c r="D103" s="826"/>
      <c r="E103" s="826"/>
      <c r="F103" s="826"/>
      <c r="G103" s="826"/>
      <c r="H103" s="836"/>
      <c r="I103" s="794"/>
      <c r="J103" s="709"/>
      <c r="K103" s="709"/>
      <c r="L103" s="709"/>
      <c r="M103" s="709"/>
      <c r="N103" s="709"/>
      <c r="O103" s="795"/>
      <c r="P103" s="765"/>
      <c r="Q103" s="788"/>
      <c r="R103" s="765"/>
      <c r="S103" s="766"/>
      <c r="T103" s="710" t="s">
        <v>620</v>
      </c>
      <c r="U103" s="880">
        <f>AI6</f>
        <v>16.152999999999999</v>
      </c>
      <c r="V103" s="766"/>
      <c r="W103" s="766"/>
      <c r="X103" s="710" t="s">
        <v>511</v>
      </c>
      <c r="Y103" s="819">
        <f>$AB$99</f>
        <v>3</v>
      </c>
      <c r="Z103" s="766"/>
      <c r="AA103" s="872"/>
      <c r="AB103" s="710" t="s">
        <v>614</v>
      </c>
      <c r="AC103" s="1908">
        <f>$U$6</f>
        <v>27</v>
      </c>
      <c r="AD103" s="1908"/>
      <c r="AE103" s="1908"/>
      <c r="AF103" s="830"/>
      <c r="AG103" s="766"/>
      <c r="AH103" s="710"/>
      <c r="AI103" s="880"/>
      <c r="AJ103" s="885"/>
      <c r="AK103" s="788"/>
      <c r="AL103" s="740">
        <f>MAX(0,(U103-Y103)*AC103)</f>
        <v>355.13099999999997</v>
      </c>
      <c r="AM103" s="741"/>
      <c r="AN103" s="741"/>
      <c r="AO103" s="741"/>
      <c r="AP103" s="741"/>
      <c r="AQ103" s="742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1:89" s="262" customFormat="1" ht="18.899999999999999" customHeight="1">
      <c r="A104" s="837"/>
      <c r="B104" s="826"/>
      <c r="C104" s="826"/>
      <c r="D104" s="826"/>
      <c r="E104" s="826"/>
      <c r="F104" s="826"/>
      <c r="G104" s="826"/>
      <c r="H104" s="836"/>
      <c r="I104" s="794"/>
      <c r="J104" s="709"/>
      <c r="K104" s="709"/>
      <c r="L104" s="709"/>
      <c r="M104" s="709"/>
      <c r="N104" s="709"/>
      <c r="O104" s="795"/>
      <c r="P104" s="765"/>
      <c r="Q104" s="788"/>
      <c r="R104" s="765"/>
      <c r="S104" s="766"/>
      <c r="T104" s="710" t="s">
        <v>620</v>
      </c>
      <c r="U104" s="880">
        <f>AI7</f>
        <v>0</v>
      </c>
      <c r="V104" s="766"/>
      <c r="W104" s="766"/>
      <c r="X104" s="710" t="s">
        <v>511</v>
      </c>
      <c r="Y104" s="819">
        <f>$AB$99</f>
        <v>3</v>
      </c>
      <c r="Z104" s="766"/>
      <c r="AA104" s="872"/>
      <c r="AB104" s="710" t="s">
        <v>614</v>
      </c>
      <c r="AC104" s="1908">
        <f>$U$7</f>
        <v>0</v>
      </c>
      <c r="AD104" s="1908"/>
      <c r="AE104" s="1908"/>
      <c r="AF104" s="830"/>
      <c r="AG104" s="766"/>
      <c r="AH104" s="710"/>
      <c r="AI104" s="880"/>
      <c r="AJ104" s="766"/>
      <c r="AK104" s="788"/>
      <c r="AL104" s="740">
        <f>MAX(0,(U104-Y104)*AC104)</f>
        <v>0</v>
      </c>
      <c r="AM104" s="741"/>
      <c r="AN104" s="741"/>
      <c r="AO104" s="741"/>
      <c r="AP104" s="741"/>
      <c r="AQ104" s="742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1:89" s="262" customFormat="1" ht="18.899999999999999" customHeight="1">
      <c r="A105" s="837"/>
      <c r="B105" s="826"/>
      <c r="C105" s="826"/>
      <c r="D105" s="826"/>
      <c r="E105" s="826"/>
      <c r="F105" s="826"/>
      <c r="G105" s="826"/>
      <c r="H105" s="836"/>
      <c r="I105" s="794"/>
      <c r="J105" s="709"/>
      <c r="K105" s="709"/>
      <c r="L105" s="709"/>
      <c r="M105" s="709"/>
      <c r="N105" s="709"/>
      <c r="O105" s="795"/>
      <c r="P105" s="794"/>
      <c r="Q105" s="795"/>
      <c r="R105" s="765"/>
      <c r="S105" s="766"/>
      <c r="T105" s="710" t="s">
        <v>620</v>
      </c>
      <c r="U105" s="880">
        <f>AI8</f>
        <v>0</v>
      </c>
      <c r="V105" s="766"/>
      <c r="W105" s="766"/>
      <c r="X105" s="710" t="s">
        <v>511</v>
      </c>
      <c r="Y105" s="819">
        <f>$AB$99</f>
        <v>3</v>
      </c>
      <c r="Z105" s="766"/>
      <c r="AA105" s="872"/>
      <c r="AB105" s="710" t="s">
        <v>614</v>
      </c>
      <c r="AC105" s="1908">
        <f>$U$8</f>
        <v>0</v>
      </c>
      <c r="AD105" s="1908"/>
      <c r="AE105" s="1908"/>
      <c r="AF105" s="830"/>
      <c r="AG105" s="766"/>
      <c r="AH105" s="710"/>
      <c r="AI105" s="880"/>
      <c r="AJ105" s="766"/>
      <c r="AK105" s="788"/>
      <c r="AL105" s="740">
        <f>MAX(0,(U105-Y105)*AC105)</f>
        <v>0</v>
      </c>
      <c r="AM105" s="741"/>
      <c r="AN105" s="741"/>
      <c r="AO105" s="741"/>
      <c r="AP105" s="741"/>
      <c r="AQ105" s="742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1:89" s="262" customFormat="1" ht="18.899999999999999" customHeight="1">
      <c r="A106" s="837"/>
      <c r="B106" s="826"/>
      <c r="C106" s="826"/>
      <c r="D106" s="826"/>
      <c r="E106" s="826"/>
      <c r="F106" s="826"/>
      <c r="G106" s="826"/>
      <c r="H106" s="836"/>
      <c r="I106" s="794"/>
      <c r="J106" s="709"/>
      <c r="K106" s="709"/>
      <c r="L106" s="709"/>
      <c r="M106" s="709"/>
      <c r="N106" s="709"/>
      <c r="O106" s="795"/>
      <c r="P106" s="794"/>
      <c r="Q106" s="795"/>
      <c r="R106" s="765"/>
      <c r="S106" s="766"/>
      <c r="T106" s="710" t="s">
        <v>620</v>
      </c>
      <c r="U106" s="880">
        <f>AI9</f>
        <v>0</v>
      </c>
      <c r="V106" s="766"/>
      <c r="W106" s="766"/>
      <c r="X106" s="710" t="s">
        <v>511</v>
      </c>
      <c r="Y106" s="819">
        <f>$AB$99</f>
        <v>3</v>
      </c>
      <c r="Z106" s="766"/>
      <c r="AA106" s="872"/>
      <c r="AB106" s="710" t="s">
        <v>614</v>
      </c>
      <c r="AC106" s="1908">
        <f>$U$9</f>
        <v>0</v>
      </c>
      <c r="AD106" s="1908"/>
      <c r="AE106" s="1908"/>
      <c r="AF106" s="830"/>
      <c r="AG106" s="766"/>
      <c r="AH106" s="710"/>
      <c r="AI106" s="880"/>
      <c r="AJ106" s="766"/>
      <c r="AK106" s="788"/>
      <c r="AL106" s="740">
        <f>MAX(0,(U106-Y106)*AC106)</f>
        <v>0</v>
      </c>
      <c r="AM106" s="741"/>
      <c r="AN106" s="741"/>
      <c r="AO106" s="741"/>
      <c r="AP106" s="741"/>
      <c r="AQ106" s="742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1:89" s="263" customFormat="1" ht="18.899999999999999" customHeight="1">
      <c r="A107" s="837"/>
      <c r="B107" s="826"/>
      <c r="C107" s="826"/>
      <c r="D107" s="826"/>
      <c r="E107" s="826"/>
      <c r="F107" s="826"/>
      <c r="G107" s="826"/>
      <c r="H107" s="836"/>
      <c r="I107" s="794"/>
      <c r="J107" s="709"/>
      <c r="K107" s="709"/>
      <c r="L107" s="709"/>
      <c r="M107" s="709"/>
      <c r="N107" s="709"/>
      <c r="O107" s="795"/>
      <c r="P107" s="794"/>
      <c r="Q107" s="795"/>
      <c r="R107" s="837" t="s">
        <v>621</v>
      </c>
      <c r="S107" s="766"/>
      <c r="T107" s="709"/>
      <c r="U107" s="709"/>
      <c r="V107" s="709"/>
      <c r="W107" s="709"/>
      <c r="X107" s="709"/>
      <c r="Y107" s="709"/>
      <c r="Z107" s="709"/>
      <c r="AA107" s="709"/>
      <c r="AB107" s="709"/>
      <c r="AC107" s="709"/>
      <c r="AD107" s="709"/>
      <c r="AE107" s="709"/>
      <c r="AF107" s="709"/>
      <c r="AG107" s="709"/>
      <c r="AH107" s="709"/>
      <c r="AI107" s="709"/>
      <c r="AJ107" s="709"/>
      <c r="AK107" s="795"/>
      <c r="AL107" s="796"/>
      <c r="AM107" s="798"/>
      <c r="AN107" s="798"/>
      <c r="AO107" s="798"/>
      <c r="AP107" s="798"/>
      <c r="AQ107" s="797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</row>
    <row r="108" spans="1:89" s="262" customFormat="1" ht="18.899999999999999" customHeight="1">
      <c r="A108" s="837"/>
      <c r="B108" s="826"/>
      <c r="C108" s="826"/>
      <c r="D108" s="826"/>
      <c r="E108" s="826"/>
      <c r="F108" s="826"/>
      <c r="G108" s="826"/>
      <c r="H108" s="836"/>
      <c r="I108" s="794"/>
      <c r="J108" s="709"/>
      <c r="K108" s="709"/>
      <c r="L108" s="709"/>
      <c r="M108" s="709"/>
      <c r="N108" s="709"/>
      <c r="O108" s="795"/>
      <c r="P108" s="794"/>
      <c r="Q108" s="795"/>
      <c r="R108" s="765"/>
      <c r="S108" s="766"/>
      <c r="T108" s="710" t="s">
        <v>620</v>
      </c>
      <c r="U108" s="880">
        <f>AI22</f>
        <v>15.952999999999999</v>
      </c>
      <c r="V108" s="766"/>
      <c r="W108" s="766"/>
      <c r="X108" s="710" t="s">
        <v>511</v>
      </c>
      <c r="Y108" s="871">
        <f>Z300-AD300*0</f>
        <v>3.6320000000000001</v>
      </c>
      <c r="Z108" s="766"/>
      <c r="AA108" s="872"/>
      <c r="AB108" s="710" t="s">
        <v>511</v>
      </c>
      <c r="AC108" s="871">
        <f>$AB$99</f>
        <v>3</v>
      </c>
      <c r="AD108" s="766"/>
      <c r="AE108" s="872"/>
      <c r="AF108" s="710" t="s">
        <v>614</v>
      </c>
      <c r="AG108" s="1908">
        <f>$U$22</f>
        <v>18</v>
      </c>
      <c r="AH108" s="1908"/>
      <c r="AI108" s="1908"/>
      <c r="AJ108" s="885"/>
      <c r="AK108" s="788"/>
      <c r="AL108" s="740">
        <f>MAX(0,(U108-Y108-AC108)*AG108)</f>
        <v>167.77799999999999</v>
      </c>
      <c r="AM108" s="741"/>
      <c r="AN108" s="741"/>
      <c r="AO108" s="741"/>
      <c r="AP108" s="741"/>
      <c r="AQ108" s="742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1:89" s="262" customFormat="1" ht="18.899999999999999" customHeight="1">
      <c r="A109" s="837"/>
      <c r="B109" s="826"/>
      <c r="C109" s="826"/>
      <c r="D109" s="826"/>
      <c r="E109" s="826"/>
      <c r="F109" s="826"/>
      <c r="G109" s="826"/>
      <c r="H109" s="836"/>
      <c r="I109" s="794"/>
      <c r="J109" s="709"/>
      <c r="K109" s="709"/>
      <c r="L109" s="709"/>
      <c r="M109" s="709"/>
      <c r="N109" s="709"/>
      <c r="O109" s="795"/>
      <c r="P109" s="794"/>
      <c r="Q109" s="795"/>
      <c r="R109" s="765"/>
      <c r="S109" s="766"/>
      <c r="T109" s="710" t="s">
        <v>620</v>
      </c>
      <c r="U109" s="880">
        <f>AI23</f>
        <v>17.000999999999998</v>
      </c>
      <c r="V109" s="766"/>
      <c r="W109" s="766"/>
      <c r="X109" s="710" t="s">
        <v>511</v>
      </c>
      <c r="Y109" s="871">
        <f>Z301-AD301*0</f>
        <v>7.9729999999999999</v>
      </c>
      <c r="Z109" s="766"/>
      <c r="AA109" s="872"/>
      <c r="AB109" s="710" t="s">
        <v>511</v>
      </c>
      <c r="AC109" s="871">
        <f>$AB$99</f>
        <v>3</v>
      </c>
      <c r="AD109" s="766"/>
      <c r="AE109" s="872"/>
      <c r="AF109" s="710" t="s">
        <v>614</v>
      </c>
      <c r="AG109" s="1908">
        <f>$U$23</f>
        <v>18</v>
      </c>
      <c r="AH109" s="1908"/>
      <c r="AI109" s="1908"/>
      <c r="AJ109" s="885"/>
      <c r="AK109" s="788"/>
      <c r="AL109" s="740">
        <f>MAX(0,(U109-Y109-AC109)*AG109)</f>
        <v>108.50399999999998</v>
      </c>
      <c r="AM109" s="741"/>
      <c r="AN109" s="741"/>
      <c r="AO109" s="741"/>
      <c r="AP109" s="741"/>
      <c r="AQ109" s="742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1:89" s="262" customFormat="1" ht="18.899999999999999" customHeight="1">
      <c r="A110" s="837"/>
      <c r="B110" s="826"/>
      <c r="C110" s="826"/>
      <c r="D110" s="826"/>
      <c r="E110" s="826"/>
      <c r="F110" s="826"/>
      <c r="G110" s="826"/>
      <c r="H110" s="836"/>
      <c r="I110" s="794"/>
      <c r="J110" s="709"/>
      <c r="K110" s="709"/>
      <c r="L110" s="709"/>
      <c r="M110" s="709"/>
      <c r="N110" s="709"/>
      <c r="O110" s="795"/>
      <c r="P110" s="794"/>
      <c r="Q110" s="795"/>
      <c r="R110" s="765"/>
      <c r="S110" s="766"/>
      <c r="T110" s="710" t="s">
        <v>620</v>
      </c>
      <c r="U110" s="880">
        <f>AI24</f>
        <v>15.485999999999999</v>
      </c>
      <c r="V110" s="766"/>
      <c r="W110" s="766"/>
      <c r="X110" s="710" t="s">
        <v>511</v>
      </c>
      <c r="Y110" s="871">
        <f>Z302-AD302*0</f>
        <v>8.4139999999999997</v>
      </c>
      <c r="Z110" s="766"/>
      <c r="AA110" s="872"/>
      <c r="AB110" s="710" t="s">
        <v>511</v>
      </c>
      <c r="AC110" s="871">
        <f>$AB$99</f>
        <v>3</v>
      </c>
      <c r="AD110" s="766"/>
      <c r="AE110" s="872"/>
      <c r="AF110" s="710" t="s">
        <v>614</v>
      </c>
      <c r="AG110" s="1908">
        <f>$U$24</f>
        <v>27</v>
      </c>
      <c r="AH110" s="1908"/>
      <c r="AI110" s="1908"/>
      <c r="AJ110" s="885"/>
      <c r="AK110" s="788"/>
      <c r="AL110" s="740">
        <f>MAX(0,(U110-Y110-AC110)*AG110)</f>
        <v>109.94399999999997</v>
      </c>
      <c r="AM110" s="741"/>
      <c r="AN110" s="741"/>
      <c r="AO110" s="741"/>
      <c r="AP110" s="741"/>
      <c r="AQ110" s="742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1:89" s="262" customFormat="1" ht="18.899999999999999" customHeight="1">
      <c r="A111" s="837"/>
      <c r="B111" s="826"/>
      <c r="C111" s="826"/>
      <c r="D111" s="826"/>
      <c r="E111" s="826"/>
      <c r="F111" s="826"/>
      <c r="G111" s="826"/>
      <c r="H111" s="836"/>
      <c r="I111" s="794"/>
      <c r="J111" s="709"/>
      <c r="K111" s="709"/>
      <c r="L111" s="709"/>
      <c r="M111" s="709"/>
      <c r="N111" s="709"/>
      <c r="O111" s="795"/>
      <c r="P111" s="794"/>
      <c r="Q111" s="795"/>
      <c r="R111" s="765"/>
      <c r="S111" s="766"/>
      <c r="T111" s="710" t="s">
        <v>620</v>
      </c>
      <c r="U111" s="880">
        <f>AI25</f>
        <v>0</v>
      </c>
      <c r="V111" s="766"/>
      <c r="W111" s="766"/>
      <c r="X111" s="710" t="s">
        <v>511</v>
      </c>
      <c r="Y111" s="871">
        <f>Z303-AD303*0</f>
        <v>0</v>
      </c>
      <c r="Z111" s="766"/>
      <c r="AA111" s="872"/>
      <c r="AB111" s="710" t="s">
        <v>511</v>
      </c>
      <c r="AC111" s="871">
        <f>$AB$99</f>
        <v>3</v>
      </c>
      <c r="AD111" s="766"/>
      <c r="AE111" s="872"/>
      <c r="AF111" s="710" t="s">
        <v>614</v>
      </c>
      <c r="AG111" s="1908">
        <f>$U$25</f>
        <v>0</v>
      </c>
      <c r="AH111" s="1908"/>
      <c r="AI111" s="1908"/>
      <c r="AJ111" s="885"/>
      <c r="AK111" s="788"/>
      <c r="AL111" s="740">
        <f>MAX(0,(U111-Y111-AC111)*AG111)</f>
        <v>0</v>
      </c>
      <c r="AM111" s="741"/>
      <c r="AN111" s="741"/>
      <c r="AO111" s="741"/>
      <c r="AP111" s="741"/>
      <c r="AQ111" s="742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1:89" s="262" customFormat="1" ht="18.899999999999999" customHeight="1">
      <c r="A112" s="837"/>
      <c r="B112" s="826"/>
      <c r="C112" s="826"/>
      <c r="D112" s="826"/>
      <c r="E112" s="826"/>
      <c r="F112" s="826"/>
      <c r="G112" s="826"/>
      <c r="H112" s="836"/>
      <c r="I112" s="808"/>
      <c r="J112" s="747"/>
      <c r="K112" s="747"/>
      <c r="L112" s="747"/>
      <c r="M112" s="747"/>
      <c r="N112" s="747"/>
      <c r="O112" s="810"/>
      <c r="P112" s="808"/>
      <c r="Q112" s="810"/>
      <c r="R112" s="811" t="s">
        <v>431</v>
      </c>
      <c r="S112" s="809"/>
      <c r="T112" s="763" t="s">
        <v>496</v>
      </c>
      <c r="U112" s="814"/>
      <c r="V112" s="747"/>
      <c r="W112" s="747"/>
      <c r="X112" s="747"/>
      <c r="Y112" s="747"/>
      <c r="Z112" s="747"/>
      <c r="AA112" s="747"/>
      <c r="AB112" s="747"/>
      <c r="AC112" s="747"/>
      <c r="AD112" s="815"/>
      <c r="AE112" s="747"/>
      <c r="AF112" s="747"/>
      <c r="AG112" s="747"/>
      <c r="AH112" s="747"/>
      <c r="AI112" s="747"/>
      <c r="AJ112" s="747"/>
      <c r="AK112" s="810"/>
      <c r="AL112" s="1532">
        <f>SUM(AL103:AL111)</f>
        <v>741.35699999999997</v>
      </c>
      <c r="AM112" s="1533"/>
      <c r="AN112" s="1533"/>
      <c r="AO112" s="1533"/>
      <c r="AP112" s="1533"/>
      <c r="AQ112" s="1534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1:89" s="262" customFormat="1" ht="18.899999999999999" customHeight="1">
      <c r="A113" s="837"/>
      <c r="B113" s="826"/>
      <c r="C113" s="826"/>
      <c r="D113" s="826"/>
      <c r="E113" s="826"/>
      <c r="F113" s="826"/>
      <c r="G113" s="826"/>
      <c r="H113" s="836"/>
      <c r="I113" s="794"/>
      <c r="J113" s="709" t="s">
        <v>467</v>
      </c>
      <c r="K113" s="766" t="s">
        <v>606</v>
      </c>
      <c r="L113" s="766"/>
      <c r="M113" s="766"/>
      <c r="N113" s="766" t="s">
        <v>469</v>
      </c>
      <c r="O113" s="795"/>
      <c r="P113" s="765"/>
      <c r="Q113" s="788"/>
      <c r="R113" s="733" t="s">
        <v>620</v>
      </c>
      <c r="S113" s="880">
        <f>AI14</f>
        <v>16.291999999999998</v>
      </c>
      <c r="T113" s="766"/>
      <c r="U113" s="766"/>
      <c r="V113" s="710" t="s">
        <v>511</v>
      </c>
      <c r="W113" s="819">
        <f>$AB$99</f>
        <v>3</v>
      </c>
      <c r="X113" s="766"/>
      <c r="Y113" s="766"/>
      <c r="Z113" s="710" t="s">
        <v>614</v>
      </c>
      <c r="AA113" s="1908">
        <f>$U$14</f>
        <v>8</v>
      </c>
      <c r="AB113" s="1908"/>
      <c r="AC113" s="1908"/>
      <c r="AD113" s="766"/>
      <c r="AE113" s="709"/>
      <c r="AF113" s="766"/>
      <c r="AG113" s="709"/>
      <c r="AH113" s="709"/>
      <c r="AI113" s="709"/>
      <c r="AJ113" s="872"/>
      <c r="AK113" s="795"/>
      <c r="AL113" s="740">
        <f>ROUND((S113-W113)*AA113,3)</f>
        <v>106.336</v>
      </c>
      <c r="AM113" s="741"/>
      <c r="AN113" s="741"/>
      <c r="AO113" s="741"/>
      <c r="AP113" s="741"/>
      <c r="AQ113" s="742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1:89" s="262" customFormat="1" ht="18.899999999999999" customHeight="1">
      <c r="A114" s="837"/>
      <c r="B114" s="826"/>
      <c r="C114" s="826"/>
      <c r="D114" s="826"/>
      <c r="E114" s="826"/>
      <c r="F114" s="826"/>
      <c r="G114" s="826"/>
      <c r="H114" s="836"/>
      <c r="I114" s="794"/>
      <c r="J114" s="709"/>
      <c r="K114" s="766"/>
      <c r="L114" s="766"/>
      <c r="M114" s="766"/>
      <c r="N114" s="766"/>
      <c r="O114" s="795"/>
      <c r="P114" s="765"/>
      <c r="Q114" s="788"/>
      <c r="R114" s="733" t="s">
        <v>620</v>
      </c>
      <c r="S114" s="880">
        <f>AI15</f>
        <v>15.73</v>
      </c>
      <c r="T114" s="766"/>
      <c r="U114" s="766"/>
      <c r="V114" s="710" t="s">
        <v>511</v>
      </c>
      <c r="W114" s="819">
        <f>$AB$99</f>
        <v>3</v>
      </c>
      <c r="X114" s="766"/>
      <c r="Y114" s="766"/>
      <c r="Z114" s="710" t="s">
        <v>614</v>
      </c>
      <c r="AA114" s="1908">
        <f>$U$15</f>
        <v>16</v>
      </c>
      <c r="AB114" s="1908"/>
      <c r="AC114" s="1908"/>
      <c r="AD114" s="766"/>
      <c r="AE114" s="709"/>
      <c r="AF114" s="766"/>
      <c r="AG114" s="709"/>
      <c r="AH114" s="709"/>
      <c r="AI114" s="709"/>
      <c r="AJ114" s="872"/>
      <c r="AK114" s="795"/>
      <c r="AL114" s="740">
        <f>ROUND((S114-W114)*AA114,3)</f>
        <v>203.68</v>
      </c>
      <c r="AM114" s="741"/>
      <c r="AN114" s="741"/>
      <c r="AO114" s="741"/>
      <c r="AP114" s="741"/>
      <c r="AQ114" s="742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1:89" s="262" customFormat="1" ht="18.899999999999999" customHeight="1">
      <c r="A115" s="837"/>
      <c r="B115" s="826"/>
      <c r="C115" s="826"/>
      <c r="D115" s="826"/>
      <c r="E115" s="826"/>
      <c r="F115" s="826"/>
      <c r="G115" s="826"/>
      <c r="H115" s="836"/>
      <c r="I115" s="794"/>
      <c r="J115" s="709"/>
      <c r="K115" s="766"/>
      <c r="L115" s="766"/>
      <c r="M115" s="766"/>
      <c r="N115" s="766"/>
      <c r="O115" s="795"/>
      <c r="P115" s="765"/>
      <c r="Q115" s="788"/>
      <c r="R115" s="733" t="s">
        <v>620</v>
      </c>
      <c r="S115" s="880">
        <f>AI16</f>
        <v>16.433999999999997</v>
      </c>
      <c r="T115" s="766"/>
      <c r="U115" s="766"/>
      <c r="V115" s="710" t="s">
        <v>511</v>
      </c>
      <c r="W115" s="819">
        <f>$AB$99</f>
        <v>3</v>
      </c>
      <c r="X115" s="766"/>
      <c r="Y115" s="766"/>
      <c r="Z115" s="710" t="s">
        <v>614</v>
      </c>
      <c r="AA115" s="1908">
        <f>$U$16</f>
        <v>12</v>
      </c>
      <c r="AB115" s="1908"/>
      <c r="AC115" s="1908"/>
      <c r="AD115" s="766"/>
      <c r="AE115" s="709"/>
      <c r="AF115" s="766"/>
      <c r="AG115" s="709"/>
      <c r="AH115" s="709"/>
      <c r="AI115" s="709"/>
      <c r="AJ115" s="872"/>
      <c r="AK115" s="795"/>
      <c r="AL115" s="740">
        <f>ROUND((S115-W115)*AA115,3)</f>
        <v>161.208</v>
      </c>
      <c r="AM115" s="741"/>
      <c r="AN115" s="741"/>
      <c r="AO115" s="741"/>
      <c r="AP115" s="741"/>
      <c r="AQ115" s="742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1:89" s="262" customFormat="1" ht="18.899999999999999" customHeight="1">
      <c r="A116" s="837"/>
      <c r="B116" s="826"/>
      <c r="C116" s="826"/>
      <c r="D116" s="826"/>
      <c r="E116" s="826"/>
      <c r="F116" s="826"/>
      <c r="G116" s="826"/>
      <c r="H116" s="836"/>
      <c r="I116" s="794"/>
      <c r="J116" s="709"/>
      <c r="K116" s="766"/>
      <c r="L116" s="766"/>
      <c r="M116" s="766"/>
      <c r="N116" s="766"/>
      <c r="O116" s="795"/>
      <c r="P116" s="765"/>
      <c r="Q116" s="788"/>
      <c r="R116" s="733" t="s">
        <v>620</v>
      </c>
      <c r="S116" s="880">
        <f>AI17</f>
        <v>16.72</v>
      </c>
      <c r="T116" s="766"/>
      <c r="U116" s="766"/>
      <c r="V116" s="710" t="s">
        <v>511</v>
      </c>
      <c r="W116" s="819">
        <f>$AB$99</f>
        <v>3</v>
      </c>
      <c r="X116" s="766"/>
      <c r="Y116" s="766"/>
      <c r="Z116" s="710" t="s">
        <v>614</v>
      </c>
      <c r="AA116" s="1908">
        <f>$U$17</f>
        <v>4</v>
      </c>
      <c r="AB116" s="1908"/>
      <c r="AC116" s="1908"/>
      <c r="AD116" s="766"/>
      <c r="AE116" s="709"/>
      <c r="AF116" s="766"/>
      <c r="AG116" s="709"/>
      <c r="AH116" s="709"/>
      <c r="AI116" s="709"/>
      <c r="AJ116" s="872"/>
      <c r="AK116" s="795"/>
      <c r="AL116" s="740">
        <f>ROUND((S116-W116)*AA116,3)</f>
        <v>54.88</v>
      </c>
      <c r="AM116" s="741"/>
      <c r="AN116" s="741"/>
      <c r="AO116" s="741"/>
      <c r="AP116" s="741"/>
      <c r="AQ116" s="742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1:89" s="262" customFormat="1" ht="18.899999999999999" customHeight="1">
      <c r="A117" s="837"/>
      <c r="B117" s="826"/>
      <c r="C117" s="826"/>
      <c r="D117" s="826"/>
      <c r="E117" s="826"/>
      <c r="F117" s="826"/>
      <c r="G117" s="826"/>
      <c r="H117" s="836"/>
      <c r="I117" s="794"/>
      <c r="J117" s="709"/>
      <c r="K117" s="766"/>
      <c r="L117" s="766"/>
      <c r="M117" s="766"/>
      <c r="N117" s="766"/>
      <c r="O117" s="795"/>
      <c r="P117" s="811"/>
      <c r="Q117" s="812"/>
      <c r="R117" s="811" t="s">
        <v>431</v>
      </c>
      <c r="S117" s="809"/>
      <c r="T117" s="763" t="s">
        <v>496</v>
      </c>
      <c r="U117" s="886"/>
      <c r="V117" s="809"/>
      <c r="W117" s="809"/>
      <c r="X117" s="763"/>
      <c r="Y117" s="887"/>
      <c r="Z117" s="809"/>
      <c r="AA117" s="809"/>
      <c r="AB117" s="763"/>
      <c r="AC117" s="747"/>
      <c r="AD117" s="887"/>
      <c r="AE117" s="809"/>
      <c r="AF117" s="809"/>
      <c r="AG117" s="763"/>
      <c r="AH117" s="865"/>
      <c r="AI117" s="809"/>
      <c r="AJ117" s="866"/>
      <c r="AK117" s="810"/>
      <c r="AL117" s="753">
        <f>SUM(AL113:AL116)</f>
        <v>526.10400000000004</v>
      </c>
      <c r="AM117" s="754"/>
      <c r="AN117" s="754"/>
      <c r="AO117" s="754"/>
      <c r="AP117" s="754"/>
      <c r="AQ117" s="755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1:89" s="262" customFormat="1" ht="18.899999999999999" customHeight="1">
      <c r="A118" s="686" t="s">
        <v>471</v>
      </c>
      <c r="B118" s="687"/>
      <c r="C118" s="687"/>
      <c r="D118" s="687"/>
      <c r="E118" s="687"/>
      <c r="F118" s="687"/>
      <c r="G118" s="687"/>
      <c r="H118" s="785"/>
      <c r="I118" s="888" t="s">
        <v>41</v>
      </c>
      <c r="J118" s="687"/>
      <c r="K118" s="687"/>
      <c r="L118" s="687"/>
      <c r="M118" s="687"/>
      <c r="N118" s="687"/>
      <c r="O118" s="785"/>
      <c r="P118" s="686" t="s">
        <v>472</v>
      </c>
      <c r="Q118" s="785"/>
      <c r="R118" s="889" t="s">
        <v>467</v>
      </c>
      <c r="S118" s="687" t="s">
        <v>473</v>
      </c>
      <c r="T118" s="687"/>
      <c r="U118" s="687"/>
      <c r="V118" s="687"/>
      <c r="W118" s="687"/>
      <c r="X118" s="857" t="s">
        <v>474</v>
      </c>
      <c r="Y118" s="687" t="s">
        <v>475</v>
      </c>
      <c r="Z118" s="687"/>
      <c r="AA118" s="687"/>
      <c r="AB118" s="687"/>
      <c r="AC118" s="687"/>
      <c r="AD118" s="693" t="s">
        <v>469</v>
      </c>
      <c r="AE118" s="693"/>
      <c r="AF118" s="693"/>
      <c r="AG118" s="890"/>
      <c r="AH118" s="693"/>
      <c r="AI118" s="693"/>
      <c r="AJ118" s="693"/>
      <c r="AK118" s="790"/>
      <c r="AL118" s="861"/>
      <c r="AM118" s="862"/>
      <c r="AN118" s="862"/>
      <c r="AO118" s="862"/>
      <c r="AP118" s="862"/>
      <c r="AQ118" s="891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1:89" s="262" customFormat="1" ht="18.899999999999999" customHeight="1">
      <c r="A119" s="837"/>
      <c r="B119" s="826"/>
      <c r="C119" s="826"/>
      <c r="D119" s="826"/>
      <c r="E119" s="826"/>
      <c r="F119" s="826"/>
      <c r="G119" s="826"/>
      <c r="H119" s="836"/>
      <c r="I119" s="765" t="s">
        <v>622</v>
      </c>
      <c r="J119" s="766"/>
      <c r="K119" s="766"/>
      <c r="L119" s="766"/>
      <c r="M119" s="766"/>
      <c r="N119" s="766"/>
      <c r="O119" s="788"/>
      <c r="P119" s="794"/>
      <c r="Q119" s="795"/>
      <c r="R119" s="765"/>
      <c r="S119" s="766"/>
      <c r="T119" s="870" t="s">
        <v>496</v>
      </c>
      <c r="U119" s="830">
        <f>U6+U22</f>
        <v>45</v>
      </c>
      <c r="V119" s="766"/>
      <c r="W119" s="766"/>
      <c r="X119" s="709"/>
      <c r="Y119" s="892"/>
      <c r="Z119" s="709"/>
      <c r="AA119" s="709"/>
      <c r="AB119" s="709"/>
      <c r="AC119" s="709"/>
      <c r="AD119" s="709"/>
      <c r="AE119" s="709"/>
      <c r="AF119" s="709"/>
      <c r="AG119" s="893"/>
      <c r="AH119" s="709"/>
      <c r="AI119" s="709"/>
      <c r="AJ119" s="709"/>
      <c r="AK119" s="795"/>
      <c r="AL119" s="740">
        <f>U119</f>
        <v>45</v>
      </c>
      <c r="AM119" s="741"/>
      <c r="AN119" s="741"/>
      <c r="AO119" s="741"/>
      <c r="AP119" s="741"/>
      <c r="AQ119" s="742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1:89" s="262" customFormat="1" ht="18.899999999999999" customHeight="1">
      <c r="A120" s="837"/>
      <c r="B120" s="826"/>
      <c r="C120" s="826"/>
      <c r="D120" s="826"/>
      <c r="E120" s="826"/>
      <c r="F120" s="826"/>
      <c r="G120" s="826"/>
      <c r="H120" s="836"/>
      <c r="I120" s="794"/>
      <c r="J120" s="709"/>
      <c r="K120" s="709"/>
      <c r="L120" s="709"/>
      <c r="M120" s="709"/>
      <c r="N120" s="709"/>
      <c r="O120" s="795"/>
      <c r="P120" s="794"/>
      <c r="Q120" s="795"/>
      <c r="R120" s="765"/>
      <c r="S120" s="766"/>
      <c r="T120" s="870" t="s">
        <v>496</v>
      </c>
      <c r="U120" s="830">
        <f>U7+U23</f>
        <v>18</v>
      </c>
      <c r="V120" s="766"/>
      <c r="W120" s="766"/>
      <c r="X120" s="709"/>
      <c r="Y120" s="709"/>
      <c r="Z120" s="709"/>
      <c r="AA120" s="709"/>
      <c r="AB120" s="709"/>
      <c r="AC120" s="709"/>
      <c r="AD120" s="709"/>
      <c r="AE120" s="709"/>
      <c r="AF120" s="709"/>
      <c r="AG120" s="893"/>
      <c r="AH120" s="709"/>
      <c r="AI120" s="709"/>
      <c r="AJ120" s="709"/>
      <c r="AK120" s="795"/>
      <c r="AL120" s="740">
        <f>U120</f>
        <v>18</v>
      </c>
      <c r="AM120" s="741"/>
      <c r="AN120" s="741"/>
      <c r="AO120" s="741"/>
      <c r="AP120" s="741"/>
      <c r="AQ120" s="742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1:89" s="262" customFormat="1" ht="18.899999999999999" customHeight="1">
      <c r="A121" s="837"/>
      <c r="B121" s="826"/>
      <c r="C121" s="826"/>
      <c r="D121" s="826"/>
      <c r="E121" s="826"/>
      <c r="F121" s="826"/>
      <c r="G121" s="826"/>
      <c r="H121" s="836"/>
      <c r="I121" s="765"/>
      <c r="J121" s="766"/>
      <c r="K121" s="766"/>
      <c r="L121" s="766"/>
      <c r="M121" s="766"/>
      <c r="N121" s="766"/>
      <c r="O121" s="788"/>
      <c r="P121" s="765"/>
      <c r="Q121" s="788"/>
      <c r="R121" s="765"/>
      <c r="S121" s="766"/>
      <c r="T121" s="870" t="s">
        <v>496</v>
      </c>
      <c r="U121" s="830">
        <f>U8+U24</f>
        <v>27</v>
      </c>
      <c r="V121" s="766"/>
      <c r="W121" s="766"/>
      <c r="X121" s="709"/>
      <c r="Y121" s="709"/>
      <c r="Z121" s="709"/>
      <c r="AA121" s="709"/>
      <c r="AB121" s="709"/>
      <c r="AC121" s="709"/>
      <c r="AD121" s="709"/>
      <c r="AE121" s="709"/>
      <c r="AF121" s="709"/>
      <c r="AG121" s="893"/>
      <c r="AH121" s="709"/>
      <c r="AI121" s="709"/>
      <c r="AJ121" s="709"/>
      <c r="AK121" s="795"/>
      <c r="AL121" s="740">
        <f>U121</f>
        <v>27</v>
      </c>
      <c r="AM121" s="741"/>
      <c r="AN121" s="741"/>
      <c r="AO121" s="741"/>
      <c r="AP121" s="741"/>
      <c r="AQ121" s="742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1:89" s="262" customFormat="1" ht="18.899999999999999" customHeight="1">
      <c r="A122" s="837"/>
      <c r="B122" s="826"/>
      <c r="C122" s="826"/>
      <c r="D122" s="826"/>
      <c r="E122" s="826"/>
      <c r="F122" s="826"/>
      <c r="G122" s="826"/>
      <c r="H122" s="836"/>
      <c r="I122" s="765"/>
      <c r="J122" s="766"/>
      <c r="K122" s="766"/>
      <c r="L122" s="766"/>
      <c r="M122" s="766"/>
      <c r="N122" s="766"/>
      <c r="O122" s="788"/>
      <c r="P122" s="765"/>
      <c r="Q122" s="788"/>
      <c r="R122" s="765"/>
      <c r="S122" s="766"/>
      <c r="T122" s="870" t="s">
        <v>496</v>
      </c>
      <c r="U122" s="830">
        <f>U9+U25</f>
        <v>0</v>
      </c>
      <c r="V122" s="766"/>
      <c r="W122" s="766"/>
      <c r="X122" s="709"/>
      <c r="Y122" s="709"/>
      <c r="Z122" s="709"/>
      <c r="AA122" s="709"/>
      <c r="AB122" s="709"/>
      <c r="AC122" s="709"/>
      <c r="AD122" s="709"/>
      <c r="AE122" s="709"/>
      <c r="AF122" s="709"/>
      <c r="AG122" s="893"/>
      <c r="AH122" s="709"/>
      <c r="AI122" s="709"/>
      <c r="AJ122" s="709"/>
      <c r="AK122" s="795"/>
      <c r="AL122" s="740">
        <f>U122</f>
        <v>0</v>
      </c>
      <c r="AM122" s="741"/>
      <c r="AN122" s="741"/>
      <c r="AO122" s="741"/>
      <c r="AP122" s="741"/>
      <c r="AQ122" s="742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1:89" s="262" customFormat="1" ht="18.899999999999999" customHeight="1">
      <c r="A123" s="837"/>
      <c r="B123" s="826"/>
      <c r="C123" s="826"/>
      <c r="D123" s="826"/>
      <c r="E123" s="826"/>
      <c r="F123" s="826"/>
      <c r="G123" s="826"/>
      <c r="H123" s="836"/>
      <c r="I123" s="811"/>
      <c r="J123" s="809"/>
      <c r="K123" s="809"/>
      <c r="L123" s="809"/>
      <c r="M123" s="809"/>
      <c r="N123" s="809"/>
      <c r="O123" s="812"/>
      <c r="P123" s="811"/>
      <c r="Q123" s="812"/>
      <c r="R123" s="811" t="s">
        <v>431</v>
      </c>
      <c r="S123" s="809"/>
      <c r="T123" s="763" t="s">
        <v>496</v>
      </c>
      <c r="U123" s="887"/>
      <c r="V123" s="809"/>
      <c r="W123" s="809"/>
      <c r="X123" s="747"/>
      <c r="Y123" s="747"/>
      <c r="Z123" s="747"/>
      <c r="AA123" s="747"/>
      <c r="AB123" s="747"/>
      <c r="AC123" s="747"/>
      <c r="AD123" s="747"/>
      <c r="AE123" s="747"/>
      <c r="AF123" s="747"/>
      <c r="AG123" s="867"/>
      <c r="AH123" s="747"/>
      <c r="AI123" s="747"/>
      <c r="AJ123" s="747"/>
      <c r="AK123" s="810"/>
      <c r="AL123" s="740">
        <f>SUM(AL119:AL122)</f>
        <v>90</v>
      </c>
      <c r="AM123" s="754"/>
      <c r="AN123" s="754"/>
      <c r="AO123" s="754"/>
      <c r="AP123" s="754"/>
      <c r="AQ123" s="755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1:89" s="262" customFormat="1" ht="18.899999999999999" customHeight="1">
      <c r="A124" s="837"/>
      <c r="B124" s="826"/>
      <c r="C124" s="826"/>
      <c r="D124" s="826"/>
      <c r="E124" s="826"/>
      <c r="F124" s="826"/>
      <c r="G124" s="826"/>
      <c r="H124" s="836"/>
      <c r="I124" s="894" t="s">
        <v>41</v>
      </c>
      <c r="J124" s="716"/>
      <c r="K124" s="716"/>
      <c r="L124" s="716"/>
      <c r="M124" s="716"/>
      <c r="N124" s="716"/>
      <c r="O124" s="848"/>
      <c r="P124" s="715" t="s">
        <v>472</v>
      </c>
      <c r="Q124" s="848"/>
      <c r="R124" s="895" t="s">
        <v>41</v>
      </c>
      <c r="S124" s="716"/>
      <c r="T124" s="896" t="s">
        <v>496</v>
      </c>
      <c r="U124" s="897">
        <f>U14</f>
        <v>8</v>
      </c>
      <c r="V124" s="716"/>
      <c r="W124" s="716"/>
      <c r="X124" s="724"/>
      <c r="Y124" s="724"/>
      <c r="Z124" s="724"/>
      <c r="AA124" s="724"/>
      <c r="AB124" s="724"/>
      <c r="AC124" s="724"/>
      <c r="AD124" s="724"/>
      <c r="AE124" s="724"/>
      <c r="AF124" s="724"/>
      <c r="AG124" s="898"/>
      <c r="AH124" s="724"/>
      <c r="AI124" s="724"/>
      <c r="AJ124" s="724"/>
      <c r="AK124" s="899"/>
      <c r="AL124" s="730">
        <f>U124</f>
        <v>8</v>
      </c>
      <c r="AM124" s="900"/>
      <c r="AN124" s="900"/>
      <c r="AO124" s="900"/>
      <c r="AP124" s="900"/>
      <c r="AQ124" s="901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1:89" s="263" customFormat="1" ht="18.899999999999999" customHeight="1">
      <c r="A125" s="837"/>
      <c r="B125" s="826"/>
      <c r="C125" s="826"/>
      <c r="D125" s="826"/>
      <c r="E125" s="826"/>
      <c r="F125" s="826"/>
      <c r="G125" s="826"/>
      <c r="H125" s="836"/>
      <c r="I125" s="765" t="s">
        <v>623</v>
      </c>
      <c r="J125" s="766"/>
      <c r="K125" s="766"/>
      <c r="L125" s="766"/>
      <c r="M125" s="766"/>
      <c r="N125" s="766"/>
      <c r="O125" s="788"/>
      <c r="P125" s="794"/>
      <c r="Q125" s="795"/>
      <c r="R125" s="765"/>
      <c r="S125" s="766"/>
      <c r="T125" s="710" t="s">
        <v>496</v>
      </c>
      <c r="U125" s="830">
        <f>U15</f>
        <v>16</v>
      </c>
      <c r="V125" s="766"/>
      <c r="W125" s="766"/>
      <c r="X125" s="709"/>
      <c r="Y125" s="709"/>
      <c r="Z125" s="709"/>
      <c r="AA125" s="709"/>
      <c r="AB125" s="709"/>
      <c r="AC125" s="709"/>
      <c r="AD125" s="709"/>
      <c r="AE125" s="709"/>
      <c r="AF125" s="709"/>
      <c r="AG125" s="893"/>
      <c r="AH125" s="709"/>
      <c r="AI125" s="709"/>
      <c r="AJ125" s="709"/>
      <c r="AK125" s="795"/>
      <c r="AL125" s="740">
        <f>U125</f>
        <v>16</v>
      </c>
      <c r="AM125" s="741"/>
      <c r="AN125" s="741"/>
      <c r="AO125" s="741"/>
      <c r="AP125" s="741"/>
      <c r="AQ125" s="742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</row>
    <row r="126" spans="1:89" s="262" customFormat="1" ht="18.899999999999999" customHeight="1">
      <c r="A126" s="837"/>
      <c r="B126" s="826"/>
      <c r="C126" s="826"/>
      <c r="D126" s="826"/>
      <c r="E126" s="826"/>
      <c r="F126" s="826"/>
      <c r="G126" s="826"/>
      <c r="H126" s="836"/>
      <c r="I126" s="765"/>
      <c r="J126" s="766"/>
      <c r="K126" s="766"/>
      <c r="L126" s="766"/>
      <c r="M126" s="766"/>
      <c r="N126" s="766"/>
      <c r="O126" s="788"/>
      <c r="P126" s="765"/>
      <c r="Q126" s="788"/>
      <c r="R126" s="765"/>
      <c r="S126" s="766"/>
      <c r="T126" s="710" t="s">
        <v>496</v>
      </c>
      <c r="U126" s="830">
        <f>U16</f>
        <v>12</v>
      </c>
      <c r="V126" s="766"/>
      <c r="W126" s="766"/>
      <c r="X126" s="709"/>
      <c r="Y126" s="709"/>
      <c r="Z126" s="709"/>
      <c r="AA126" s="709"/>
      <c r="AB126" s="709"/>
      <c r="AC126" s="709"/>
      <c r="AD126" s="709"/>
      <c r="AE126" s="709"/>
      <c r="AF126" s="709"/>
      <c r="AG126" s="893"/>
      <c r="AH126" s="709"/>
      <c r="AI126" s="709"/>
      <c r="AJ126" s="709"/>
      <c r="AK126" s="795"/>
      <c r="AL126" s="740">
        <f>U126</f>
        <v>12</v>
      </c>
      <c r="AM126" s="741"/>
      <c r="AN126" s="741"/>
      <c r="AO126" s="741"/>
      <c r="AP126" s="741"/>
      <c r="AQ126" s="742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1:89" s="262" customFormat="1" ht="18.899999999999999" customHeight="1">
      <c r="A127" s="837"/>
      <c r="B127" s="826"/>
      <c r="C127" s="826"/>
      <c r="D127" s="826"/>
      <c r="E127" s="826"/>
      <c r="F127" s="826"/>
      <c r="G127" s="826"/>
      <c r="H127" s="836"/>
      <c r="I127" s="765"/>
      <c r="J127" s="766"/>
      <c r="K127" s="766"/>
      <c r="L127" s="766"/>
      <c r="M127" s="766"/>
      <c r="N127" s="766"/>
      <c r="O127" s="788"/>
      <c r="P127" s="765"/>
      <c r="Q127" s="788"/>
      <c r="R127" s="765"/>
      <c r="S127" s="766"/>
      <c r="T127" s="710" t="s">
        <v>496</v>
      </c>
      <c r="U127" s="830">
        <f>U17</f>
        <v>4</v>
      </c>
      <c r="V127" s="766"/>
      <c r="W127" s="766"/>
      <c r="X127" s="709"/>
      <c r="Y127" s="709"/>
      <c r="Z127" s="709"/>
      <c r="AA127" s="709"/>
      <c r="AB127" s="709"/>
      <c r="AC127" s="709"/>
      <c r="AD127" s="709"/>
      <c r="AE127" s="709"/>
      <c r="AF127" s="709"/>
      <c r="AG127" s="893"/>
      <c r="AH127" s="709"/>
      <c r="AI127" s="709"/>
      <c r="AJ127" s="709"/>
      <c r="AK127" s="795"/>
      <c r="AL127" s="740">
        <f>U127</f>
        <v>4</v>
      </c>
      <c r="AM127" s="741"/>
      <c r="AN127" s="741"/>
      <c r="AO127" s="741"/>
      <c r="AP127" s="741"/>
      <c r="AQ127" s="742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1:89" s="262" customFormat="1" ht="18.899999999999999" customHeight="1">
      <c r="A128" s="837"/>
      <c r="B128" s="826"/>
      <c r="C128" s="826"/>
      <c r="D128" s="826"/>
      <c r="E128" s="826"/>
      <c r="F128" s="826"/>
      <c r="G128" s="826"/>
      <c r="H128" s="836"/>
      <c r="I128" s="765"/>
      <c r="J128" s="766"/>
      <c r="K128" s="766"/>
      <c r="L128" s="766"/>
      <c r="M128" s="766"/>
      <c r="N128" s="766"/>
      <c r="O128" s="788"/>
      <c r="P128" s="811"/>
      <c r="Q128" s="812"/>
      <c r="R128" s="811" t="s">
        <v>431</v>
      </c>
      <c r="S128" s="809"/>
      <c r="T128" s="763" t="s">
        <v>496</v>
      </c>
      <c r="U128" s="887"/>
      <c r="V128" s="809"/>
      <c r="W128" s="809"/>
      <c r="X128" s="747"/>
      <c r="Y128" s="747"/>
      <c r="Z128" s="747"/>
      <c r="AA128" s="747"/>
      <c r="AB128" s="747"/>
      <c r="AC128" s="747"/>
      <c r="AD128" s="747"/>
      <c r="AE128" s="747"/>
      <c r="AF128" s="747"/>
      <c r="AG128" s="867"/>
      <c r="AH128" s="747"/>
      <c r="AI128" s="747"/>
      <c r="AJ128" s="747"/>
      <c r="AK128" s="810"/>
      <c r="AL128" s="753">
        <f>SUM(AL124:AL127)</f>
        <v>40</v>
      </c>
      <c r="AM128" s="754"/>
      <c r="AN128" s="754"/>
      <c r="AO128" s="754"/>
      <c r="AP128" s="754"/>
      <c r="AQ128" s="755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1:89" s="262" customFormat="1" ht="18.899999999999999" customHeight="1">
      <c r="A129" s="842"/>
      <c r="B129" s="843"/>
      <c r="C129" s="843"/>
      <c r="D129" s="843"/>
      <c r="E129" s="843"/>
      <c r="F129" s="843"/>
      <c r="G129" s="843"/>
      <c r="H129" s="844"/>
      <c r="I129" s="849"/>
      <c r="J129" s="846"/>
      <c r="K129" s="846"/>
      <c r="L129" s="846"/>
      <c r="M129" s="846"/>
      <c r="N129" s="846"/>
      <c r="O129" s="873"/>
      <c r="P129" s="902" t="s">
        <v>472</v>
      </c>
      <c r="Q129" s="903"/>
      <c r="R129" s="845" t="s">
        <v>523</v>
      </c>
      <c r="S129" s="778"/>
      <c r="T129" s="773" t="s">
        <v>496</v>
      </c>
      <c r="U129" s="778" t="s">
        <v>467</v>
      </c>
      <c r="V129" s="904">
        <f>AL123</f>
        <v>90</v>
      </c>
      <c r="W129" s="846"/>
      <c r="X129" s="846"/>
      <c r="Y129" s="773" t="s">
        <v>474</v>
      </c>
      <c r="Z129" s="904">
        <f>AL128</f>
        <v>40</v>
      </c>
      <c r="AA129" s="846"/>
      <c r="AB129" s="846"/>
      <c r="AC129" s="778" t="s">
        <v>469</v>
      </c>
      <c r="AD129" s="778"/>
      <c r="AE129" s="778"/>
      <c r="AF129" s="778"/>
      <c r="AG129" s="905"/>
      <c r="AH129" s="906"/>
      <c r="AI129" s="906"/>
      <c r="AJ129" s="906"/>
      <c r="AK129" s="907"/>
      <c r="AL129" s="908">
        <f>(V129+Z129)</f>
        <v>130</v>
      </c>
      <c r="AM129" s="909"/>
      <c r="AN129" s="909"/>
      <c r="AO129" s="909"/>
      <c r="AP129" s="909"/>
      <c r="AQ129" s="910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1:89" s="262" customFormat="1" ht="18.899999999999999" customHeight="1">
      <c r="A130" s="765" t="s">
        <v>476</v>
      </c>
      <c r="B130" s="766"/>
      <c r="C130" s="766"/>
      <c r="D130" s="766"/>
      <c r="E130" s="766"/>
      <c r="F130" s="766"/>
      <c r="G130" s="766"/>
      <c r="H130" s="788"/>
      <c r="I130" s="765" t="s">
        <v>513</v>
      </c>
      <c r="J130" s="911"/>
      <c r="K130" s="912"/>
      <c r="L130" s="766"/>
      <c r="M130" s="766"/>
      <c r="N130" s="766"/>
      <c r="O130" s="788"/>
      <c r="P130" s="765" t="s">
        <v>472</v>
      </c>
      <c r="Q130" s="788"/>
      <c r="R130" s="913" t="s">
        <v>41</v>
      </c>
      <c r="S130" s="766"/>
      <c r="T130" s="766"/>
      <c r="U130" s="766"/>
      <c r="V130" s="766"/>
      <c r="W130" s="766"/>
      <c r="X130" s="766"/>
      <c r="Y130" s="766"/>
      <c r="Z130" s="710"/>
      <c r="AA130" s="766"/>
      <c r="AB130" s="766"/>
      <c r="AC130" s="766"/>
      <c r="AD130" s="766"/>
      <c r="AE130" s="766"/>
      <c r="AF130" s="766"/>
      <c r="AG130" s="766"/>
      <c r="AH130" s="709"/>
      <c r="AI130" s="709"/>
      <c r="AJ130" s="709"/>
      <c r="AK130" s="795"/>
      <c r="AL130" s="799"/>
      <c r="AM130" s="800"/>
      <c r="AN130" s="800"/>
      <c r="AO130" s="800"/>
      <c r="AP130" s="800"/>
      <c r="AQ130" s="821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1:89" s="262" customFormat="1" ht="18.899999999999999" customHeight="1">
      <c r="A131" s="837"/>
      <c r="B131" s="826"/>
      <c r="C131" s="826"/>
      <c r="D131" s="826"/>
      <c r="E131" s="826"/>
      <c r="F131" s="826"/>
      <c r="G131" s="826"/>
      <c r="H131" s="836"/>
      <c r="I131" s="765" t="s">
        <v>624</v>
      </c>
      <c r="J131" s="911"/>
      <c r="K131" s="912"/>
      <c r="L131" s="766"/>
      <c r="M131" s="766"/>
      <c r="N131" s="766"/>
      <c r="O131" s="788"/>
      <c r="P131" s="794"/>
      <c r="Q131" s="795"/>
      <c r="R131" s="765"/>
      <c r="S131" s="766"/>
      <c r="T131" s="870" t="s">
        <v>496</v>
      </c>
      <c r="U131" s="914">
        <f>6+6</f>
        <v>12</v>
      </c>
      <c r="V131" s="766"/>
      <c r="W131" s="915"/>
      <c r="X131" s="766"/>
      <c r="Y131" s="710" t="s">
        <v>474</v>
      </c>
      <c r="Z131" s="830">
        <f>U22</f>
        <v>18</v>
      </c>
      <c r="AA131" s="766"/>
      <c r="AB131" s="915"/>
      <c r="AC131" s="766"/>
      <c r="AD131" s="766"/>
      <c r="AE131" s="710"/>
      <c r="AF131" s="766"/>
      <c r="AG131" s="766"/>
      <c r="AH131" s="766"/>
      <c r="AI131" s="766"/>
      <c r="AJ131" s="709"/>
      <c r="AK131" s="795"/>
      <c r="AL131" s="740">
        <f>U131+Z131</f>
        <v>30</v>
      </c>
      <c r="AM131" s="741"/>
      <c r="AN131" s="741"/>
      <c r="AO131" s="741"/>
      <c r="AP131" s="741"/>
      <c r="AQ131" s="742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1:89" s="262" customFormat="1" ht="18.899999999999999" customHeight="1">
      <c r="A132" s="837"/>
      <c r="B132" s="826"/>
      <c r="C132" s="826"/>
      <c r="D132" s="826"/>
      <c r="E132" s="826"/>
      <c r="F132" s="826"/>
      <c r="G132" s="826"/>
      <c r="H132" s="836"/>
      <c r="I132" s="765"/>
      <c r="J132" s="911"/>
      <c r="K132" s="912"/>
      <c r="L132" s="766"/>
      <c r="M132" s="766"/>
      <c r="N132" s="766"/>
      <c r="O132" s="788"/>
      <c r="P132" s="794"/>
      <c r="Q132" s="795"/>
      <c r="R132" s="765"/>
      <c r="S132" s="766"/>
      <c r="T132" s="870" t="s">
        <v>496</v>
      </c>
      <c r="U132" s="914">
        <v>0</v>
      </c>
      <c r="V132" s="766"/>
      <c r="W132" s="915"/>
      <c r="X132" s="766"/>
      <c r="Y132" s="710" t="s">
        <v>474</v>
      </c>
      <c r="Z132" s="830">
        <f>U23</f>
        <v>18</v>
      </c>
      <c r="AA132" s="766"/>
      <c r="AB132" s="915"/>
      <c r="AC132" s="766"/>
      <c r="AD132" s="766"/>
      <c r="AE132" s="710"/>
      <c r="AF132" s="766"/>
      <c r="AG132" s="766"/>
      <c r="AH132" s="766"/>
      <c r="AI132" s="766"/>
      <c r="AJ132" s="709"/>
      <c r="AK132" s="795"/>
      <c r="AL132" s="740">
        <f>U132+Z132</f>
        <v>18</v>
      </c>
      <c r="AM132" s="741"/>
      <c r="AN132" s="741"/>
      <c r="AO132" s="741"/>
      <c r="AP132" s="741"/>
      <c r="AQ132" s="742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1:89" s="262" customFormat="1" ht="18.899999999999999" customHeight="1">
      <c r="A133" s="837"/>
      <c r="B133" s="826"/>
      <c r="C133" s="826"/>
      <c r="D133" s="826"/>
      <c r="E133" s="826"/>
      <c r="F133" s="826"/>
      <c r="G133" s="826"/>
      <c r="H133" s="836"/>
      <c r="I133" s="765"/>
      <c r="J133" s="911"/>
      <c r="K133" s="912"/>
      <c r="L133" s="766"/>
      <c r="M133" s="766"/>
      <c r="N133" s="766"/>
      <c r="O133" s="788"/>
      <c r="P133" s="794"/>
      <c r="Q133" s="795"/>
      <c r="R133" s="765"/>
      <c r="S133" s="766"/>
      <c r="T133" s="870" t="s">
        <v>496</v>
      </c>
      <c r="U133" s="914">
        <v>0</v>
      </c>
      <c r="V133" s="766"/>
      <c r="W133" s="915"/>
      <c r="X133" s="766"/>
      <c r="Y133" s="710" t="s">
        <v>474</v>
      </c>
      <c r="Z133" s="830">
        <f>U24</f>
        <v>27</v>
      </c>
      <c r="AA133" s="766"/>
      <c r="AB133" s="915"/>
      <c r="AC133" s="766"/>
      <c r="AD133" s="766"/>
      <c r="AE133" s="710"/>
      <c r="AF133" s="766"/>
      <c r="AG133" s="766"/>
      <c r="AH133" s="766"/>
      <c r="AI133" s="766"/>
      <c r="AJ133" s="709"/>
      <c r="AK133" s="795"/>
      <c r="AL133" s="740">
        <f>U133+Z133</f>
        <v>27</v>
      </c>
      <c r="AM133" s="741"/>
      <c r="AN133" s="741"/>
      <c r="AO133" s="741"/>
      <c r="AP133" s="741"/>
      <c r="AQ133" s="742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1:89" s="262" customFormat="1" ht="18.899999999999999" customHeight="1">
      <c r="A134" s="837"/>
      <c r="B134" s="826"/>
      <c r="C134" s="826"/>
      <c r="D134" s="826"/>
      <c r="E134" s="826"/>
      <c r="F134" s="826"/>
      <c r="G134" s="826"/>
      <c r="H134" s="836"/>
      <c r="I134" s="765"/>
      <c r="J134" s="911"/>
      <c r="K134" s="912"/>
      <c r="L134" s="766"/>
      <c r="M134" s="766"/>
      <c r="N134" s="766"/>
      <c r="O134" s="788"/>
      <c r="P134" s="794"/>
      <c r="Q134" s="795"/>
      <c r="R134" s="765"/>
      <c r="S134" s="766"/>
      <c r="T134" s="870" t="s">
        <v>496</v>
      </c>
      <c r="U134" s="914">
        <v>0</v>
      </c>
      <c r="V134" s="766"/>
      <c r="W134" s="915"/>
      <c r="X134" s="766"/>
      <c r="Y134" s="710" t="s">
        <v>474</v>
      </c>
      <c r="Z134" s="830">
        <f>U25</f>
        <v>0</v>
      </c>
      <c r="AA134" s="766"/>
      <c r="AB134" s="915"/>
      <c r="AC134" s="766"/>
      <c r="AD134" s="766"/>
      <c r="AE134" s="710"/>
      <c r="AF134" s="766"/>
      <c r="AG134" s="766"/>
      <c r="AH134" s="766"/>
      <c r="AI134" s="766"/>
      <c r="AJ134" s="709"/>
      <c r="AK134" s="795"/>
      <c r="AL134" s="740">
        <f>U134+Z134</f>
        <v>0</v>
      </c>
      <c r="AM134" s="741"/>
      <c r="AN134" s="741"/>
      <c r="AO134" s="741"/>
      <c r="AP134" s="741"/>
      <c r="AQ134" s="742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1:89" s="262" customFormat="1" ht="18.899999999999999" customHeight="1">
      <c r="A135" s="837"/>
      <c r="B135" s="826"/>
      <c r="C135" s="826"/>
      <c r="D135" s="826"/>
      <c r="E135" s="826"/>
      <c r="F135" s="826"/>
      <c r="G135" s="826"/>
      <c r="H135" s="836"/>
      <c r="I135" s="765"/>
      <c r="J135" s="911"/>
      <c r="K135" s="912"/>
      <c r="L135" s="766"/>
      <c r="M135" s="766"/>
      <c r="N135" s="766"/>
      <c r="O135" s="788"/>
      <c r="P135" s="808"/>
      <c r="Q135" s="810"/>
      <c r="R135" s="811" t="s">
        <v>431</v>
      </c>
      <c r="S135" s="809"/>
      <c r="T135" s="763" t="s">
        <v>496</v>
      </c>
      <c r="U135" s="809"/>
      <c r="V135" s="809"/>
      <c r="W135" s="916"/>
      <c r="X135" s="809"/>
      <c r="Y135" s="763"/>
      <c r="Z135" s="747"/>
      <c r="AA135" s="809"/>
      <c r="AB135" s="809"/>
      <c r="AC135" s="809"/>
      <c r="AD135" s="809"/>
      <c r="AE135" s="763"/>
      <c r="AF135" s="809"/>
      <c r="AG135" s="809"/>
      <c r="AH135" s="809"/>
      <c r="AI135" s="809"/>
      <c r="AJ135" s="747"/>
      <c r="AK135" s="810"/>
      <c r="AL135" s="753">
        <f>SUM(AL131:AL134)</f>
        <v>75</v>
      </c>
      <c r="AM135" s="754"/>
      <c r="AN135" s="754"/>
      <c r="AO135" s="754"/>
      <c r="AP135" s="754"/>
      <c r="AQ135" s="755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1:89" s="262" customFormat="1" ht="18.75" customHeight="1">
      <c r="A136" s="842"/>
      <c r="B136" s="843"/>
      <c r="C136" s="843"/>
      <c r="D136" s="843"/>
      <c r="E136" s="843"/>
      <c r="F136" s="843"/>
      <c r="G136" s="843"/>
      <c r="H136" s="844"/>
      <c r="I136" s="849"/>
      <c r="J136" s="917"/>
      <c r="K136" s="918"/>
      <c r="L136" s="846"/>
      <c r="M136" s="846"/>
      <c r="N136" s="846"/>
      <c r="O136" s="873"/>
      <c r="P136" s="902" t="s">
        <v>448</v>
      </c>
      <c r="Q136" s="903"/>
      <c r="R136" s="902" t="s">
        <v>431</v>
      </c>
      <c r="S136" s="919"/>
      <c r="T136" s="920" t="s">
        <v>496</v>
      </c>
      <c r="U136" s="921">
        <f>AL135</f>
        <v>75</v>
      </c>
      <c r="V136" s="919"/>
      <c r="W136" s="922"/>
      <c r="X136" s="919"/>
      <c r="Y136" s="923" t="s">
        <v>540</v>
      </c>
      <c r="Z136" s="924">
        <v>2</v>
      </c>
      <c r="AA136" s="925"/>
      <c r="AB136" s="925"/>
      <c r="AC136" s="926"/>
      <c r="AD136" s="919" t="s">
        <v>511</v>
      </c>
      <c r="AE136" s="924">
        <v>0</v>
      </c>
      <c r="AF136" s="925"/>
      <c r="AG136" s="925"/>
      <c r="AH136" s="926"/>
      <c r="AI136" s="919" t="s">
        <v>469</v>
      </c>
      <c r="AJ136" s="906"/>
      <c r="AK136" s="907"/>
      <c r="AL136" s="1615">
        <f>U136*(Z136-AE136)</f>
        <v>150</v>
      </c>
      <c r="AM136" s="1616"/>
      <c r="AN136" s="1616"/>
      <c r="AO136" s="1616"/>
      <c r="AP136" s="1616"/>
      <c r="AQ136" s="1617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1:89" s="262" customFormat="1" ht="18.899999999999999" customHeight="1">
      <c r="A137" s="765" t="s">
        <v>476</v>
      </c>
      <c r="B137" s="766"/>
      <c r="C137" s="766"/>
      <c r="D137" s="766"/>
      <c r="E137" s="766"/>
      <c r="F137" s="766"/>
      <c r="G137" s="766"/>
      <c r="H137" s="788"/>
      <c r="I137" s="765" t="s">
        <v>625</v>
      </c>
      <c r="J137" s="911"/>
      <c r="K137" s="912"/>
      <c r="L137" s="766"/>
      <c r="M137" s="766"/>
      <c r="N137" s="766"/>
      <c r="O137" s="788"/>
      <c r="P137" s="765" t="s">
        <v>448</v>
      </c>
      <c r="Q137" s="788"/>
      <c r="R137" s="733" t="s">
        <v>478</v>
      </c>
      <c r="S137" s="710" t="s">
        <v>479</v>
      </c>
      <c r="T137" s="709" t="s">
        <v>626</v>
      </c>
      <c r="U137" s="766" t="s">
        <v>627</v>
      </c>
      <c r="V137" s="766"/>
      <c r="W137" s="915"/>
      <c r="X137" s="766"/>
      <c r="Y137" s="710" t="s">
        <v>628</v>
      </c>
      <c r="Z137" s="826" t="s">
        <v>629</v>
      </c>
      <c r="AA137" s="826"/>
      <c r="AB137" s="766"/>
      <c r="AC137" s="766"/>
      <c r="AD137" s="766"/>
      <c r="AE137" s="710"/>
      <c r="AF137" s="766"/>
      <c r="AG137" s="766"/>
      <c r="AH137" s="766"/>
      <c r="AI137" s="766"/>
      <c r="AJ137" s="709"/>
      <c r="AK137" s="795"/>
      <c r="AL137" s="799"/>
      <c r="AM137" s="800"/>
      <c r="AN137" s="800"/>
      <c r="AO137" s="800"/>
      <c r="AP137" s="800"/>
      <c r="AQ137" s="821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1:89" s="262" customFormat="1" ht="18.899999999999999" customHeight="1">
      <c r="A138" s="927"/>
      <c r="B138" s="826"/>
      <c r="C138" s="826"/>
      <c r="D138" s="826"/>
      <c r="E138" s="826"/>
      <c r="F138" s="826"/>
      <c r="G138" s="826"/>
      <c r="H138" s="836"/>
      <c r="I138" s="765"/>
      <c r="J138" s="911"/>
      <c r="K138" s="912"/>
      <c r="L138" s="766"/>
      <c r="M138" s="766"/>
      <c r="N138" s="766"/>
      <c r="O138" s="788"/>
      <c r="P138" s="794"/>
      <c r="Q138" s="795"/>
      <c r="R138" s="928"/>
      <c r="S138" s="709"/>
      <c r="T138" s="710" t="s">
        <v>511</v>
      </c>
      <c r="U138" s="827" t="s">
        <v>630</v>
      </c>
      <c r="V138" s="826"/>
      <c r="W138" s="766"/>
      <c r="X138" s="929"/>
      <c r="Y138" s="892"/>
      <c r="Z138" s="827"/>
      <c r="AA138" s="710"/>
      <c r="AB138" s="766"/>
      <c r="AC138" s="766"/>
      <c r="AD138" s="766"/>
      <c r="AE138" s="766"/>
      <c r="AF138" s="930"/>
      <c r="AG138" s="930"/>
      <c r="AH138" s="819"/>
      <c r="AI138" s="766"/>
      <c r="AJ138" s="766"/>
      <c r="AK138" s="931"/>
      <c r="AL138" s="799"/>
      <c r="AM138" s="800"/>
      <c r="AN138" s="800"/>
      <c r="AO138" s="800"/>
      <c r="AP138" s="800"/>
      <c r="AQ138" s="821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1:89" s="262" customFormat="1" ht="18.899999999999999" customHeight="1">
      <c r="A139" s="927"/>
      <c r="B139" s="826"/>
      <c r="C139" s="826"/>
      <c r="D139" s="826"/>
      <c r="E139" s="826"/>
      <c r="F139" s="826"/>
      <c r="G139" s="826"/>
      <c r="H139" s="836"/>
      <c r="I139" s="765"/>
      <c r="J139" s="766"/>
      <c r="K139" s="912"/>
      <c r="L139" s="766"/>
      <c r="M139" s="766"/>
      <c r="N139" s="766"/>
      <c r="O139" s="788"/>
      <c r="P139" s="794"/>
      <c r="Q139" s="795"/>
      <c r="R139" s="928"/>
      <c r="S139" s="709"/>
      <c r="T139" s="929" t="s">
        <v>501</v>
      </c>
      <c r="U139" s="819" t="s">
        <v>438</v>
      </c>
      <c r="V139" s="766"/>
      <c r="W139" s="766"/>
      <c r="X139" s="766"/>
      <c r="Y139" s="932" t="s">
        <v>41</v>
      </c>
      <c r="Z139" s="766"/>
      <c r="AA139" s="892"/>
      <c r="AB139" s="929"/>
      <c r="AC139" s="819"/>
      <c r="AD139" s="766"/>
      <c r="AE139" s="766"/>
      <c r="AF139" s="766"/>
      <c r="AG139" s="766"/>
      <c r="AH139" s="709"/>
      <c r="AI139" s="709"/>
      <c r="AJ139" s="709"/>
      <c r="AK139" s="795"/>
      <c r="AL139" s="799"/>
      <c r="AM139" s="800"/>
      <c r="AN139" s="800"/>
      <c r="AO139" s="800"/>
      <c r="AP139" s="800"/>
      <c r="AQ139" s="821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1:89" s="262" customFormat="1" ht="18.899999999999999" customHeight="1">
      <c r="A140" s="927"/>
      <c r="B140" s="826"/>
      <c r="C140" s="826"/>
      <c r="D140" s="826"/>
      <c r="E140" s="826"/>
      <c r="F140" s="826"/>
      <c r="G140" s="826"/>
      <c r="H140" s="836"/>
      <c r="I140" s="933"/>
      <c r="J140" s="709"/>
      <c r="K140" s="934"/>
      <c r="L140" s="709"/>
      <c r="M140" s="709"/>
      <c r="N140" s="709"/>
      <c r="O140" s="795"/>
      <c r="P140" s="794"/>
      <c r="Q140" s="795"/>
      <c r="R140" s="935"/>
      <c r="S140" s="936"/>
      <c r="T140" s="709"/>
      <c r="U140" s="709" t="s">
        <v>626</v>
      </c>
      <c r="V140" s="937">
        <f>AI6</f>
        <v>16.152999999999999</v>
      </c>
      <c r="W140" s="766"/>
      <c r="X140" s="819"/>
      <c r="Y140" s="710" t="s">
        <v>474</v>
      </c>
      <c r="Z140" s="709"/>
      <c r="AA140" s="938">
        <v>0.3</v>
      </c>
      <c r="AB140" s="766"/>
      <c r="AC140" s="766"/>
      <c r="AD140" s="709" t="s">
        <v>469</v>
      </c>
      <c r="AE140" s="819" t="s">
        <v>511</v>
      </c>
      <c r="AF140" s="766"/>
      <c r="AG140" s="766"/>
      <c r="AH140" s="709"/>
      <c r="AI140" s="709"/>
      <c r="AJ140" s="709"/>
      <c r="AK140" s="795"/>
      <c r="AL140" s="799"/>
      <c r="AM140" s="741"/>
      <c r="AN140" s="741"/>
      <c r="AO140" s="741"/>
      <c r="AP140" s="741"/>
      <c r="AQ140" s="821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1:89" s="262" customFormat="1" ht="18.899999999999999" customHeight="1">
      <c r="A141" s="927"/>
      <c r="B141" s="826"/>
      <c r="C141" s="826"/>
      <c r="D141" s="826"/>
      <c r="E141" s="826"/>
      <c r="F141" s="826"/>
      <c r="G141" s="826"/>
      <c r="H141" s="836"/>
      <c r="I141" s="933"/>
      <c r="J141" s="709"/>
      <c r="K141" s="934"/>
      <c r="L141" s="709"/>
      <c r="M141" s="709"/>
      <c r="N141" s="709"/>
      <c r="O141" s="795"/>
      <c r="P141" s="794"/>
      <c r="Q141" s="795"/>
      <c r="R141" s="935"/>
      <c r="S141" s="936"/>
      <c r="T141" s="709"/>
      <c r="U141" s="709" t="s">
        <v>467</v>
      </c>
      <c r="V141" s="937">
        <v>0</v>
      </c>
      <c r="W141" s="766"/>
      <c r="X141" s="819"/>
      <c r="Y141" s="710" t="s">
        <v>474</v>
      </c>
      <c r="Z141" s="937">
        <v>0</v>
      </c>
      <c r="AA141" s="766"/>
      <c r="AB141" s="766"/>
      <c r="AC141" s="710" t="s">
        <v>474</v>
      </c>
      <c r="AD141" s="937">
        <v>0</v>
      </c>
      <c r="AE141" s="766"/>
      <c r="AF141" s="766"/>
      <c r="AG141" s="710" t="s">
        <v>474</v>
      </c>
      <c r="AH141" s="937">
        <v>0</v>
      </c>
      <c r="AI141" s="766"/>
      <c r="AJ141" s="766"/>
      <c r="AK141" s="795" t="s">
        <v>631</v>
      </c>
      <c r="AL141" s="799"/>
      <c r="AM141" s="800"/>
      <c r="AN141" s="800"/>
      <c r="AO141" s="800"/>
      <c r="AP141" s="800"/>
      <c r="AQ141" s="742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1:89" s="262" customFormat="1" ht="18.899999999999999" customHeight="1">
      <c r="A142" s="927"/>
      <c r="B142" s="826"/>
      <c r="C142" s="826"/>
      <c r="D142" s="826"/>
      <c r="E142" s="826"/>
      <c r="F142" s="826"/>
      <c r="G142" s="826"/>
      <c r="H142" s="836"/>
      <c r="I142" s="933"/>
      <c r="J142" s="709"/>
      <c r="K142" s="934"/>
      <c r="L142" s="709"/>
      <c r="M142" s="709"/>
      <c r="N142" s="709"/>
      <c r="O142" s="795"/>
      <c r="P142" s="794"/>
      <c r="Q142" s="795"/>
      <c r="R142" s="935"/>
      <c r="S142" s="936"/>
      <c r="T142" s="709"/>
      <c r="U142" s="929" t="s">
        <v>501</v>
      </c>
      <c r="V142" s="914">
        <f>(U6-U131)*0</f>
        <v>0</v>
      </c>
      <c r="W142" s="819"/>
      <c r="X142" s="766"/>
      <c r="Y142" s="709"/>
      <c r="Z142" s="892"/>
      <c r="AA142" s="939"/>
      <c r="AB142" s="709"/>
      <c r="AC142" s="827"/>
      <c r="AD142" s="827"/>
      <c r="AE142" s="709"/>
      <c r="AF142" s="709"/>
      <c r="AG142" s="709"/>
      <c r="AH142" s="709"/>
      <c r="AI142" s="827"/>
      <c r="AJ142" s="709"/>
      <c r="AK142" s="795"/>
      <c r="AL142" s="740">
        <f>ROUND((((V140+(AA140)-(V141+Z141+AD141+AH141))*V142)),3)</f>
        <v>0</v>
      </c>
      <c r="AM142" s="741"/>
      <c r="AN142" s="741"/>
      <c r="AO142" s="741"/>
      <c r="AP142" s="741"/>
      <c r="AQ142" s="742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1:89" s="263" customFormat="1" ht="18.899999999999999" customHeight="1">
      <c r="A143" s="927"/>
      <c r="B143" s="826"/>
      <c r="C143" s="826"/>
      <c r="D143" s="826"/>
      <c r="E143" s="826"/>
      <c r="F143" s="826"/>
      <c r="G143" s="826"/>
      <c r="H143" s="836"/>
      <c r="I143" s="933"/>
      <c r="J143" s="709"/>
      <c r="K143" s="934"/>
      <c r="L143" s="709"/>
      <c r="M143" s="709"/>
      <c r="N143" s="709"/>
      <c r="O143" s="795"/>
      <c r="P143" s="794"/>
      <c r="Q143" s="795"/>
      <c r="R143" s="935"/>
      <c r="S143" s="936"/>
      <c r="T143" s="709"/>
      <c r="U143" s="709" t="s">
        <v>626</v>
      </c>
      <c r="V143" s="880">
        <f>AI7</f>
        <v>0</v>
      </c>
      <c r="W143" s="766"/>
      <c r="X143" s="819"/>
      <c r="Y143" s="710" t="s">
        <v>511</v>
      </c>
      <c r="Z143" s="709"/>
      <c r="AA143" s="938">
        <v>0.3</v>
      </c>
      <c r="AB143" s="766"/>
      <c r="AC143" s="766"/>
      <c r="AD143" s="709" t="s">
        <v>469</v>
      </c>
      <c r="AE143" s="819" t="s">
        <v>511</v>
      </c>
      <c r="AF143" s="766"/>
      <c r="AG143" s="766"/>
      <c r="AH143" s="709"/>
      <c r="AI143" s="709"/>
      <c r="AJ143" s="709"/>
      <c r="AK143" s="795"/>
      <c r="AL143" s="799"/>
      <c r="AM143" s="741"/>
      <c r="AN143" s="741"/>
      <c r="AO143" s="741"/>
      <c r="AP143" s="741"/>
      <c r="AQ143" s="82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</row>
    <row r="144" spans="1:89" s="262" customFormat="1" ht="18.899999999999999" customHeight="1">
      <c r="A144" s="927"/>
      <c r="B144" s="826"/>
      <c r="C144" s="826"/>
      <c r="D144" s="826"/>
      <c r="E144" s="826"/>
      <c r="F144" s="826"/>
      <c r="G144" s="826"/>
      <c r="H144" s="836"/>
      <c r="I144" s="933"/>
      <c r="J144" s="709"/>
      <c r="K144" s="934"/>
      <c r="L144" s="709"/>
      <c r="M144" s="709"/>
      <c r="N144" s="709"/>
      <c r="O144" s="795"/>
      <c r="P144" s="794"/>
      <c r="Q144" s="795"/>
      <c r="R144" s="935"/>
      <c r="S144" s="936"/>
      <c r="T144" s="709"/>
      <c r="U144" s="709" t="s">
        <v>467</v>
      </c>
      <c r="V144" s="937">
        <v>0</v>
      </c>
      <c r="W144" s="766"/>
      <c r="X144" s="819"/>
      <c r="Y144" s="710" t="s">
        <v>474</v>
      </c>
      <c r="Z144" s="937">
        <v>0</v>
      </c>
      <c r="AA144" s="766"/>
      <c r="AB144" s="766"/>
      <c r="AC144" s="710" t="s">
        <v>474</v>
      </c>
      <c r="AD144" s="937">
        <v>0</v>
      </c>
      <c r="AE144" s="766"/>
      <c r="AF144" s="766"/>
      <c r="AG144" s="710" t="s">
        <v>474</v>
      </c>
      <c r="AH144" s="937">
        <v>0</v>
      </c>
      <c r="AI144" s="766"/>
      <c r="AJ144" s="766"/>
      <c r="AK144" s="795" t="s">
        <v>631</v>
      </c>
      <c r="AL144" s="799"/>
      <c r="AM144" s="800"/>
      <c r="AN144" s="800"/>
      <c r="AO144" s="800"/>
      <c r="AP144" s="800"/>
      <c r="AQ144" s="742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1:89" s="262" customFormat="1" ht="18.899999999999999" customHeight="1">
      <c r="A145" s="927"/>
      <c r="B145" s="826"/>
      <c r="C145" s="826"/>
      <c r="D145" s="826"/>
      <c r="E145" s="826"/>
      <c r="F145" s="826"/>
      <c r="G145" s="826"/>
      <c r="H145" s="836"/>
      <c r="I145" s="933"/>
      <c r="J145" s="709"/>
      <c r="K145" s="934"/>
      <c r="L145" s="709"/>
      <c r="M145" s="709"/>
      <c r="N145" s="709"/>
      <c r="O145" s="795"/>
      <c r="P145" s="794"/>
      <c r="Q145" s="795"/>
      <c r="R145" s="935"/>
      <c r="S145" s="936"/>
      <c r="T145" s="709"/>
      <c r="U145" s="929" t="s">
        <v>501</v>
      </c>
      <c r="V145" s="914">
        <f>U7-U132</f>
        <v>0</v>
      </c>
      <c r="W145" s="819"/>
      <c r="X145" s="766"/>
      <c r="Y145" s="709"/>
      <c r="Z145" s="892"/>
      <c r="AA145" s="939"/>
      <c r="AB145" s="709"/>
      <c r="AC145" s="827"/>
      <c r="AD145" s="827"/>
      <c r="AE145" s="709"/>
      <c r="AF145" s="709"/>
      <c r="AG145" s="709"/>
      <c r="AH145" s="709"/>
      <c r="AI145" s="827"/>
      <c r="AJ145" s="709"/>
      <c r="AK145" s="795"/>
      <c r="AL145" s="740">
        <f>ROUND((((V143-(AA143)-(V144+Z144+AD144+AH144))*V145)),3)</f>
        <v>0</v>
      </c>
      <c r="AM145" s="741"/>
      <c r="AN145" s="741"/>
      <c r="AO145" s="741"/>
      <c r="AP145" s="741"/>
      <c r="AQ145" s="742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1:89" s="262" customFormat="1" ht="18.899999999999999" customHeight="1">
      <c r="A146" s="927"/>
      <c r="B146" s="826"/>
      <c r="C146" s="826"/>
      <c r="D146" s="826"/>
      <c r="E146" s="826"/>
      <c r="F146" s="826"/>
      <c r="G146" s="826"/>
      <c r="H146" s="836"/>
      <c r="I146" s="933"/>
      <c r="J146" s="709"/>
      <c r="K146" s="934"/>
      <c r="L146" s="709"/>
      <c r="M146" s="709"/>
      <c r="N146" s="709"/>
      <c r="O146" s="795"/>
      <c r="P146" s="794"/>
      <c r="Q146" s="795"/>
      <c r="R146" s="935"/>
      <c r="S146" s="936"/>
      <c r="T146" s="709"/>
      <c r="U146" s="709" t="s">
        <v>626</v>
      </c>
      <c r="V146" s="880">
        <f>AI8</f>
        <v>0</v>
      </c>
      <c r="W146" s="766"/>
      <c r="X146" s="819"/>
      <c r="Y146" s="710" t="s">
        <v>511</v>
      </c>
      <c r="Z146" s="709"/>
      <c r="AA146" s="938">
        <v>0.3</v>
      </c>
      <c r="AB146" s="766"/>
      <c r="AC146" s="766"/>
      <c r="AD146" s="709" t="s">
        <v>469</v>
      </c>
      <c r="AE146" s="819" t="s">
        <v>511</v>
      </c>
      <c r="AF146" s="766"/>
      <c r="AG146" s="766"/>
      <c r="AH146" s="709"/>
      <c r="AI146" s="709"/>
      <c r="AJ146" s="709"/>
      <c r="AK146" s="795"/>
      <c r="AL146" s="799"/>
      <c r="AM146" s="741"/>
      <c r="AN146" s="741"/>
      <c r="AO146" s="741"/>
      <c r="AP146" s="741"/>
      <c r="AQ146" s="821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1:89" s="262" customFormat="1" ht="18.899999999999999" customHeight="1">
      <c r="A147" s="927"/>
      <c r="B147" s="826"/>
      <c r="C147" s="826"/>
      <c r="D147" s="826"/>
      <c r="E147" s="826"/>
      <c r="F147" s="826"/>
      <c r="G147" s="826"/>
      <c r="H147" s="836"/>
      <c r="I147" s="933"/>
      <c r="J147" s="709"/>
      <c r="K147" s="934"/>
      <c r="L147" s="709"/>
      <c r="M147" s="709"/>
      <c r="N147" s="709"/>
      <c r="O147" s="795"/>
      <c r="P147" s="794"/>
      <c r="Q147" s="795"/>
      <c r="R147" s="935"/>
      <c r="S147" s="936"/>
      <c r="T147" s="709"/>
      <c r="U147" s="709" t="s">
        <v>467</v>
      </c>
      <c r="V147" s="937">
        <v>0</v>
      </c>
      <c r="W147" s="766"/>
      <c r="X147" s="819"/>
      <c r="Y147" s="710" t="s">
        <v>474</v>
      </c>
      <c r="Z147" s="937">
        <v>0</v>
      </c>
      <c r="AA147" s="766"/>
      <c r="AB147" s="766"/>
      <c r="AC147" s="710" t="s">
        <v>474</v>
      </c>
      <c r="AD147" s="937">
        <v>0</v>
      </c>
      <c r="AE147" s="766"/>
      <c r="AF147" s="766"/>
      <c r="AG147" s="710" t="s">
        <v>474</v>
      </c>
      <c r="AH147" s="937">
        <v>0</v>
      </c>
      <c r="AI147" s="766"/>
      <c r="AJ147" s="766"/>
      <c r="AK147" s="795" t="s">
        <v>631</v>
      </c>
      <c r="AL147" s="799"/>
      <c r="AM147" s="800"/>
      <c r="AN147" s="800"/>
      <c r="AO147" s="800"/>
      <c r="AP147" s="800"/>
      <c r="AQ147" s="742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1:89" s="262" customFormat="1" ht="18.899999999999999" customHeight="1">
      <c r="A148" s="927"/>
      <c r="B148" s="826"/>
      <c r="C148" s="826"/>
      <c r="D148" s="826"/>
      <c r="E148" s="826"/>
      <c r="F148" s="826"/>
      <c r="G148" s="826"/>
      <c r="H148" s="836"/>
      <c r="I148" s="933"/>
      <c r="J148" s="709"/>
      <c r="K148" s="934"/>
      <c r="L148" s="709"/>
      <c r="M148" s="709"/>
      <c r="N148" s="709"/>
      <c r="O148" s="795"/>
      <c r="P148" s="794"/>
      <c r="Q148" s="795"/>
      <c r="R148" s="935"/>
      <c r="S148" s="936"/>
      <c r="T148" s="709"/>
      <c r="U148" s="929" t="s">
        <v>501</v>
      </c>
      <c r="V148" s="830">
        <f>U8-U133</f>
        <v>0</v>
      </c>
      <c r="W148" s="819"/>
      <c r="X148" s="766"/>
      <c r="Y148" s="709"/>
      <c r="Z148" s="892"/>
      <c r="AA148" s="939"/>
      <c r="AB148" s="709"/>
      <c r="AC148" s="827"/>
      <c r="AD148" s="827"/>
      <c r="AE148" s="709"/>
      <c r="AF148" s="709"/>
      <c r="AG148" s="709"/>
      <c r="AH148" s="709"/>
      <c r="AI148" s="827"/>
      <c r="AJ148" s="709"/>
      <c r="AK148" s="795"/>
      <c r="AL148" s="740">
        <f>ROUND((((V146-(AA146)-(V147+Z147+AD147+AH147))*V148)),3)</f>
        <v>0</v>
      </c>
      <c r="AM148" s="741"/>
      <c r="AN148" s="741"/>
      <c r="AO148" s="741"/>
      <c r="AP148" s="741"/>
      <c r="AQ148" s="742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1:89" s="262" customFormat="1" ht="18.899999999999999" customHeight="1">
      <c r="A149" s="927"/>
      <c r="B149" s="826"/>
      <c r="C149" s="826"/>
      <c r="D149" s="826"/>
      <c r="E149" s="826"/>
      <c r="F149" s="826"/>
      <c r="G149" s="826"/>
      <c r="H149" s="836"/>
      <c r="I149" s="933"/>
      <c r="J149" s="709"/>
      <c r="K149" s="934"/>
      <c r="L149" s="709"/>
      <c r="M149" s="709"/>
      <c r="N149" s="709"/>
      <c r="O149" s="795"/>
      <c r="P149" s="794"/>
      <c r="Q149" s="795"/>
      <c r="R149" s="935"/>
      <c r="S149" s="936"/>
      <c r="T149" s="709"/>
      <c r="U149" s="709" t="s">
        <v>626</v>
      </c>
      <c r="V149" s="880">
        <f>AI9</f>
        <v>0</v>
      </c>
      <c r="W149" s="766"/>
      <c r="X149" s="819"/>
      <c r="Y149" s="710" t="s">
        <v>474</v>
      </c>
      <c r="Z149" s="709"/>
      <c r="AA149" s="938">
        <v>0.3</v>
      </c>
      <c r="AB149" s="766"/>
      <c r="AC149" s="766"/>
      <c r="AD149" s="709" t="s">
        <v>469</v>
      </c>
      <c r="AE149" s="819" t="s">
        <v>511</v>
      </c>
      <c r="AF149" s="766"/>
      <c r="AG149" s="766"/>
      <c r="AH149" s="709"/>
      <c r="AI149" s="709"/>
      <c r="AJ149" s="709"/>
      <c r="AK149" s="795"/>
      <c r="AL149" s="799"/>
      <c r="AM149" s="741"/>
      <c r="AN149" s="741"/>
      <c r="AO149" s="741"/>
      <c r="AP149" s="741"/>
      <c r="AQ149" s="821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1:89" s="262" customFormat="1" ht="18.899999999999999" customHeight="1">
      <c r="A150" s="927"/>
      <c r="B150" s="826"/>
      <c r="C150" s="826"/>
      <c r="D150" s="826"/>
      <c r="E150" s="826"/>
      <c r="F150" s="826"/>
      <c r="G150" s="826"/>
      <c r="H150" s="836"/>
      <c r="I150" s="933"/>
      <c r="J150" s="709"/>
      <c r="K150" s="934"/>
      <c r="L150" s="709"/>
      <c r="M150" s="709"/>
      <c r="N150" s="709"/>
      <c r="O150" s="795"/>
      <c r="P150" s="794"/>
      <c r="Q150" s="795"/>
      <c r="R150" s="935"/>
      <c r="S150" s="936"/>
      <c r="T150" s="709"/>
      <c r="U150" s="709" t="s">
        <v>467</v>
      </c>
      <c r="V150" s="937">
        <v>0</v>
      </c>
      <c r="W150" s="766"/>
      <c r="X150" s="819"/>
      <c r="Y150" s="710" t="s">
        <v>474</v>
      </c>
      <c r="Z150" s="937">
        <v>0</v>
      </c>
      <c r="AA150" s="766"/>
      <c r="AB150" s="766"/>
      <c r="AC150" s="710" t="s">
        <v>474</v>
      </c>
      <c r="AD150" s="937">
        <v>0</v>
      </c>
      <c r="AE150" s="766"/>
      <c r="AF150" s="766"/>
      <c r="AG150" s="710" t="s">
        <v>474</v>
      </c>
      <c r="AH150" s="937">
        <v>0</v>
      </c>
      <c r="AI150" s="766"/>
      <c r="AJ150" s="766"/>
      <c r="AK150" s="795" t="s">
        <v>631</v>
      </c>
      <c r="AL150" s="799"/>
      <c r="AM150" s="800"/>
      <c r="AN150" s="800"/>
      <c r="AO150" s="800"/>
      <c r="AP150" s="800"/>
      <c r="AQ150" s="742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1:89" s="262" customFormat="1" ht="18.899999999999999" customHeight="1">
      <c r="A151" s="927"/>
      <c r="B151" s="826"/>
      <c r="C151" s="826"/>
      <c r="D151" s="826"/>
      <c r="E151" s="826"/>
      <c r="F151" s="826"/>
      <c r="G151" s="826"/>
      <c r="H151" s="836"/>
      <c r="I151" s="933"/>
      <c r="J151" s="709"/>
      <c r="K151" s="934"/>
      <c r="L151" s="709"/>
      <c r="M151" s="709"/>
      <c r="N151" s="709"/>
      <c r="O151" s="795"/>
      <c r="P151" s="794"/>
      <c r="Q151" s="795"/>
      <c r="R151" s="935"/>
      <c r="S151" s="936"/>
      <c r="T151" s="709"/>
      <c r="U151" s="929" t="s">
        <v>501</v>
      </c>
      <c r="V151" s="830">
        <f>U9-U134</f>
        <v>0</v>
      </c>
      <c r="W151" s="819"/>
      <c r="X151" s="766"/>
      <c r="Y151" s="709"/>
      <c r="Z151" s="892"/>
      <c r="AA151" s="939"/>
      <c r="AB151" s="709"/>
      <c r="AC151" s="827"/>
      <c r="AD151" s="827"/>
      <c r="AE151" s="709"/>
      <c r="AF151" s="709"/>
      <c r="AG151" s="709"/>
      <c r="AH151" s="709"/>
      <c r="AI151" s="827"/>
      <c r="AJ151" s="709"/>
      <c r="AK151" s="795"/>
      <c r="AL151" s="740">
        <f>ROUND((((V149+(AA149)-(V150+Z150+AD150+AH150))*V151)),3)</f>
        <v>0</v>
      </c>
      <c r="AM151" s="741"/>
      <c r="AN151" s="741"/>
      <c r="AO151" s="741"/>
      <c r="AP151" s="741"/>
      <c r="AQ151" s="742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1:89" s="262" customFormat="1" ht="18.899999999999999" customHeight="1">
      <c r="A152" s="940"/>
      <c r="B152" s="843"/>
      <c r="C152" s="843"/>
      <c r="D152" s="843"/>
      <c r="E152" s="843"/>
      <c r="F152" s="843"/>
      <c r="G152" s="843"/>
      <c r="H152" s="844"/>
      <c r="I152" s="941"/>
      <c r="J152" s="778"/>
      <c r="K152" s="942"/>
      <c r="L152" s="778"/>
      <c r="M152" s="778"/>
      <c r="N152" s="778"/>
      <c r="O152" s="847"/>
      <c r="P152" s="845"/>
      <c r="Q152" s="847"/>
      <c r="R152" s="849" t="s">
        <v>632</v>
      </c>
      <c r="S152" s="846"/>
      <c r="T152" s="773" t="s">
        <v>496</v>
      </c>
      <c r="U152" s="943"/>
      <c r="V152" s="904"/>
      <c r="W152" s="944"/>
      <c r="X152" s="846"/>
      <c r="Y152" s="778"/>
      <c r="Z152" s="945"/>
      <c r="AA152" s="946"/>
      <c r="AB152" s="778"/>
      <c r="AC152" s="947"/>
      <c r="AD152" s="947"/>
      <c r="AE152" s="778"/>
      <c r="AF152" s="778"/>
      <c r="AG152" s="778"/>
      <c r="AH152" s="778"/>
      <c r="AI152" s="947"/>
      <c r="AJ152" s="778"/>
      <c r="AK152" s="847"/>
      <c r="AL152" s="853">
        <f>SUM(AL142:AL151)</f>
        <v>0</v>
      </c>
      <c r="AM152" s="854"/>
      <c r="AN152" s="854"/>
      <c r="AO152" s="854"/>
      <c r="AP152" s="854"/>
      <c r="AQ152" s="855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1:89" s="263" customFormat="1" ht="18.899999999999999" customHeight="1">
      <c r="A153" s="765" t="s">
        <v>476</v>
      </c>
      <c r="B153" s="766"/>
      <c r="C153" s="766"/>
      <c r="D153" s="766"/>
      <c r="E153" s="766"/>
      <c r="F153" s="766"/>
      <c r="G153" s="766"/>
      <c r="H153" s="788"/>
      <c r="I153" s="765" t="s">
        <v>477</v>
      </c>
      <c r="J153" s="766"/>
      <c r="K153" s="766"/>
      <c r="L153" s="766"/>
      <c r="M153" s="766"/>
      <c r="N153" s="766"/>
      <c r="O153" s="788"/>
      <c r="P153" s="765" t="s">
        <v>448</v>
      </c>
      <c r="Q153" s="788"/>
      <c r="R153" s="935"/>
      <c r="S153" s="936"/>
      <c r="T153" s="709"/>
      <c r="U153" s="709" t="s">
        <v>626</v>
      </c>
      <c r="V153" s="880">
        <f>AI14</f>
        <v>16.291999999999998</v>
      </c>
      <c r="W153" s="766"/>
      <c r="X153" s="819"/>
      <c r="Y153" s="710" t="s">
        <v>511</v>
      </c>
      <c r="Z153" s="709"/>
      <c r="AA153" s="938">
        <v>0</v>
      </c>
      <c r="AB153" s="766"/>
      <c r="AC153" s="766"/>
      <c r="AD153" s="709" t="s">
        <v>469</v>
      </c>
      <c r="AE153" s="819" t="s">
        <v>511</v>
      </c>
      <c r="AF153" s="766"/>
      <c r="AG153" s="766"/>
      <c r="AH153" s="709"/>
      <c r="AI153" s="709"/>
      <c r="AJ153" s="709"/>
      <c r="AK153" s="795"/>
      <c r="AL153" s="799"/>
      <c r="AM153" s="741"/>
      <c r="AN153" s="741"/>
      <c r="AO153" s="741"/>
      <c r="AP153" s="741"/>
      <c r="AQ153" s="82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</row>
    <row r="154" spans="1:89" s="262" customFormat="1" ht="18.899999999999999" customHeight="1">
      <c r="A154" s="837"/>
      <c r="B154" s="826"/>
      <c r="C154" s="826"/>
      <c r="D154" s="826"/>
      <c r="E154" s="826"/>
      <c r="F154" s="826"/>
      <c r="G154" s="826"/>
      <c r="H154" s="836"/>
      <c r="I154" s="765"/>
      <c r="J154" s="766"/>
      <c r="K154" s="766"/>
      <c r="L154" s="766"/>
      <c r="M154" s="766"/>
      <c r="N154" s="766"/>
      <c r="O154" s="788"/>
      <c r="P154" s="765"/>
      <c r="Q154" s="788"/>
      <c r="R154" s="935"/>
      <c r="S154" s="936"/>
      <c r="T154" s="709"/>
      <c r="U154" s="709" t="s">
        <v>467</v>
      </c>
      <c r="V154" s="937">
        <v>0</v>
      </c>
      <c r="W154" s="766"/>
      <c r="X154" s="819"/>
      <c r="Y154" s="710" t="s">
        <v>474</v>
      </c>
      <c r="Z154" s="937">
        <v>0</v>
      </c>
      <c r="AA154" s="766"/>
      <c r="AB154" s="766"/>
      <c r="AC154" s="710" t="s">
        <v>474</v>
      </c>
      <c r="AD154" s="937">
        <v>1</v>
      </c>
      <c r="AE154" s="766"/>
      <c r="AF154" s="766"/>
      <c r="AG154" s="710" t="s">
        <v>474</v>
      </c>
      <c r="AH154" s="937">
        <v>1</v>
      </c>
      <c r="AI154" s="766"/>
      <c r="AJ154" s="766"/>
      <c r="AK154" s="795" t="s">
        <v>631</v>
      </c>
      <c r="AL154" s="799"/>
      <c r="AM154" s="800"/>
      <c r="AN154" s="800"/>
      <c r="AO154" s="800"/>
      <c r="AP154" s="800"/>
      <c r="AQ154" s="742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1:89" s="262" customFormat="1" ht="18.899999999999999" customHeight="1">
      <c r="A155" s="837"/>
      <c r="B155" s="826"/>
      <c r="C155" s="826"/>
      <c r="D155" s="826"/>
      <c r="E155" s="826"/>
      <c r="F155" s="826"/>
      <c r="G155" s="826"/>
      <c r="H155" s="836"/>
      <c r="I155" s="765"/>
      <c r="J155" s="766"/>
      <c r="K155" s="766"/>
      <c r="L155" s="766"/>
      <c r="M155" s="766"/>
      <c r="N155" s="766"/>
      <c r="O155" s="788"/>
      <c r="P155" s="765"/>
      <c r="Q155" s="788"/>
      <c r="R155" s="935"/>
      <c r="S155" s="936"/>
      <c r="T155" s="709"/>
      <c r="U155" s="929" t="s">
        <v>501</v>
      </c>
      <c r="V155" s="830">
        <f>U14</f>
        <v>8</v>
      </c>
      <c r="W155" s="819"/>
      <c r="X155" s="766"/>
      <c r="Y155" s="709"/>
      <c r="Z155" s="892"/>
      <c r="AA155" s="939"/>
      <c r="AB155" s="709"/>
      <c r="AC155" s="827"/>
      <c r="AD155" s="827"/>
      <c r="AE155" s="709"/>
      <c r="AF155" s="709"/>
      <c r="AG155" s="709"/>
      <c r="AH155" s="709"/>
      <c r="AI155" s="827"/>
      <c r="AJ155" s="709"/>
      <c r="AK155" s="795"/>
      <c r="AL155" s="740">
        <f>ROUND((((V153-(AA153)-(V154+Z154+AD154+AH154))*V155)),3)</f>
        <v>114.336</v>
      </c>
      <c r="AM155" s="741"/>
      <c r="AN155" s="741"/>
      <c r="AO155" s="741"/>
      <c r="AP155" s="741"/>
      <c r="AQ155" s="742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1:89" s="262" customFormat="1" ht="18.899999999999999" customHeight="1">
      <c r="A156" s="837"/>
      <c r="B156" s="826"/>
      <c r="C156" s="826"/>
      <c r="D156" s="826"/>
      <c r="E156" s="826"/>
      <c r="F156" s="826"/>
      <c r="G156" s="826"/>
      <c r="H156" s="836"/>
      <c r="I156" s="765"/>
      <c r="J156" s="766"/>
      <c r="K156" s="766"/>
      <c r="L156" s="766"/>
      <c r="M156" s="766"/>
      <c r="N156" s="766"/>
      <c r="O156" s="788"/>
      <c r="P156" s="765"/>
      <c r="Q156" s="788"/>
      <c r="R156" s="935"/>
      <c r="S156" s="936"/>
      <c r="T156" s="709"/>
      <c r="U156" s="709" t="s">
        <v>626</v>
      </c>
      <c r="V156" s="880">
        <f>AI15</f>
        <v>15.73</v>
      </c>
      <c r="W156" s="766"/>
      <c r="X156" s="819"/>
      <c r="Y156" s="710" t="s">
        <v>511</v>
      </c>
      <c r="Z156" s="709"/>
      <c r="AA156" s="938">
        <v>0</v>
      </c>
      <c r="AB156" s="766"/>
      <c r="AC156" s="766"/>
      <c r="AD156" s="709" t="s">
        <v>469</v>
      </c>
      <c r="AE156" s="819" t="s">
        <v>511</v>
      </c>
      <c r="AF156" s="766"/>
      <c r="AG156" s="766"/>
      <c r="AH156" s="709"/>
      <c r="AI156" s="709"/>
      <c r="AJ156" s="709"/>
      <c r="AK156" s="795"/>
      <c r="AL156" s="799"/>
      <c r="AM156" s="741"/>
      <c r="AN156" s="741"/>
      <c r="AO156" s="741"/>
      <c r="AP156" s="741"/>
      <c r="AQ156" s="821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1:89" s="262" customFormat="1" ht="18.899999999999999" customHeight="1">
      <c r="A157" s="837"/>
      <c r="B157" s="826"/>
      <c r="C157" s="826"/>
      <c r="D157" s="826"/>
      <c r="E157" s="826"/>
      <c r="F157" s="826"/>
      <c r="G157" s="826"/>
      <c r="H157" s="836"/>
      <c r="I157" s="765"/>
      <c r="J157" s="766"/>
      <c r="K157" s="766"/>
      <c r="L157" s="766"/>
      <c r="M157" s="766"/>
      <c r="N157" s="766"/>
      <c r="O157" s="788"/>
      <c r="P157" s="765"/>
      <c r="Q157" s="788"/>
      <c r="R157" s="935"/>
      <c r="S157" s="936"/>
      <c r="T157" s="709"/>
      <c r="U157" s="709" t="s">
        <v>467</v>
      </c>
      <c r="V157" s="937">
        <v>0</v>
      </c>
      <c r="W157" s="766"/>
      <c r="X157" s="819"/>
      <c r="Y157" s="710" t="s">
        <v>474</v>
      </c>
      <c r="Z157" s="937">
        <v>0</v>
      </c>
      <c r="AA157" s="766"/>
      <c r="AB157" s="766"/>
      <c r="AC157" s="710" t="s">
        <v>474</v>
      </c>
      <c r="AD157" s="937">
        <v>1</v>
      </c>
      <c r="AE157" s="766"/>
      <c r="AF157" s="766"/>
      <c r="AG157" s="710" t="s">
        <v>474</v>
      </c>
      <c r="AH157" s="937">
        <v>1</v>
      </c>
      <c r="AI157" s="766"/>
      <c r="AJ157" s="766"/>
      <c r="AK157" s="795" t="s">
        <v>631</v>
      </c>
      <c r="AL157" s="799"/>
      <c r="AM157" s="800"/>
      <c r="AN157" s="800"/>
      <c r="AO157" s="800"/>
      <c r="AP157" s="800"/>
      <c r="AQ157" s="742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1:89" s="262" customFormat="1" ht="18.899999999999999" customHeight="1">
      <c r="A158" s="837"/>
      <c r="B158" s="826"/>
      <c r="C158" s="826"/>
      <c r="D158" s="826"/>
      <c r="E158" s="826"/>
      <c r="F158" s="826"/>
      <c r="G158" s="826"/>
      <c r="H158" s="836"/>
      <c r="I158" s="765"/>
      <c r="J158" s="766"/>
      <c r="K158" s="766"/>
      <c r="L158" s="766"/>
      <c r="M158" s="766"/>
      <c r="N158" s="766"/>
      <c r="O158" s="788"/>
      <c r="P158" s="765"/>
      <c r="Q158" s="788"/>
      <c r="R158" s="935"/>
      <c r="S158" s="936"/>
      <c r="T158" s="709"/>
      <c r="U158" s="929" t="s">
        <v>501</v>
      </c>
      <c r="V158" s="830">
        <f>U15</f>
        <v>16</v>
      </c>
      <c r="W158" s="819"/>
      <c r="X158" s="766"/>
      <c r="Y158" s="709"/>
      <c r="Z158" s="892"/>
      <c r="AA158" s="939"/>
      <c r="AB158" s="709"/>
      <c r="AC158" s="827"/>
      <c r="AD158" s="827"/>
      <c r="AE158" s="709"/>
      <c r="AF158" s="709"/>
      <c r="AG158" s="709"/>
      <c r="AH158" s="709"/>
      <c r="AI158" s="827"/>
      <c r="AJ158" s="709"/>
      <c r="AK158" s="795"/>
      <c r="AL158" s="740">
        <f>ROUND((((V156-(AA156)-(V157+Z157+AD157+AH157))*V158)),3)</f>
        <v>219.68</v>
      </c>
      <c r="AM158" s="741"/>
      <c r="AN158" s="741"/>
      <c r="AO158" s="741"/>
      <c r="AP158" s="741"/>
      <c r="AQ158" s="742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1:89" s="262" customFormat="1" ht="18.899999999999999" customHeight="1">
      <c r="A159" s="837"/>
      <c r="B159" s="826"/>
      <c r="C159" s="826"/>
      <c r="D159" s="826"/>
      <c r="E159" s="826"/>
      <c r="F159" s="826"/>
      <c r="G159" s="826"/>
      <c r="H159" s="836"/>
      <c r="I159" s="765"/>
      <c r="J159" s="766"/>
      <c r="K159" s="766"/>
      <c r="L159" s="766"/>
      <c r="M159" s="766"/>
      <c r="N159" s="766"/>
      <c r="O159" s="788"/>
      <c r="P159" s="765"/>
      <c r="Q159" s="788"/>
      <c r="R159" s="935"/>
      <c r="S159" s="936"/>
      <c r="T159" s="709"/>
      <c r="U159" s="709" t="s">
        <v>626</v>
      </c>
      <c r="V159" s="880">
        <f>AI16</f>
        <v>16.433999999999997</v>
      </c>
      <c r="W159" s="766"/>
      <c r="X159" s="819"/>
      <c r="Y159" s="710" t="s">
        <v>511</v>
      </c>
      <c r="Z159" s="709"/>
      <c r="AA159" s="938">
        <v>0</v>
      </c>
      <c r="AB159" s="766"/>
      <c r="AC159" s="766"/>
      <c r="AD159" s="709" t="s">
        <v>469</v>
      </c>
      <c r="AE159" s="819" t="s">
        <v>511</v>
      </c>
      <c r="AF159" s="766"/>
      <c r="AG159" s="766"/>
      <c r="AH159" s="709"/>
      <c r="AI159" s="709"/>
      <c r="AJ159" s="709"/>
      <c r="AK159" s="795"/>
      <c r="AL159" s="799"/>
      <c r="AM159" s="741"/>
      <c r="AN159" s="741"/>
      <c r="AO159" s="741"/>
      <c r="AP159" s="741"/>
      <c r="AQ159" s="821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1:89" s="262" customFormat="1" ht="18.899999999999999" customHeight="1">
      <c r="A160" s="837"/>
      <c r="B160" s="826"/>
      <c r="C160" s="826"/>
      <c r="D160" s="826"/>
      <c r="E160" s="826"/>
      <c r="F160" s="826"/>
      <c r="G160" s="826"/>
      <c r="H160" s="836"/>
      <c r="I160" s="765"/>
      <c r="J160" s="766"/>
      <c r="K160" s="766"/>
      <c r="L160" s="766"/>
      <c r="M160" s="766"/>
      <c r="N160" s="766"/>
      <c r="O160" s="788"/>
      <c r="P160" s="765"/>
      <c r="Q160" s="788"/>
      <c r="R160" s="935"/>
      <c r="S160" s="936"/>
      <c r="T160" s="709"/>
      <c r="U160" s="709" t="s">
        <v>467</v>
      </c>
      <c r="V160" s="937">
        <v>0</v>
      </c>
      <c r="W160" s="766"/>
      <c r="X160" s="819"/>
      <c r="Y160" s="710" t="s">
        <v>474</v>
      </c>
      <c r="Z160" s="937">
        <v>0</v>
      </c>
      <c r="AA160" s="766"/>
      <c r="AB160" s="766"/>
      <c r="AC160" s="710" t="s">
        <v>474</v>
      </c>
      <c r="AD160" s="937">
        <v>1</v>
      </c>
      <c r="AE160" s="766"/>
      <c r="AF160" s="766"/>
      <c r="AG160" s="710" t="s">
        <v>474</v>
      </c>
      <c r="AH160" s="937">
        <v>1</v>
      </c>
      <c r="AI160" s="766"/>
      <c r="AJ160" s="766"/>
      <c r="AK160" s="795" t="s">
        <v>631</v>
      </c>
      <c r="AL160" s="799"/>
      <c r="AM160" s="800"/>
      <c r="AN160" s="800"/>
      <c r="AO160" s="800"/>
      <c r="AP160" s="800"/>
      <c r="AQ160" s="742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s="262" customFormat="1" ht="18.899999999999999" customHeight="1">
      <c r="A161" s="837"/>
      <c r="B161" s="826"/>
      <c r="C161" s="826"/>
      <c r="D161" s="826"/>
      <c r="E161" s="826"/>
      <c r="F161" s="826"/>
      <c r="G161" s="826"/>
      <c r="H161" s="836"/>
      <c r="I161" s="765"/>
      <c r="J161" s="766"/>
      <c r="K161" s="766"/>
      <c r="L161" s="766"/>
      <c r="M161" s="766"/>
      <c r="N161" s="766"/>
      <c r="O161" s="788"/>
      <c r="P161" s="765"/>
      <c r="Q161" s="788"/>
      <c r="R161" s="935"/>
      <c r="S161" s="936"/>
      <c r="T161" s="709"/>
      <c r="U161" s="929" t="s">
        <v>501</v>
      </c>
      <c r="V161" s="830">
        <f>U16</f>
        <v>12</v>
      </c>
      <c r="W161" s="819"/>
      <c r="X161" s="766"/>
      <c r="Y161" s="709"/>
      <c r="Z161" s="892"/>
      <c r="AA161" s="939"/>
      <c r="AB161" s="709"/>
      <c r="AC161" s="827"/>
      <c r="AD161" s="827"/>
      <c r="AE161" s="709"/>
      <c r="AF161" s="709"/>
      <c r="AG161" s="709"/>
      <c r="AH161" s="709"/>
      <c r="AI161" s="827"/>
      <c r="AJ161" s="709"/>
      <c r="AK161" s="795"/>
      <c r="AL161" s="740">
        <f>ROUND((((V159-(AA159)-(V160+Z160+AD160+AH160))*V161)),3)</f>
        <v>173.208</v>
      </c>
      <c r="AM161" s="741"/>
      <c r="AN161" s="741"/>
      <c r="AO161" s="741"/>
      <c r="AP161" s="741"/>
      <c r="AQ161" s="742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s="262" customFormat="1" ht="18.899999999999999" customHeight="1">
      <c r="A162" s="837"/>
      <c r="B162" s="826"/>
      <c r="C162" s="826"/>
      <c r="D162" s="826"/>
      <c r="E162" s="826"/>
      <c r="F162" s="826"/>
      <c r="G162" s="826"/>
      <c r="H162" s="836"/>
      <c r="I162" s="765"/>
      <c r="J162" s="766"/>
      <c r="K162" s="766"/>
      <c r="L162" s="766"/>
      <c r="M162" s="766"/>
      <c r="N162" s="766"/>
      <c r="O162" s="788"/>
      <c r="P162" s="765"/>
      <c r="Q162" s="788"/>
      <c r="R162" s="935"/>
      <c r="S162" s="936"/>
      <c r="T162" s="709"/>
      <c r="U162" s="709" t="s">
        <v>626</v>
      </c>
      <c r="V162" s="880">
        <f>AI17</f>
        <v>16.72</v>
      </c>
      <c r="W162" s="766"/>
      <c r="X162" s="819"/>
      <c r="Y162" s="710" t="s">
        <v>511</v>
      </c>
      <c r="Z162" s="709"/>
      <c r="AA162" s="938">
        <v>0</v>
      </c>
      <c r="AB162" s="766"/>
      <c r="AC162" s="766"/>
      <c r="AD162" s="709" t="s">
        <v>469</v>
      </c>
      <c r="AE162" s="819" t="s">
        <v>511</v>
      </c>
      <c r="AF162" s="766"/>
      <c r="AG162" s="766"/>
      <c r="AH162" s="709"/>
      <c r="AI162" s="709"/>
      <c r="AJ162" s="709"/>
      <c r="AK162" s="795"/>
      <c r="AL162" s="799"/>
      <c r="AM162" s="741"/>
      <c r="AN162" s="741"/>
      <c r="AO162" s="741"/>
      <c r="AP162" s="741"/>
      <c r="AQ162" s="821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s="262" customFormat="1" ht="18.899999999999999" customHeight="1">
      <c r="A163" s="837"/>
      <c r="B163" s="826"/>
      <c r="C163" s="826"/>
      <c r="D163" s="826"/>
      <c r="E163" s="826"/>
      <c r="F163" s="826"/>
      <c r="G163" s="826"/>
      <c r="H163" s="836"/>
      <c r="I163" s="765"/>
      <c r="J163" s="766"/>
      <c r="K163" s="766"/>
      <c r="L163" s="766"/>
      <c r="M163" s="766"/>
      <c r="N163" s="766"/>
      <c r="O163" s="788"/>
      <c r="P163" s="765"/>
      <c r="Q163" s="788"/>
      <c r="R163" s="935"/>
      <c r="S163" s="936"/>
      <c r="T163" s="709"/>
      <c r="U163" s="709" t="s">
        <v>467</v>
      </c>
      <c r="V163" s="937">
        <v>0</v>
      </c>
      <c r="W163" s="766"/>
      <c r="X163" s="819"/>
      <c r="Y163" s="710" t="s">
        <v>474</v>
      </c>
      <c r="Z163" s="937">
        <v>0</v>
      </c>
      <c r="AA163" s="766"/>
      <c r="AB163" s="766"/>
      <c r="AC163" s="710" t="s">
        <v>474</v>
      </c>
      <c r="AD163" s="937">
        <v>1</v>
      </c>
      <c r="AE163" s="766"/>
      <c r="AF163" s="766"/>
      <c r="AG163" s="710" t="s">
        <v>474</v>
      </c>
      <c r="AH163" s="937">
        <v>1</v>
      </c>
      <c r="AI163" s="766"/>
      <c r="AJ163" s="766"/>
      <c r="AK163" s="795" t="s">
        <v>631</v>
      </c>
      <c r="AL163" s="799"/>
      <c r="AM163" s="800"/>
      <c r="AN163" s="800"/>
      <c r="AO163" s="800"/>
      <c r="AP163" s="800"/>
      <c r="AQ163" s="742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s="262" customFormat="1" ht="18.899999999999999" customHeight="1">
      <c r="A164" s="837"/>
      <c r="B164" s="826"/>
      <c r="C164" s="826"/>
      <c r="D164" s="826"/>
      <c r="E164" s="826"/>
      <c r="F164" s="826"/>
      <c r="G164" s="826"/>
      <c r="H164" s="836"/>
      <c r="I164" s="794"/>
      <c r="J164" s="709"/>
      <c r="K164" s="709"/>
      <c r="L164" s="709"/>
      <c r="M164" s="709"/>
      <c r="N164" s="709"/>
      <c r="O164" s="795"/>
      <c r="P164" s="794"/>
      <c r="Q164" s="795"/>
      <c r="R164" s="935"/>
      <c r="S164" s="936"/>
      <c r="T164" s="709"/>
      <c r="U164" s="929" t="s">
        <v>501</v>
      </c>
      <c r="V164" s="830">
        <f>U17</f>
        <v>4</v>
      </c>
      <c r="W164" s="819"/>
      <c r="X164" s="766"/>
      <c r="Y164" s="709"/>
      <c r="Z164" s="892"/>
      <c r="AA164" s="939"/>
      <c r="AB164" s="709"/>
      <c r="AC164" s="827"/>
      <c r="AD164" s="827"/>
      <c r="AE164" s="709"/>
      <c r="AF164" s="709"/>
      <c r="AG164" s="709"/>
      <c r="AH164" s="709"/>
      <c r="AI164" s="827"/>
      <c r="AJ164" s="709"/>
      <c r="AK164" s="795"/>
      <c r="AL164" s="740">
        <f>ROUND((((V162-(AA162)-(V163+Z163+AD163+AH163))*V164)),3)</f>
        <v>58.88</v>
      </c>
      <c r="AM164" s="741"/>
      <c r="AN164" s="741"/>
      <c r="AO164" s="741"/>
      <c r="AP164" s="741"/>
      <c r="AQ164" s="742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s="262" customFormat="1" ht="18.899999999999999" customHeight="1">
      <c r="A165" s="837"/>
      <c r="B165" s="826"/>
      <c r="C165" s="826"/>
      <c r="D165" s="826"/>
      <c r="E165" s="826"/>
      <c r="F165" s="826"/>
      <c r="G165" s="826"/>
      <c r="H165" s="836"/>
      <c r="I165" s="794"/>
      <c r="J165" s="709"/>
      <c r="K165" s="709"/>
      <c r="L165" s="709"/>
      <c r="M165" s="709"/>
      <c r="N165" s="709"/>
      <c r="O165" s="795"/>
      <c r="P165" s="794"/>
      <c r="Q165" s="795"/>
      <c r="R165" s="811" t="s">
        <v>632</v>
      </c>
      <c r="S165" s="809"/>
      <c r="T165" s="763" t="s">
        <v>496</v>
      </c>
      <c r="U165" s="948"/>
      <c r="V165" s="887"/>
      <c r="W165" s="865"/>
      <c r="X165" s="809"/>
      <c r="Y165" s="747"/>
      <c r="Z165" s="949"/>
      <c r="AA165" s="950"/>
      <c r="AB165" s="747"/>
      <c r="AC165" s="814"/>
      <c r="AD165" s="814"/>
      <c r="AE165" s="747"/>
      <c r="AF165" s="747"/>
      <c r="AG165" s="747"/>
      <c r="AH165" s="747"/>
      <c r="AI165" s="814"/>
      <c r="AJ165" s="747"/>
      <c r="AK165" s="810"/>
      <c r="AL165" s="753">
        <f>SUM(AL155:AL164)</f>
        <v>566.10400000000004</v>
      </c>
      <c r="AM165" s="754"/>
      <c r="AN165" s="754"/>
      <c r="AO165" s="754"/>
      <c r="AP165" s="754"/>
      <c r="AQ165" s="755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s="262" customFormat="1" ht="18.899999999999999" customHeight="1">
      <c r="A166" s="842"/>
      <c r="B166" s="843"/>
      <c r="C166" s="843"/>
      <c r="D166" s="843"/>
      <c r="E166" s="843"/>
      <c r="F166" s="843"/>
      <c r="G166" s="843"/>
      <c r="H166" s="844"/>
      <c r="I166" s="845"/>
      <c r="J166" s="778"/>
      <c r="K166" s="778"/>
      <c r="L166" s="778"/>
      <c r="M166" s="778"/>
      <c r="N166" s="778"/>
      <c r="O166" s="847"/>
      <c r="P166" s="902" t="s">
        <v>448</v>
      </c>
      <c r="Q166" s="903"/>
      <c r="R166" s="849" t="s">
        <v>633</v>
      </c>
      <c r="S166" s="846"/>
      <c r="T166" s="773" t="s">
        <v>496</v>
      </c>
      <c r="U166" s="778" t="s">
        <v>467</v>
      </c>
      <c r="V166" s="951">
        <f>AL152</f>
        <v>0</v>
      </c>
      <c r="W166" s="851"/>
      <c r="X166" s="851"/>
      <c r="Y166" s="851"/>
      <c r="Z166" s="850" t="s">
        <v>474</v>
      </c>
      <c r="AA166" s="951">
        <f>AL165</f>
        <v>566.10400000000004</v>
      </c>
      <c r="AB166" s="851"/>
      <c r="AC166" s="952"/>
      <c r="AD166" s="952"/>
      <c r="AE166" s="778" t="s">
        <v>469</v>
      </c>
      <c r="AF166" s="778"/>
      <c r="AG166" s="778"/>
      <c r="AH166" s="778"/>
      <c r="AI166" s="947"/>
      <c r="AJ166" s="778"/>
      <c r="AK166" s="847"/>
      <c r="AL166" s="1615">
        <f>(V166+AA166)</f>
        <v>566.10400000000004</v>
      </c>
      <c r="AM166" s="1616"/>
      <c r="AN166" s="1616"/>
      <c r="AO166" s="1616"/>
      <c r="AP166" s="1616"/>
      <c r="AQ166" s="1617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s="262" customFormat="1" ht="18.899999999999999" customHeight="1">
      <c r="A167" s="1914" t="s">
        <v>482</v>
      </c>
      <c r="B167" s="1915"/>
      <c r="C167" s="1915"/>
      <c r="D167" s="1915"/>
      <c r="E167" s="1915"/>
      <c r="F167" s="1915"/>
      <c r="G167" s="1915"/>
      <c r="H167" s="1916"/>
      <c r="I167" s="794" t="s">
        <v>483</v>
      </c>
      <c r="J167" s="709"/>
      <c r="K167" s="709"/>
      <c r="L167" s="709"/>
      <c r="M167" s="709"/>
      <c r="N167" s="709"/>
      <c r="O167" s="795"/>
      <c r="P167" s="953" t="s">
        <v>41</v>
      </c>
      <c r="Q167" s="735"/>
      <c r="R167" s="837" t="s">
        <v>484</v>
      </c>
      <c r="S167" s="766"/>
      <c r="T167" s="710"/>
      <c r="U167" s="709"/>
      <c r="V167" s="954"/>
      <c r="W167" s="882"/>
      <c r="X167" s="882"/>
      <c r="Y167" s="882"/>
      <c r="Z167" s="870"/>
      <c r="AA167" s="954"/>
      <c r="AB167" s="882"/>
      <c r="AC167" s="881"/>
      <c r="AD167" s="881"/>
      <c r="AE167" s="709"/>
      <c r="AF167" s="709"/>
      <c r="AG167" s="709"/>
      <c r="AH167" s="709"/>
      <c r="AI167" s="827"/>
      <c r="AJ167" s="709"/>
      <c r="AK167" s="795"/>
      <c r="AL167" s="740"/>
      <c r="AM167" s="741"/>
      <c r="AN167" s="741"/>
      <c r="AO167" s="741"/>
      <c r="AP167" s="741"/>
      <c r="AQ167" s="742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s="262" customFormat="1" ht="18.899999999999999" customHeight="1">
      <c r="A168" s="837"/>
      <c r="B168" s="826"/>
      <c r="C168" s="826"/>
      <c r="D168" s="826"/>
      <c r="E168" s="826"/>
      <c r="F168" s="826"/>
      <c r="G168" s="826"/>
      <c r="H168" s="836"/>
      <c r="I168" s="765" t="s">
        <v>485</v>
      </c>
      <c r="J168" s="766"/>
      <c r="K168" s="766"/>
      <c r="L168" s="766"/>
      <c r="M168" s="766"/>
      <c r="N168" s="766"/>
      <c r="O168" s="788"/>
      <c r="P168" s="953" t="s">
        <v>41</v>
      </c>
      <c r="Q168" s="735"/>
      <c r="R168" s="794" t="s">
        <v>486</v>
      </c>
      <c r="S168" s="709"/>
      <c r="T168" s="709"/>
      <c r="U168" s="709"/>
      <c r="V168" s="709"/>
      <c r="W168" s="709"/>
      <c r="X168" s="709"/>
      <c r="Y168" s="1917">
        <f>AI10</f>
        <v>436.13099999999997</v>
      </c>
      <c r="Z168" s="1917"/>
      <c r="AA168" s="1917"/>
      <c r="AB168" s="1917"/>
      <c r="AC168" s="954" t="s">
        <v>474</v>
      </c>
      <c r="AD168" s="1918">
        <v>0.3</v>
      </c>
      <c r="AE168" s="1919"/>
      <c r="AF168" s="1919"/>
      <c r="AG168" s="710" t="s">
        <v>501</v>
      </c>
      <c r="AH168" s="1920">
        <f>U10</f>
        <v>27</v>
      </c>
      <c r="AI168" s="1920"/>
      <c r="AJ168" s="1920"/>
      <c r="AK168" s="795"/>
      <c r="AL168" s="740"/>
      <c r="AM168" s="741"/>
      <c r="AN168" s="741"/>
      <c r="AO168" s="741"/>
      <c r="AP168" s="741"/>
      <c r="AQ168" s="742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s="262" customFormat="1" ht="18.899999999999999" customHeight="1">
      <c r="A169" s="837"/>
      <c r="B169" s="826"/>
      <c r="C169" s="826"/>
      <c r="D169" s="826"/>
      <c r="E169" s="826"/>
      <c r="F169" s="826"/>
      <c r="G169" s="826"/>
      <c r="H169" s="836"/>
      <c r="I169" s="765"/>
      <c r="J169" s="766"/>
      <c r="K169" s="766"/>
      <c r="L169" s="766"/>
      <c r="M169" s="766"/>
      <c r="N169" s="766"/>
      <c r="O169" s="788"/>
      <c r="P169" s="953"/>
      <c r="Q169" s="735"/>
      <c r="R169" s="794"/>
      <c r="S169" s="709"/>
      <c r="T169" s="709"/>
      <c r="U169" s="709"/>
      <c r="V169" s="709"/>
      <c r="W169" s="709"/>
      <c r="X169" s="709"/>
      <c r="Y169" s="955"/>
      <c r="Z169" s="955"/>
      <c r="AA169" s="955"/>
      <c r="AB169" s="955"/>
      <c r="AC169" s="954" t="s">
        <v>474</v>
      </c>
      <c r="AD169" s="1918">
        <v>0.5</v>
      </c>
      <c r="AE169" s="1919"/>
      <c r="AF169" s="1919"/>
      <c r="AG169" s="710" t="s">
        <v>501</v>
      </c>
      <c r="AH169" s="1920">
        <v>0</v>
      </c>
      <c r="AI169" s="1920"/>
      <c r="AJ169" s="1920"/>
      <c r="AK169" s="795"/>
      <c r="AL169" s="740">
        <f>ROUND(Y168+AD168*AH168 +AD169*AH169,3)</f>
        <v>444.23099999999999</v>
      </c>
      <c r="AM169" s="741"/>
      <c r="AN169" s="741"/>
      <c r="AO169" s="741"/>
      <c r="AP169" s="741"/>
      <c r="AQ169" s="742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s="262" customFormat="1" ht="18.899999999999999" customHeight="1">
      <c r="A170" s="837"/>
      <c r="B170" s="826"/>
      <c r="C170" s="826"/>
      <c r="D170" s="826"/>
      <c r="E170" s="826"/>
      <c r="F170" s="826"/>
      <c r="G170" s="826"/>
      <c r="H170" s="836"/>
      <c r="I170" s="794"/>
      <c r="J170" s="709"/>
      <c r="K170" s="709"/>
      <c r="L170" s="709"/>
      <c r="M170" s="709"/>
      <c r="N170" s="709"/>
      <c r="O170" s="795"/>
      <c r="P170" s="765"/>
      <c r="Q170" s="788"/>
      <c r="R170" s="794" t="s">
        <v>634</v>
      </c>
      <c r="S170" s="766"/>
      <c r="T170" s="710"/>
      <c r="U170" s="709"/>
      <c r="V170" s="954"/>
      <c r="W170" s="882"/>
      <c r="X170" s="882"/>
      <c r="Y170" s="1907">
        <f>AI26</f>
        <v>1011.294</v>
      </c>
      <c r="Z170" s="1907"/>
      <c r="AA170" s="1907"/>
      <c r="AB170" s="1907"/>
      <c r="AC170" s="954" t="s">
        <v>474</v>
      </c>
      <c r="AD170" s="1927">
        <f>AD168</f>
        <v>0.3</v>
      </c>
      <c r="AE170" s="1928"/>
      <c r="AF170" s="1928"/>
      <c r="AG170" s="710" t="s">
        <v>501</v>
      </c>
      <c r="AH170" s="1908">
        <f>U26</f>
        <v>63</v>
      </c>
      <c r="AI170" s="1908"/>
      <c r="AJ170" s="1908"/>
      <c r="AK170" s="795"/>
      <c r="AL170" s="740">
        <f>ROUND(Y170+AD170*AH170,3)</f>
        <v>1030.194</v>
      </c>
      <c r="AM170" s="741"/>
      <c r="AN170" s="741"/>
      <c r="AO170" s="741"/>
      <c r="AP170" s="741"/>
      <c r="AQ170" s="742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s="262" customFormat="1" ht="18.899999999999999" customHeight="1">
      <c r="A171" s="837"/>
      <c r="B171" s="826"/>
      <c r="C171" s="826"/>
      <c r="D171" s="826"/>
      <c r="E171" s="826"/>
      <c r="F171" s="826"/>
      <c r="G171" s="826"/>
      <c r="H171" s="836"/>
      <c r="I171" s="794"/>
      <c r="J171" s="709"/>
      <c r="K171" s="709"/>
      <c r="L171" s="709"/>
      <c r="M171" s="709"/>
      <c r="N171" s="709"/>
      <c r="O171" s="795"/>
      <c r="P171" s="765" t="s">
        <v>448</v>
      </c>
      <c r="Q171" s="788"/>
      <c r="R171" s="765" t="s">
        <v>431</v>
      </c>
      <c r="S171" s="766"/>
      <c r="T171" s="766"/>
      <c r="U171" s="929" t="s">
        <v>496</v>
      </c>
      <c r="V171" s="939"/>
      <c r="W171" s="827"/>
      <c r="X171" s="709"/>
      <c r="Y171" s="709"/>
      <c r="Z171" s="892"/>
      <c r="AA171" s="939"/>
      <c r="AB171" s="709"/>
      <c r="AC171" s="827"/>
      <c r="AD171" s="827"/>
      <c r="AE171" s="709"/>
      <c r="AF171" s="709"/>
      <c r="AG171" s="709"/>
      <c r="AH171" s="709"/>
      <c r="AI171" s="827"/>
      <c r="AJ171" s="709"/>
      <c r="AK171" s="795"/>
      <c r="AL171" s="740">
        <f>SUM(AL168:AL170)</f>
        <v>1474.425</v>
      </c>
      <c r="AM171" s="741"/>
      <c r="AN171" s="741"/>
      <c r="AO171" s="741"/>
      <c r="AP171" s="741"/>
      <c r="AQ171" s="742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s="262" customFormat="1" ht="18.899999999999999" customHeight="1">
      <c r="A172" s="837"/>
      <c r="B172" s="826"/>
      <c r="C172" s="826"/>
      <c r="D172" s="826"/>
      <c r="E172" s="826"/>
      <c r="F172" s="826"/>
      <c r="G172" s="826"/>
      <c r="H172" s="836"/>
      <c r="I172" s="794"/>
      <c r="J172" s="709"/>
      <c r="K172" s="709"/>
      <c r="L172" s="709"/>
      <c r="M172" s="709"/>
      <c r="N172" s="709"/>
      <c r="O172" s="795"/>
      <c r="P172" s="698"/>
      <c r="Q172" s="735"/>
      <c r="R172" s="956" t="s">
        <v>502</v>
      </c>
      <c r="S172" s="724"/>
      <c r="T172" s="724"/>
      <c r="U172" s="724"/>
      <c r="V172" s="724"/>
      <c r="W172" s="1926">
        <f>AL171</f>
        <v>1474.425</v>
      </c>
      <c r="X172" s="1926"/>
      <c r="Y172" s="1926"/>
      <c r="Z172" s="1926"/>
      <c r="AA172" s="1926"/>
      <c r="AB172" s="896" t="s">
        <v>501</v>
      </c>
      <c r="AC172" s="957">
        <v>0.106</v>
      </c>
      <c r="AD172" s="726"/>
      <c r="AE172" s="726"/>
      <c r="AF172" s="718"/>
      <c r="AG172" s="718"/>
      <c r="AH172" s="728"/>
      <c r="AI172" s="728"/>
      <c r="AJ172" s="728"/>
      <c r="AK172" s="729"/>
      <c r="AL172" s="730">
        <f>ROUND(W172*AC172,3)</f>
        <v>156.28899999999999</v>
      </c>
      <c r="AM172" s="900"/>
      <c r="AN172" s="900"/>
      <c r="AO172" s="900"/>
      <c r="AP172" s="900"/>
      <c r="AQ172" s="901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1:89" s="262" customFormat="1" ht="18.899999999999999" customHeight="1">
      <c r="A173" s="837"/>
      <c r="B173" s="826"/>
      <c r="C173" s="826"/>
      <c r="D173" s="826"/>
      <c r="E173" s="826"/>
      <c r="F173" s="826"/>
      <c r="G173" s="826"/>
      <c r="H173" s="836"/>
      <c r="I173" s="794"/>
      <c r="J173" s="709"/>
      <c r="K173" s="709"/>
      <c r="L173" s="709"/>
      <c r="M173" s="709"/>
      <c r="N173" s="709"/>
      <c r="O173" s="795"/>
      <c r="P173" s="794" t="s">
        <v>503</v>
      </c>
      <c r="Q173" s="735"/>
      <c r="R173" s="801" t="s">
        <v>504</v>
      </c>
      <c r="S173" s="747"/>
      <c r="T173" s="958">
        <v>7</v>
      </c>
      <c r="U173" s="747" t="s">
        <v>505</v>
      </c>
      <c r="V173" s="747"/>
      <c r="W173" s="1921">
        <f>AL172</f>
        <v>156.28899999999999</v>
      </c>
      <c r="X173" s="1921"/>
      <c r="Y173" s="1921"/>
      <c r="Z173" s="1921"/>
      <c r="AA173" s="1921"/>
      <c r="AB173" s="763" t="s">
        <v>501</v>
      </c>
      <c r="AC173" s="959">
        <f>1+T173/100</f>
        <v>1.07</v>
      </c>
      <c r="AD173" s="749"/>
      <c r="AE173" s="749"/>
      <c r="AF173" s="751"/>
      <c r="AG173" s="751"/>
      <c r="AH173" s="751"/>
      <c r="AI173" s="751"/>
      <c r="AJ173" s="751"/>
      <c r="AK173" s="752"/>
      <c r="AL173" s="753">
        <f>ROUND(W173*AC173,3)</f>
        <v>167.22900000000001</v>
      </c>
      <c r="AM173" s="754"/>
      <c r="AN173" s="754"/>
      <c r="AO173" s="754"/>
      <c r="AP173" s="754"/>
      <c r="AQ173" s="755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1:89" s="262" customFormat="1" ht="18.899999999999999" customHeight="1">
      <c r="A174" s="837"/>
      <c r="B174" s="826"/>
      <c r="C174" s="826"/>
      <c r="D174" s="826"/>
      <c r="E174" s="826"/>
      <c r="F174" s="826"/>
      <c r="G174" s="826"/>
      <c r="H174" s="836"/>
      <c r="I174" s="765" t="s">
        <v>506</v>
      </c>
      <c r="J174" s="766"/>
      <c r="K174" s="766"/>
      <c r="L174" s="766"/>
      <c r="M174" s="766"/>
      <c r="N174" s="766"/>
      <c r="O174" s="788"/>
      <c r="P174" s="721" t="s">
        <v>41</v>
      </c>
      <c r="Q174" s="719"/>
      <c r="R174" s="960" t="s">
        <v>506</v>
      </c>
      <c r="S174" s="724"/>
      <c r="T174" s="724"/>
      <c r="U174" s="724"/>
      <c r="V174" s="724"/>
      <c r="W174" s="724"/>
      <c r="X174" s="724"/>
      <c r="Y174" s="1922">
        <f>AI18</f>
        <v>646.10399999999993</v>
      </c>
      <c r="Z174" s="1922"/>
      <c r="AA174" s="1922"/>
      <c r="AB174" s="1922"/>
      <c r="AC174" s="961" t="s">
        <v>511</v>
      </c>
      <c r="AD174" s="1923">
        <v>0</v>
      </c>
      <c r="AE174" s="1924"/>
      <c r="AF174" s="1924"/>
      <c r="AG174" s="896" t="s">
        <v>501</v>
      </c>
      <c r="AH174" s="1925">
        <f>U18</f>
        <v>40</v>
      </c>
      <c r="AI174" s="1925"/>
      <c r="AJ174" s="1925"/>
      <c r="AK174" s="899"/>
      <c r="AL174" s="730">
        <f>ROUND(Y174-AD174*AH174,3)</f>
        <v>646.10400000000004</v>
      </c>
      <c r="AM174" s="900"/>
      <c r="AN174" s="900"/>
      <c r="AO174" s="900"/>
      <c r="AP174" s="900"/>
      <c r="AQ174" s="901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1:89" s="262" customFormat="1" ht="18.899999999999999" customHeight="1">
      <c r="A175" s="837"/>
      <c r="B175" s="826"/>
      <c r="C175" s="826"/>
      <c r="D175" s="826"/>
      <c r="E175" s="826"/>
      <c r="F175" s="826"/>
      <c r="G175" s="826"/>
      <c r="H175" s="836"/>
      <c r="I175" s="794"/>
      <c r="J175" s="709"/>
      <c r="K175" s="709"/>
      <c r="L175" s="709"/>
      <c r="M175" s="709"/>
      <c r="N175" s="709"/>
      <c r="O175" s="795"/>
      <c r="P175" s="765" t="s">
        <v>448</v>
      </c>
      <c r="Q175" s="788"/>
      <c r="R175" s="765" t="s">
        <v>431</v>
      </c>
      <c r="S175" s="766"/>
      <c r="T175" s="766"/>
      <c r="U175" s="929" t="s">
        <v>496</v>
      </c>
      <c r="V175" s="939"/>
      <c r="W175" s="827"/>
      <c r="X175" s="709"/>
      <c r="Y175" s="709"/>
      <c r="Z175" s="892"/>
      <c r="AA175" s="939"/>
      <c r="AB175" s="709"/>
      <c r="AC175" s="827"/>
      <c r="AD175" s="827"/>
      <c r="AE175" s="709"/>
      <c r="AF175" s="709"/>
      <c r="AG175" s="709"/>
      <c r="AH175" s="709"/>
      <c r="AI175" s="827"/>
      <c r="AJ175" s="709"/>
      <c r="AK175" s="795"/>
      <c r="AL175" s="740">
        <f>SUM(AL174:AL174)</f>
        <v>646.10400000000004</v>
      </c>
      <c r="AM175" s="741"/>
      <c r="AN175" s="741"/>
      <c r="AO175" s="741"/>
      <c r="AP175" s="741"/>
      <c r="AQ175" s="742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1:89" s="262" customFormat="1" ht="18.899999999999999" customHeight="1">
      <c r="A176" s="837"/>
      <c r="B176" s="826"/>
      <c r="C176" s="826"/>
      <c r="D176" s="826"/>
      <c r="E176" s="826"/>
      <c r="F176" s="826"/>
      <c r="G176" s="826"/>
      <c r="H176" s="836"/>
      <c r="I176" s="794"/>
      <c r="J176" s="709"/>
      <c r="K176" s="709"/>
      <c r="L176" s="709"/>
      <c r="M176" s="709"/>
      <c r="N176" s="709"/>
      <c r="O176" s="795"/>
      <c r="P176" s="698"/>
      <c r="Q176" s="735"/>
      <c r="R176" s="956" t="s">
        <v>502</v>
      </c>
      <c r="S176" s="724"/>
      <c r="T176" s="724"/>
      <c r="U176" s="724"/>
      <c r="V176" s="724"/>
      <c r="W176" s="1926">
        <f>AL175</f>
        <v>646.10400000000004</v>
      </c>
      <c r="X176" s="1926"/>
      <c r="Y176" s="1926"/>
      <c r="Z176" s="1926"/>
      <c r="AA176" s="1926"/>
      <c r="AB176" s="896" t="s">
        <v>501</v>
      </c>
      <c r="AC176" s="957">
        <v>0.106</v>
      </c>
      <c r="AD176" s="726"/>
      <c r="AE176" s="726"/>
      <c r="AF176" s="718"/>
      <c r="AG176" s="718"/>
      <c r="AH176" s="728"/>
      <c r="AI176" s="728"/>
      <c r="AJ176" s="728"/>
      <c r="AK176" s="729"/>
      <c r="AL176" s="730">
        <f>ROUND(W176*AC176,3)</f>
        <v>68.486999999999995</v>
      </c>
      <c r="AM176" s="900"/>
      <c r="AN176" s="900"/>
      <c r="AO176" s="900"/>
      <c r="AP176" s="900"/>
      <c r="AQ176" s="901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1:89" s="263" customFormat="1" ht="18.899999999999999" customHeight="1">
      <c r="A177" s="837"/>
      <c r="B177" s="826"/>
      <c r="C177" s="826"/>
      <c r="D177" s="826"/>
      <c r="E177" s="826"/>
      <c r="F177" s="826"/>
      <c r="G177" s="826"/>
      <c r="H177" s="836"/>
      <c r="I177" s="808"/>
      <c r="J177" s="747"/>
      <c r="K177" s="747"/>
      <c r="L177" s="747"/>
      <c r="M177" s="747"/>
      <c r="N177" s="747"/>
      <c r="O177" s="810"/>
      <c r="P177" s="808" t="s">
        <v>503</v>
      </c>
      <c r="Q177" s="757"/>
      <c r="R177" s="801" t="s">
        <v>504</v>
      </c>
      <c r="S177" s="747"/>
      <c r="T177" s="958">
        <v>7</v>
      </c>
      <c r="U177" s="747" t="s">
        <v>505</v>
      </c>
      <c r="V177" s="747"/>
      <c r="W177" s="1921">
        <f>AL176</f>
        <v>68.486999999999995</v>
      </c>
      <c r="X177" s="1921"/>
      <c r="Y177" s="1921"/>
      <c r="Z177" s="1921"/>
      <c r="AA177" s="1921"/>
      <c r="AB177" s="763" t="s">
        <v>501</v>
      </c>
      <c r="AC177" s="959">
        <f>1+T177/100</f>
        <v>1.07</v>
      </c>
      <c r="AD177" s="749"/>
      <c r="AE177" s="749"/>
      <c r="AF177" s="751"/>
      <c r="AG177" s="751"/>
      <c r="AH177" s="751"/>
      <c r="AI177" s="751"/>
      <c r="AJ177" s="751"/>
      <c r="AK177" s="752"/>
      <c r="AL177" s="753">
        <f>ROUND(W177*AC177,3)</f>
        <v>73.281000000000006</v>
      </c>
      <c r="AM177" s="754"/>
      <c r="AN177" s="754"/>
      <c r="AO177" s="754"/>
      <c r="AP177" s="754"/>
      <c r="AQ177" s="755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</row>
    <row r="178" spans="1:89" s="262" customFormat="1" ht="18.899999999999999" customHeight="1">
      <c r="A178" s="837"/>
      <c r="B178" s="826"/>
      <c r="C178" s="826"/>
      <c r="D178" s="826"/>
      <c r="E178" s="826"/>
      <c r="F178" s="826"/>
      <c r="G178" s="826"/>
      <c r="H178" s="836"/>
      <c r="I178" s="794" t="s">
        <v>507</v>
      </c>
      <c r="J178" s="709"/>
      <c r="K178" s="709"/>
      <c r="L178" s="709"/>
      <c r="M178" s="709"/>
      <c r="N178" s="709"/>
      <c r="O178" s="795"/>
      <c r="P178" s="953" t="s">
        <v>41</v>
      </c>
      <c r="Q178" s="735"/>
      <c r="R178" s="837" t="s">
        <v>508</v>
      </c>
      <c r="S178" s="766"/>
      <c r="T178" s="710"/>
      <c r="U178" s="709"/>
      <c r="V178" s="954"/>
      <c r="W178" s="882"/>
      <c r="X178" s="882"/>
      <c r="Y178" s="882"/>
      <c r="Z178" s="870"/>
      <c r="AA178" s="954"/>
      <c r="AB178" s="882"/>
      <c r="AC178" s="881"/>
      <c r="AD178" s="881"/>
      <c r="AE178" s="709"/>
      <c r="AF178" s="709"/>
      <c r="AG178" s="709"/>
      <c r="AH178" s="709"/>
      <c r="AI178" s="827"/>
      <c r="AJ178" s="709"/>
      <c r="AK178" s="795"/>
      <c r="AL178" s="740"/>
      <c r="AM178" s="741"/>
      <c r="AN178" s="741"/>
      <c r="AO178" s="741"/>
      <c r="AP178" s="741"/>
      <c r="AQ178" s="742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1:89" s="262" customFormat="1" ht="18.899999999999999" customHeight="1">
      <c r="A179" s="837"/>
      <c r="B179" s="826"/>
      <c r="C179" s="826"/>
      <c r="D179" s="826"/>
      <c r="E179" s="826"/>
      <c r="F179" s="826"/>
      <c r="G179" s="826"/>
      <c r="H179" s="836"/>
      <c r="I179" s="765" t="s">
        <v>485</v>
      </c>
      <c r="J179" s="766"/>
      <c r="K179" s="766"/>
      <c r="L179" s="766"/>
      <c r="M179" s="766"/>
      <c r="N179" s="766"/>
      <c r="O179" s="788"/>
      <c r="P179" s="953" t="s">
        <v>41</v>
      </c>
      <c r="Q179" s="735"/>
      <c r="R179" s="794" t="s">
        <v>635</v>
      </c>
      <c r="S179" s="709"/>
      <c r="T179" s="709"/>
      <c r="U179" s="709"/>
      <c r="V179" s="709"/>
      <c r="W179" s="709"/>
      <c r="X179" s="709"/>
      <c r="Y179" s="870"/>
      <c r="Z179" s="870"/>
      <c r="AA179" s="870"/>
      <c r="AB179" s="870"/>
      <c r="AC179" s="709"/>
      <c r="AD179" s="709"/>
      <c r="AE179" s="709"/>
      <c r="AF179" s="1927">
        <f>AL136</f>
        <v>150</v>
      </c>
      <c r="AG179" s="1928"/>
      <c r="AH179" s="1928"/>
      <c r="AI179" s="709"/>
      <c r="AJ179" s="709"/>
      <c r="AK179" s="795"/>
      <c r="AL179" s="740">
        <f>AF179</f>
        <v>150</v>
      </c>
      <c r="AM179" s="741"/>
      <c r="AN179" s="741"/>
      <c r="AO179" s="741"/>
      <c r="AP179" s="741"/>
      <c r="AQ179" s="742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1:89" s="262" customFormat="1" ht="18.899999999999999" customHeight="1">
      <c r="A180" s="837"/>
      <c r="B180" s="826"/>
      <c r="C180" s="826"/>
      <c r="D180" s="826"/>
      <c r="E180" s="826"/>
      <c r="F180" s="826"/>
      <c r="G180" s="826"/>
      <c r="H180" s="836"/>
      <c r="I180" s="1929"/>
      <c r="J180" s="1913"/>
      <c r="K180" s="1913"/>
      <c r="L180" s="1913"/>
      <c r="M180" s="1913"/>
      <c r="N180" s="1913"/>
      <c r="O180" s="1930"/>
      <c r="P180" s="765"/>
      <c r="Q180" s="788"/>
      <c r="R180" s="794" t="s">
        <v>486</v>
      </c>
      <c r="S180" s="766"/>
      <c r="T180" s="710"/>
      <c r="U180" s="709"/>
      <c r="V180" s="954"/>
      <c r="W180" s="882"/>
      <c r="X180" s="709"/>
      <c r="Y180" s="870"/>
      <c r="Z180" s="870"/>
      <c r="AA180" s="870"/>
      <c r="AB180" s="870"/>
      <c r="AC180" s="709"/>
      <c r="AD180" s="709"/>
      <c r="AE180" s="709"/>
      <c r="AF180" s="1927">
        <f>AL152</f>
        <v>0</v>
      </c>
      <c r="AG180" s="1928"/>
      <c r="AH180" s="1928"/>
      <c r="AI180" s="709"/>
      <c r="AJ180" s="709"/>
      <c r="AK180" s="795"/>
      <c r="AL180" s="740">
        <f>AF180</f>
        <v>0</v>
      </c>
      <c r="AM180" s="741"/>
      <c r="AN180" s="741"/>
      <c r="AO180" s="741"/>
      <c r="AP180" s="741"/>
      <c r="AQ180" s="742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1:89" s="262" customFormat="1" ht="18.899999999999999" customHeight="1">
      <c r="A181" s="837"/>
      <c r="B181" s="826"/>
      <c r="C181" s="826"/>
      <c r="D181" s="826"/>
      <c r="E181" s="826"/>
      <c r="F181" s="826"/>
      <c r="G181" s="826"/>
      <c r="H181" s="836"/>
      <c r="I181" s="794"/>
      <c r="J181" s="709"/>
      <c r="K181" s="709"/>
      <c r="L181" s="709"/>
      <c r="M181" s="709"/>
      <c r="N181" s="709"/>
      <c r="O181" s="795"/>
      <c r="P181" s="765" t="s">
        <v>448</v>
      </c>
      <c r="Q181" s="788"/>
      <c r="R181" s="765" t="s">
        <v>431</v>
      </c>
      <c r="S181" s="766"/>
      <c r="T181" s="766"/>
      <c r="U181" s="929" t="s">
        <v>496</v>
      </c>
      <c r="V181" s="939"/>
      <c r="W181" s="827"/>
      <c r="X181" s="709"/>
      <c r="Y181" s="709"/>
      <c r="Z181" s="892"/>
      <c r="AA181" s="939"/>
      <c r="AB181" s="709"/>
      <c r="AC181" s="827"/>
      <c r="AD181" s="827"/>
      <c r="AE181" s="709"/>
      <c r="AF181" s="709"/>
      <c r="AG181" s="709"/>
      <c r="AH181" s="709"/>
      <c r="AI181" s="827"/>
      <c r="AJ181" s="709"/>
      <c r="AK181" s="795"/>
      <c r="AL181" s="740">
        <f>SUM(AL179:AL180)</f>
        <v>150</v>
      </c>
      <c r="AM181" s="741"/>
      <c r="AN181" s="741"/>
      <c r="AO181" s="741"/>
      <c r="AP181" s="741"/>
      <c r="AQ181" s="742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1:89" s="262" customFormat="1" ht="18.899999999999999" customHeight="1">
      <c r="A182" s="837"/>
      <c r="B182" s="826"/>
      <c r="C182" s="826"/>
      <c r="D182" s="826"/>
      <c r="E182" s="826"/>
      <c r="F182" s="826"/>
      <c r="G182" s="826"/>
      <c r="H182" s="836"/>
      <c r="I182" s="794"/>
      <c r="J182" s="709"/>
      <c r="K182" s="709"/>
      <c r="L182" s="709"/>
      <c r="M182" s="709"/>
      <c r="N182" s="709"/>
      <c r="O182" s="795"/>
      <c r="P182" s="698"/>
      <c r="Q182" s="735"/>
      <c r="R182" s="956" t="s">
        <v>502</v>
      </c>
      <c r="S182" s="724"/>
      <c r="T182" s="724"/>
      <c r="U182" s="724"/>
      <c r="V182" s="724"/>
      <c r="W182" s="1926">
        <f>AL181</f>
        <v>150</v>
      </c>
      <c r="X182" s="1926"/>
      <c r="Y182" s="1926"/>
      <c r="Z182" s="1926"/>
      <c r="AA182" s="1926"/>
      <c r="AB182" s="896" t="s">
        <v>501</v>
      </c>
      <c r="AC182" s="957">
        <v>0.106</v>
      </c>
      <c r="AD182" s="726"/>
      <c r="AE182" s="726"/>
      <c r="AF182" s="718"/>
      <c r="AG182" s="718"/>
      <c r="AH182" s="728"/>
      <c r="AI182" s="728"/>
      <c r="AJ182" s="728"/>
      <c r="AK182" s="729"/>
      <c r="AL182" s="730">
        <f>ROUND(W182*AC182,3)</f>
        <v>15.9</v>
      </c>
      <c r="AM182" s="900"/>
      <c r="AN182" s="900"/>
      <c r="AO182" s="900"/>
      <c r="AP182" s="900"/>
      <c r="AQ182" s="901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1:89" s="262" customFormat="1" ht="18.899999999999999" customHeight="1">
      <c r="A183" s="837"/>
      <c r="B183" s="826"/>
      <c r="C183" s="826"/>
      <c r="D183" s="826"/>
      <c r="E183" s="826"/>
      <c r="F183" s="826"/>
      <c r="G183" s="826"/>
      <c r="H183" s="836"/>
      <c r="I183" s="794"/>
      <c r="J183" s="709"/>
      <c r="K183" s="709"/>
      <c r="L183" s="709"/>
      <c r="M183" s="709"/>
      <c r="N183" s="709"/>
      <c r="O183" s="795"/>
      <c r="P183" s="794" t="s">
        <v>503</v>
      </c>
      <c r="Q183" s="735"/>
      <c r="R183" s="801" t="s">
        <v>504</v>
      </c>
      <c r="S183" s="747"/>
      <c r="T183" s="958">
        <v>7</v>
      </c>
      <c r="U183" s="747" t="s">
        <v>505</v>
      </c>
      <c r="V183" s="747"/>
      <c r="W183" s="1921">
        <f>AL182</f>
        <v>15.9</v>
      </c>
      <c r="X183" s="1921"/>
      <c r="Y183" s="1921"/>
      <c r="Z183" s="1921"/>
      <c r="AA183" s="1921"/>
      <c r="AB183" s="763" t="s">
        <v>501</v>
      </c>
      <c r="AC183" s="959">
        <f>1+T183/100</f>
        <v>1.07</v>
      </c>
      <c r="AD183" s="749"/>
      <c r="AE183" s="749"/>
      <c r="AF183" s="751"/>
      <c r="AG183" s="751"/>
      <c r="AH183" s="751"/>
      <c r="AI183" s="751"/>
      <c r="AJ183" s="751"/>
      <c r="AK183" s="752"/>
      <c r="AL183" s="1532">
        <f>ROUND(W183*AC183,3)</f>
        <v>17.013000000000002</v>
      </c>
      <c r="AM183" s="1533"/>
      <c r="AN183" s="1533"/>
      <c r="AO183" s="1533"/>
      <c r="AP183" s="1533"/>
      <c r="AQ183" s="1534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1:89" s="262" customFormat="1" ht="18.899999999999999" customHeight="1">
      <c r="A184" s="837"/>
      <c r="B184" s="826"/>
      <c r="C184" s="826"/>
      <c r="D184" s="826"/>
      <c r="E184" s="826"/>
      <c r="F184" s="826"/>
      <c r="G184" s="826"/>
      <c r="H184" s="836"/>
      <c r="I184" s="765" t="s">
        <v>506</v>
      </c>
      <c r="J184" s="766"/>
      <c r="K184" s="766"/>
      <c r="L184" s="766"/>
      <c r="M184" s="766"/>
      <c r="N184" s="766"/>
      <c r="O184" s="788"/>
      <c r="P184" s="721" t="s">
        <v>41</v>
      </c>
      <c r="Q184" s="719"/>
      <c r="R184" s="960" t="s">
        <v>506</v>
      </c>
      <c r="S184" s="724"/>
      <c r="T184" s="724"/>
      <c r="U184" s="724"/>
      <c r="V184" s="724"/>
      <c r="W184" s="709"/>
      <c r="X184" s="709"/>
      <c r="Y184" s="870"/>
      <c r="Z184" s="870"/>
      <c r="AA184" s="870"/>
      <c r="AB184" s="870"/>
      <c r="AC184" s="709"/>
      <c r="AD184" s="709"/>
      <c r="AE184" s="709"/>
      <c r="AF184" s="1927">
        <f>AL165</f>
        <v>566.10400000000004</v>
      </c>
      <c r="AG184" s="1928"/>
      <c r="AH184" s="1928"/>
      <c r="AI184" s="709"/>
      <c r="AJ184" s="709"/>
      <c r="AK184" s="795"/>
      <c r="AL184" s="740">
        <f>AF184</f>
        <v>566.10400000000004</v>
      </c>
      <c r="AM184" s="741"/>
      <c r="AN184" s="741"/>
      <c r="AO184" s="741"/>
      <c r="AP184" s="741"/>
      <c r="AQ184" s="742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1:89" s="262" customFormat="1" ht="18.899999999999999" customHeight="1">
      <c r="A185" s="837"/>
      <c r="B185" s="826"/>
      <c r="C185" s="826"/>
      <c r="D185" s="826"/>
      <c r="E185" s="826"/>
      <c r="F185" s="826"/>
      <c r="G185" s="826"/>
      <c r="H185" s="836"/>
      <c r="I185" s="794"/>
      <c r="J185" s="709"/>
      <c r="K185" s="709"/>
      <c r="L185" s="709"/>
      <c r="M185" s="709"/>
      <c r="N185" s="709"/>
      <c r="O185" s="795"/>
      <c r="P185" s="765" t="s">
        <v>448</v>
      </c>
      <c r="Q185" s="788"/>
      <c r="R185" s="765" t="s">
        <v>431</v>
      </c>
      <c r="S185" s="766"/>
      <c r="T185" s="766"/>
      <c r="U185" s="929" t="s">
        <v>496</v>
      </c>
      <c r="V185" s="939"/>
      <c r="W185" s="827"/>
      <c r="X185" s="709"/>
      <c r="Y185" s="709"/>
      <c r="Z185" s="892"/>
      <c r="AA185" s="939"/>
      <c r="AB185" s="709"/>
      <c r="AC185" s="827"/>
      <c r="AD185" s="827"/>
      <c r="AE185" s="709"/>
      <c r="AF185" s="709"/>
      <c r="AG185" s="709"/>
      <c r="AH185" s="709"/>
      <c r="AI185" s="827"/>
      <c r="AJ185" s="709"/>
      <c r="AK185" s="795"/>
      <c r="AL185" s="740">
        <f>SUM(AL184:AL184)</f>
        <v>566.10400000000004</v>
      </c>
      <c r="AM185" s="741"/>
      <c r="AN185" s="741"/>
      <c r="AO185" s="741"/>
      <c r="AP185" s="741"/>
      <c r="AQ185" s="742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1:89" s="262" customFormat="1" ht="18.899999999999999" customHeight="1">
      <c r="A186" s="837"/>
      <c r="B186" s="826"/>
      <c r="C186" s="826"/>
      <c r="D186" s="826"/>
      <c r="E186" s="826"/>
      <c r="F186" s="826"/>
      <c r="G186" s="826"/>
      <c r="H186" s="836"/>
      <c r="I186" s="794"/>
      <c r="J186" s="709"/>
      <c r="K186" s="709"/>
      <c r="L186" s="709"/>
      <c r="M186" s="709"/>
      <c r="N186" s="709"/>
      <c r="O186" s="795"/>
      <c r="P186" s="698"/>
      <c r="Q186" s="735"/>
      <c r="R186" s="956" t="s">
        <v>502</v>
      </c>
      <c r="S186" s="724"/>
      <c r="T186" s="724"/>
      <c r="U186" s="724"/>
      <c r="V186" s="724"/>
      <c r="W186" s="1926">
        <f>AL185</f>
        <v>566.10400000000004</v>
      </c>
      <c r="X186" s="1926"/>
      <c r="Y186" s="1926"/>
      <c r="Z186" s="1926"/>
      <c r="AA186" s="1926"/>
      <c r="AB186" s="896" t="s">
        <v>501</v>
      </c>
      <c r="AC186" s="957">
        <v>0.106</v>
      </c>
      <c r="AD186" s="726"/>
      <c r="AE186" s="726"/>
      <c r="AF186" s="718"/>
      <c r="AG186" s="718"/>
      <c r="AH186" s="728"/>
      <c r="AI186" s="728"/>
      <c r="AJ186" s="728"/>
      <c r="AK186" s="729"/>
      <c r="AL186" s="730">
        <f>ROUND(W186*AC186,3)</f>
        <v>60.006999999999998</v>
      </c>
      <c r="AM186" s="900"/>
      <c r="AN186" s="900"/>
      <c r="AO186" s="900"/>
      <c r="AP186" s="900"/>
      <c r="AQ186" s="901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1:89" s="263" customFormat="1" ht="18.899999999999999" customHeight="1">
      <c r="A187" s="837"/>
      <c r="B187" s="826"/>
      <c r="C187" s="826"/>
      <c r="D187" s="826"/>
      <c r="E187" s="826"/>
      <c r="F187" s="826"/>
      <c r="G187" s="826"/>
      <c r="H187" s="836"/>
      <c r="I187" s="808"/>
      <c r="J187" s="747"/>
      <c r="K187" s="747"/>
      <c r="L187" s="747"/>
      <c r="M187" s="747"/>
      <c r="N187" s="747"/>
      <c r="O187" s="810"/>
      <c r="P187" s="808" t="s">
        <v>503</v>
      </c>
      <c r="Q187" s="757"/>
      <c r="R187" s="801" t="s">
        <v>504</v>
      </c>
      <c r="S187" s="747"/>
      <c r="T187" s="958">
        <v>7</v>
      </c>
      <c r="U187" s="747" t="s">
        <v>505</v>
      </c>
      <c r="V187" s="747"/>
      <c r="W187" s="1921">
        <f>AL186</f>
        <v>60.006999999999998</v>
      </c>
      <c r="X187" s="1921"/>
      <c r="Y187" s="1921"/>
      <c r="Z187" s="1921"/>
      <c r="AA187" s="1921"/>
      <c r="AB187" s="763" t="s">
        <v>501</v>
      </c>
      <c r="AC187" s="959">
        <f>1+T187/100</f>
        <v>1.07</v>
      </c>
      <c r="AD187" s="749"/>
      <c r="AE187" s="749"/>
      <c r="AF187" s="751"/>
      <c r="AG187" s="751"/>
      <c r="AH187" s="751"/>
      <c r="AI187" s="751"/>
      <c r="AJ187" s="751"/>
      <c r="AK187" s="752"/>
      <c r="AL187" s="1532">
        <f>ROUND(W187*AC187,3)</f>
        <v>64.206999999999994</v>
      </c>
      <c r="AM187" s="1533"/>
      <c r="AN187" s="1533"/>
      <c r="AO187" s="1533"/>
      <c r="AP187" s="1533"/>
      <c r="AQ187" s="1534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</row>
    <row r="188" spans="1:89" s="262" customFormat="1" ht="18.899999999999999" customHeight="1">
      <c r="A188" s="837"/>
      <c r="B188" s="826"/>
      <c r="C188" s="826"/>
      <c r="D188" s="826"/>
      <c r="E188" s="826"/>
      <c r="F188" s="826"/>
      <c r="G188" s="826"/>
      <c r="H188" s="836"/>
      <c r="I188" s="794" t="s">
        <v>509</v>
      </c>
      <c r="J188" s="709"/>
      <c r="K188" s="709"/>
      <c r="L188" s="709"/>
      <c r="M188" s="709"/>
      <c r="N188" s="709"/>
      <c r="O188" s="795"/>
      <c r="P188" s="721" t="s">
        <v>41</v>
      </c>
      <c r="Q188" s="719"/>
      <c r="R188" s="956" t="s">
        <v>636</v>
      </c>
      <c r="S188" s="716"/>
      <c r="T188" s="896"/>
      <c r="U188" s="724"/>
      <c r="V188" s="961"/>
      <c r="W188" s="962"/>
      <c r="X188" s="882"/>
      <c r="Y188" s="882"/>
      <c r="Z188" s="870"/>
      <c r="AA188" s="954"/>
      <c r="AB188" s="882"/>
      <c r="AC188" s="881"/>
      <c r="AD188" s="881"/>
      <c r="AE188" s="709"/>
      <c r="AF188" s="709"/>
      <c r="AG188" s="709"/>
      <c r="AH188" s="709"/>
      <c r="AI188" s="827"/>
      <c r="AJ188" s="709"/>
      <c r="AK188" s="795"/>
      <c r="AL188" s="740"/>
      <c r="AM188" s="741"/>
      <c r="AN188" s="741"/>
      <c r="AO188" s="741"/>
      <c r="AP188" s="741"/>
      <c r="AQ188" s="742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1:89" s="262" customFormat="1" ht="18.899999999999999" customHeight="1">
      <c r="A189" s="837"/>
      <c r="B189" s="826"/>
      <c r="C189" s="826"/>
      <c r="D189" s="826"/>
      <c r="E189" s="826"/>
      <c r="F189" s="826"/>
      <c r="G189" s="826"/>
      <c r="H189" s="836"/>
      <c r="I189" s="765" t="s">
        <v>485</v>
      </c>
      <c r="J189" s="766"/>
      <c r="K189" s="766"/>
      <c r="L189" s="766"/>
      <c r="M189" s="766"/>
      <c r="N189" s="766"/>
      <c r="O189" s="788"/>
      <c r="P189" s="953" t="s">
        <v>41</v>
      </c>
      <c r="Q189" s="735"/>
      <c r="R189" s="794"/>
      <c r="S189" s="709"/>
      <c r="T189" s="709"/>
      <c r="U189" s="709"/>
      <c r="V189" s="709"/>
      <c r="W189" s="709"/>
      <c r="X189" s="709"/>
      <c r="Y189" s="1907">
        <f>AL171</f>
        <v>1474.425</v>
      </c>
      <c r="Z189" s="1907"/>
      <c r="AA189" s="1907"/>
      <c r="AB189" s="1907"/>
      <c r="AC189" s="954" t="s">
        <v>511</v>
      </c>
      <c r="AD189" s="1907">
        <f>AL181</f>
        <v>150</v>
      </c>
      <c r="AE189" s="1907"/>
      <c r="AF189" s="1907"/>
      <c r="AG189" s="1907"/>
      <c r="AH189" s="827"/>
      <c r="AI189" s="709"/>
      <c r="AJ189" s="709"/>
      <c r="AK189" s="795"/>
      <c r="AL189" s="740">
        <f>ROUND(Y189-AD189,3)</f>
        <v>1324.425</v>
      </c>
      <c r="AM189" s="741"/>
      <c r="AN189" s="741"/>
      <c r="AO189" s="741"/>
      <c r="AP189" s="741"/>
      <c r="AQ189" s="742"/>
      <c r="AR189" s="111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1:89" s="262" customFormat="1" ht="18.899999999999999" customHeight="1">
      <c r="A190" s="837"/>
      <c r="B190" s="826"/>
      <c r="C190" s="826"/>
      <c r="D190" s="826"/>
      <c r="E190" s="826"/>
      <c r="F190" s="826"/>
      <c r="G190" s="826"/>
      <c r="H190" s="836"/>
      <c r="I190" s="794"/>
      <c r="J190" s="709"/>
      <c r="K190" s="709"/>
      <c r="L190" s="709"/>
      <c r="M190" s="709"/>
      <c r="N190" s="709"/>
      <c r="O190" s="795"/>
      <c r="P190" s="765" t="s">
        <v>448</v>
      </c>
      <c r="Q190" s="788"/>
      <c r="R190" s="765" t="s">
        <v>431</v>
      </c>
      <c r="S190" s="766"/>
      <c r="T190" s="766"/>
      <c r="U190" s="929" t="s">
        <v>496</v>
      </c>
      <c r="V190" s="939"/>
      <c r="W190" s="827"/>
      <c r="X190" s="709"/>
      <c r="Y190" s="709"/>
      <c r="Z190" s="892"/>
      <c r="AA190" s="939"/>
      <c r="AB190" s="709"/>
      <c r="AC190" s="827"/>
      <c r="AD190" s="827"/>
      <c r="AE190" s="709"/>
      <c r="AF190" s="709"/>
      <c r="AG190" s="709"/>
      <c r="AH190" s="709"/>
      <c r="AI190" s="827"/>
      <c r="AJ190" s="709"/>
      <c r="AK190" s="795"/>
      <c r="AL190" s="740">
        <f>SUM(AL189:AL189)</f>
        <v>1324.425</v>
      </c>
      <c r="AM190" s="741"/>
      <c r="AN190" s="741"/>
      <c r="AO190" s="741"/>
      <c r="AP190" s="741"/>
      <c r="AQ190" s="742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1:89" s="262" customFormat="1" ht="18.899999999999999" customHeight="1">
      <c r="A191" s="837"/>
      <c r="B191" s="826"/>
      <c r="C191" s="826"/>
      <c r="D191" s="826"/>
      <c r="E191" s="826"/>
      <c r="F191" s="826"/>
      <c r="G191" s="826"/>
      <c r="H191" s="836"/>
      <c r="I191" s="794"/>
      <c r="J191" s="709"/>
      <c r="K191" s="709"/>
      <c r="L191" s="709"/>
      <c r="M191" s="709"/>
      <c r="N191" s="709"/>
      <c r="O191" s="795"/>
      <c r="P191" s="698"/>
      <c r="Q191" s="735"/>
      <c r="R191" s="956" t="s">
        <v>502</v>
      </c>
      <c r="S191" s="724"/>
      <c r="T191" s="724"/>
      <c r="U191" s="724"/>
      <c r="V191" s="724"/>
      <c r="W191" s="1926">
        <f>AL190</f>
        <v>1324.425</v>
      </c>
      <c r="X191" s="1926"/>
      <c r="Y191" s="1926"/>
      <c r="Z191" s="1926"/>
      <c r="AA191" s="1926"/>
      <c r="AB191" s="896" t="s">
        <v>501</v>
      </c>
      <c r="AC191" s="957">
        <v>0.106</v>
      </c>
      <c r="AD191" s="726"/>
      <c r="AE191" s="726"/>
      <c r="AF191" s="718"/>
      <c r="AG191" s="718"/>
      <c r="AH191" s="728"/>
      <c r="AI191" s="728"/>
      <c r="AJ191" s="728"/>
      <c r="AK191" s="729"/>
      <c r="AL191" s="730">
        <f>ROUND(W191*AC191,3)</f>
        <v>140.38900000000001</v>
      </c>
      <c r="AM191" s="900"/>
      <c r="AN191" s="900"/>
      <c r="AO191" s="900"/>
      <c r="AP191" s="900"/>
      <c r="AQ191" s="901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1:89" s="262" customFormat="1" ht="18.899999999999999" customHeight="1">
      <c r="A192" s="837"/>
      <c r="B192" s="826"/>
      <c r="C192" s="826"/>
      <c r="D192" s="826"/>
      <c r="E192" s="826"/>
      <c r="F192" s="826"/>
      <c r="G192" s="826"/>
      <c r="H192" s="836"/>
      <c r="I192" s="794"/>
      <c r="J192" s="709"/>
      <c r="K192" s="709"/>
      <c r="L192" s="709"/>
      <c r="M192" s="709"/>
      <c r="N192" s="709"/>
      <c r="O192" s="795"/>
      <c r="P192" s="794" t="s">
        <v>503</v>
      </c>
      <c r="Q192" s="735"/>
      <c r="R192" s="801" t="s">
        <v>504</v>
      </c>
      <c r="S192" s="747"/>
      <c r="T192" s="958">
        <v>7</v>
      </c>
      <c r="U192" s="747" t="s">
        <v>505</v>
      </c>
      <c r="V192" s="747"/>
      <c r="W192" s="1921">
        <f>AL191</f>
        <v>140.38900000000001</v>
      </c>
      <c r="X192" s="1921"/>
      <c r="Y192" s="1921"/>
      <c r="Z192" s="1921"/>
      <c r="AA192" s="1921"/>
      <c r="AB192" s="763" t="s">
        <v>501</v>
      </c>
      <c r="AC192" s="959">
        <f>1+T192/100</f>
        <v>1.07</v>
      </c>
      <c r="AD192" s="749"/>
      <c r="AE192" s="749"/>
      <c r="AF192" s="751"/>
      <c r="AG192" s="751"/>
      <c r="AH192" s="751"/>
      <c r="AI192" s="751"/>
      <c r="AJ192" s="751"/>
      <c r="AK192" s="752"/>
      <c r="AL192" s="753">
        <f>ROUND(W192*AC192,3)</f>
        <v>150.21600000000001</v>
      </c>
      <c r="AM192" s="754"/>
      <c r="AN192" s="754"/>
      <c r="AO192" s="754"/>
      <c r="AP192" s="754"/>
      <c r="AQ192" s="755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s="262" customFormat="1" ht="18.899999999999999" customHeight="1">
      <c r="A193" s="837"/>
      <c r="B193" s="826"/>
      <c r="C193" s="826"/>
      <c r="D193" s="826"/>
      <c r="E193" s="826"/>
      <c r="F193" s="826"/>
      <c r="G193" s="826"/>
      <c r="H193" s="836"/>
      <c r="I193" s="765" t="s">
        <v>506</v>
      </c>
      <c r="J193" s="766"/>
      <c r="K193" s="766"/>
      <c r="L193" s="766"/>
      <c r="M193" s="766"/>
      <c r="N193" s="766"/>
      <c r="O193" s="788"/>
      <c r="P193" s="721" t="s">
        <v>41</v>
      </c>
      <c r="Q193" s="719"/>
      <c r="R193" s="960"/>
      <c r="S193" s="724"/>
      <c r="T193" s="724"/>
      <c r="U193" s="724"/>
      <c r="V193" s="724"/>
      <c r="W193" s="709"/>
      <c r="X193" s="709"/>
      <c r="Y193" s="1907">
        <f>AL175</f>
        <v>646.10400000000004</v>
      </c>
      <c r="Z193" s="1907"/>
      <c r="AA193" s="1907"/>
      <c r="AB193" s="1907"/>
      <c r="AC193" s="954" t="s">
        <v>511</v>
      </c>
      <c r="AD193" s="1907">
        <f>AL185</f>
        <v>566.10400000000004</v>
      </c>
      <c r="AE193" s="1907"/>
      <c r="AF193" s="1907"/>
      <c r="AG193" s="1907"/>
      <c r="AH193" s="827"/>
      <c r="AI193" s="709"/>
      <c r="AJ193" s="709"/>
      <c r="AK193" s="795"/>
      <c r="AL193" s="740">
        <f>ROUND(Y193-AD193,3)</f>
        <v>80</v>
      </c>
      <c r="AM193" s="741"/>
      <c r="AN193" s="741"/>
      <c r="AO193" s="741"/>
      <c r="AP193" s="741"/>
      <c r="AQ193" s="742"/>
      <c r="AR193" s="111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s="262" customFormat="1" ht="18.899999999999999" customHeight="1">
      <c r="A194" s="837"/>
      <c r="B194" s="826"/>
      <c r="C194" s="826"/>
      <c r="D194" s="826"/>
      <c r="E194" s="826"/>
      <c r="F194" s="826"/>
      <c r="G194" s="826"/>
      <c r="H194" s="836"/>
      <c r="I194" s="794"/>
      <c r="J194" s="709"/>
      <c r="K194" s="709"/>
      <c r="L194" s="709"/>
      <c r="M194" s="709"/>
      <c r="N194" s="709"/>
      <c r="O194" s="795"/>
      <c r="P194" s="765" t="s">
        <v>448</v>
      </c>
      <c r="Q194" s="788"/>
      <c r="R194" s="765" t="s">
        <v>431</v>
      </c>
      <c r="S194" s="766"/>
      <c r="T194" s="766"/>
      <c r="U194" s="929" t="s">
        <v>496</v>
      </c>
      <c r="V194" s="939"/>
      <c r="W194" s="827"/>
      <c r="X194" s="709"/>
      <c r="Y194" s="709"/>
      <c r="Z194" s="892"/>
      <c r="AA194" s="939"/>
      <c r="AB194" s="709"/>
      <c r="AC194" s="827"/>
      <c r="AD194" s="827"/>
      <c r="AE194" s="709"/>
      <c r="AF194" s="709"/>
      <c r="AG194" s="709"/>
      <c r="AH194" s="709"/>
      <c r="AI194" s="827"/>
      <c r="AJ194" s="709"/>
      <c r="AK194" s="795"/>
      <c r="AL194" s="740">
        <f>SUM(AL193:AL193)</f>
        <v>80</v>
      </c>
      <c r="AM194" s="741"/>
      <c r="AN194" s="741"/>
      <c r="AO194" s="741"/>
      <c r="AP194" s="741"/>
      <c r="AQ194" s="742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 s="262" customFormat="1" ht="18.899999999999999" customHeight="1">
      <c r="A195" s="837"/>
      <c r="B195" s="826"/>
      <c r="C195" s="826"/>
      <c r="D195" s="826"/>
      <c r="E195" s="826"/>
      <c r="F195" s="826"/>
      <c r="G195" s="826"/>
      <c r="H195" s="836"/>
      <c r="I195" s="794"/>
      <c r="J195" s="709"/>
      <c r="K195" s="709"/>
      <c r="L195" s="709"/>
      <c r="M195" s="709"/>
      <c r="N195" s="709"/>
      <c r="O195" s="795"/>
      <c r="P195" s="698"/>
      <c r="Q195" s="735"/>
      <c r="R195" s="956" t="s">
        <v>502</v>
      </c>
      <c r="S195" s="724"/>
      <c r="T195" s="724"/>
      <c r="U195" s="724"/>
      <c r="V195" s="724"/>
      <c r="W195" s="1926">
        <f>AL194</f>
        <v>80</v>
      </c>
      <c r="X195" s="1926"/>
      <c r="Y195" s="1926"/>
      <c r="Z195" s="1926"/>
      <c r="AA195" s="1926"/>
      <c r="AB195" s="896" t="s">
        <v>501</v>
      </c>
      <c r="AC195" s="957">
        <v>0.106</v>
      </c>
      <c r="AD195" s="726"/>
      <c r="AE195" s="726"/>
      <c r="AF195" s="718"/>
      <c r="AG195" s="718"/>
      <c r="AH195" s="728"/>
      <c r="AI195" s="728"/>
      <c r="AJ195" s="728"/>
      <c r="AK195" s="729"/>
      <c r="AL195" s="730">
        <f>ROUND(W195*AC195,3)</f>
        <v>8.48</v>
      </c>
      <c r="AM195" s="900"/>
      <c r="AN195" s="900"/>
      <c r="AO195" s="900"/>
      <c r="AP195" s="900"/>
      <c r="AQ195" s="901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s="262" customFormat="1" ht="18.899999999999999" customHeight="1">
      <c r="A196" s="842"/>
      <c r="B196" s="843"/>
      <c r="C196" s="843"/>
      <c r="D196" s="843"/>
      <c r="E196" s="843"/>
      <c r="F196" s="843"/>
      <c r="G196" s="843"/>
      <c r="H196" s="844"/>
      <c r="I196" s="845"/>
      <c r="J196" s="778"/>
      <c r="K196" s="778"/>
      <c r="L196" s="778"/>
      <c r="M196" s="778"/>
      <c r="N196" s="778"/>
      <c r="O196" s="847"/>
      <c r="P196" s="845" t="s">
        <v>503</v>
      </c>
      <c r="Q196" s="775"/>
      <c r="R196" s="842" t="s">
        <v>504</v>
      </c>
      <c r="S196" s="778"/>
      <c r="T196" s="963">
        <v>7</v>
      </c>
      <c r="U196" s="778" t="s">
        <v>505</v>
      </c>
      <c r="V196" s="778"/>
      <c r="W196" s="1933">
        <f>AL195</f>
        <v>8.48</v>
      </c>
      <c r="X196" s="1933"/>
      <c r="Y196" s="1933"/>
      <c r="Z196" s="1933"/>
      <c r="AA196" s="1933"/>
      <c r="AB196" s="773" t="s">
        <v>501</v>
      </c>
      <c r="AC196" s="964">
        <f>1+T196/100</f>
        <v>1.07</v>
      </c>
      <c r="AD196" s="965"/>
      <c r="AE196" s="965"/>
      <c r="AF196" s="780"/>
      <c r="AG196" s="780"/>
      <c r="AH196" s="780"/>
      <c r="AI196" s="780"/>
      <c r="AJ196" s="780"/>
      <c r="AK196" s="781"/>
      <c r="AL196" s="853">
        <f>ROUND(W196*AC196,3)</f>
        <v>9.0739999999999998</v>
      </c>
      <c r="AM196" s="854"/>
      <c r="AN196" s="854"/>
      <c r="AO196" s="854"/>
      <c r="AP196" s="854"/>
      <c r="AQ196" s="855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s="262" customFormat="1" ht="18.899999999999999" customHeight="1">
      <c r="A197" s="765" t="s">
        <v>637</v>
      </c>
      <c r="B197" s="766"/>
      <c r="C197" s="766"/>
      <c r="D197" s="766"/>
      <c r="E197" s="766"/>
      <c r="F197" s="766"/>
      <c r="G197" s="766"/>
      <c r="H197" s="788"/>
      <c r="I197" s="787" t="s">
        <v>41</v>
      </c>
      <c r="J197" s="766"/>
      <c r="K197" s="766"/>
      <c r="L197" s="766"/>
      <c r="M197" s="766"/>
      <c r="N197" s="766"/>
      <c r="O197" s="788"/>
      <c r="P197" s="765" t="s">
        <v>448</v>
      </c>
      <c r="Q197" s="788"/>
      <c r="R197" s="794" t="s">
        <v>638</v>
      </c>
      <c r="S197" s="709"/>
      <c r="T197" s="709"/>
      <c r="U197" s="892"/>
      <c r="V197" s="939"/>
      <c r="W197" s="827"/>
      <c r="X197" s="709"/>
      <c r="Y197" s="709"/>
      <c r="Z197" s="892"/>
      <c r="AA197" s="939"/>
      <c r="AB197" s="709"/>
      <c r="AC197" s="827"/>
      <c r="AD197" s="827"/>
      <c r="AE197" s="709"/>
      <c r="AF197" s="709"/>
      <c r="AG197" s="709"/>
      <c r="AH197" s="709"/>
      <c r="AI197" s="827"/>
      <c r="AJ197" s="709"/>
      <c r="AK197" s="795"/>
      <c r="AL197" s="740"/>
      <c r="AM197" s="741"/>
      <c r="AN197" s="741"/>
      <c r="AO197" s="741"/>
      <c r="AP197" s="741"/>
      <c r="AQ197" s="742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s="262" customFormat="1" ht="18.899999999999999" customHeight="1">
      <c r="A198" s="837"/>
      <c r="B198" s="826"/>
      <c r="C198" s="826"/>
      <c r="D198" s="826"/>
      <c r="E198" s="826"/>
      <c r="F198" s="826"/>
      <c r="G198" s="826"/>
      <c r="H198" s="836"/>
      <c r="I198" s="765" t="s">
        <v>619</v>
      </c>
      <c r="J198" s="766"/>
      <c r="K198" s="766"/>
      <c r="L198" s="766"/>
      <c r="M198" s="766"/>
      <c r="N198" s="766"/>
      <c r="O198" s="788"/>
      <c r="P198" s="794"/>
      <c r="Q198" s="795"/>
      <c r="R198" s="765"/>
      <c r="S198" s="766"/>
      <c r="T198" s="766"/>
      <c r="U198" s="929" t="s">
        <v>496</v>
      </c>
      <c r="V198" s="819">
        <f>AL142</f>
        <v>0</v>
      </c>
      <c r="W198" s="766"/>
      <c r="X198" s="819"/>
      <c r="Y198" s="819"/>
      <c r="Z198" s="954" t="s">
        <v>511</v>
      </c>
      <c r="AA198" s="1917">
        <f>AA140*V142</f>
        <v>0</v>
      </c>
      <c r="AB198" s="1917"/>
      <c r="AC198" s="1917"/>
      <c r="AD198" s="1917"/>
      <c r="AE198" s="709"/>
      <c r="AF198" s="709"/>
      <c r="AG198" s="709"/>
      <c r="AH198" s="709"/>
      <c r="AI198" s="827"/>
      <c r="AJ198" s="709"/>
      <c r="AK198" s="795"/>
      <c r="AL198" s="740">
        <f>V198-AA198</f>
        <v>0</v>
      </c>
      <c r="AM198" s="741"/>
      <c r="AN198" s="741"/>
      <c r="AO198" s="741"/>
      <c r="AP198" s="741"/>
      <c r="AQ198" s="742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s="262" customFormat="1" ht="18.899999999999999" customHeight="1">
      <c r="A199" s="837"/>
      <c r="B199" s="826"/>
      <c r="C199" s="826"/>
      <c r="D199" s="826"/>
      <c r="E199" s="826"/>
      <c r="F199" s="826"/>
      <c r="G199" s="826"/>
      <c r="H199" s="836"/>
      <c r="I199" s="966"/>
      <c r="J199" s="967"/>
      <c r="K199" s="967"/>
      <c r="L199" s="967"/>
      <c r="M199" s="967"/>
      <c r="N199" s="967"/>
      <c r="O199" s="968"/>
      <c r="P199" s="794"/>
      <c r="Q199" s="795"/>
      <c r="R199" s="765"/>
      <c r="S199" s="766"/>
      <c r="T199" s="766"/>
      <c r="U199" s="929" t="s">
        <v>496</v>
      </c>
      <c r="V199" s="819">
        <f>AL145</f>
        <v>0</v>
      </c>
      <c r="W199" s="766"/>
      <c r="X199" s="819"/>
      <c r="Y199" s="819"/>
      <c r="Z199" s="929"/>
      <c r="AA199" s="709"/>
      <c r="AB199" s="709"/>
      <c r="AC199" s="709"/>
      <c r="AD199" s="709"/>
      <c r="AE199" s="709"/>
      <c r="AF199" s="709"/>
      <c r="AG199" s="709"/>
      <c r="AH199" s="709"/>
      <c r="AI199" s="827"/>
      <c r="AJ199" s="709"/>
      <c r="AK199" s="795"/>
      <c r="AL199" s="740">
        <f>V199</f>
        <v>0</v>
      </c>
      <c r="AM199" s="741"/>
      <c r="AN199" s="741"/>
      <c r="AO199" s="741"/>
      <c r="AP199" s="741"/>
      <c r="AQ199" s="742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s="262" customFormat="1" ht="18.899999999999999" customHeight="1">
      <c r="A200" s="837"/>
      <c r="B200" s="826"/>
      <c r="C200" s="826"/>
      <c r="D200" s="826"/>
      <c r="E200" s="826"/>
      <c r="F200" s="826"/>
      <c r="G200" s="826"/>
      <c r="H200" s="836"/>
      <c r="I200" s="966"/>
      <c r="J200" s="967"/>
      <c r="K200" s="967"/>
      <c r="L200" s="967"/>
      <c r="M200" s="967"/>
      <c r="N200" s="967"/>
      <c r="O200" s="968"/>
      <c r="P200" s="794"/>
      <c r="Q200" s="795"/>
      <c r="R200" s="765"/>
      <c r="S200" s="766"/>
      <c r="T200" s="766"/>
      <c r="U200" s="929" t="s">
        <v>496</v>
      </c>
      <c r="V200" s="819">
        <f>AL148</f>
        <v>0</v>
      </c>
      <c r="W200" s="766"/>
      <c r="X200" s="819"/>
      <c r="Y200" s="819"/>
      <c r="Z200" s="929"/>
      <c r="AA200" s="709"/>
      <c r="AB200" s="709"/>
      <c r="AC200" s="709"/>
      <c r="AD200" s="709"/>
      <c r="AE200" s="709"/>
      <c r="AF200" s="709"/>
      <c r="AG200" s="709"/>
      <c r="AH200" s="709"/>
      <c r="AI200" s="827"/>
      <c r="AJ200" s="709"/>
      <c r="AK200" s="795"/>
      <c r="AL200" s="740">
        <f>V200</f>
        <v>0</v>
      </c>
      <c r="AM200" s="741"/>
      <c r="AN200" s="741"/>
      <c r="AO200" s="741"/>
      <c r="AP200" s="741"/>
      <c r="AQ200" s="742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s="262" customFormat="1" ht="18.899999999999999" customHeight="1">
      <c r="A201" s="837"/>
      <c r="B201" s="826"/>
      <c r="C201" s="826"/>
      <c r="D201" s="826"/>
      <c r="E201" s="826"/>
      <c r="F201" s="826"/>
      <c r="G201" s="826"/>
      <c r="H201" s="836"/>
      <c r="I201" s="966"/>
      <c r="J201" s="967"/>
      <c r="K201" s="967"/>
      <c r="L201" s="967"/>
      <c r="M201" s="967"/>
      <c r="N201" s="967"/>
      <c r="O201" s="968"/>
      <c r="P201" s="794"/>
      <c r="Q201" s="795"/>
      <c r="R201" s="765"/>
      <c r="S201" s="766"/>
      <c r="T201" s="766"/>
      <c r="U201" s="929" t="s">
        <v>496</v>
      </c>
      <c r="V201" s="819">
        <f>AL151</f>
        <v>0</v>
      </c>
      <c r="W201" s="766"/>
      <c r="X201" s="819"/>
      <c r="Y201" s="819"/>
      <c r="Z201" s="929"/>
      <c r="AA201" s="709"/>
      <c r="AB201" s="709"/>
      <c r="AC201" s="709"/>
      <c r="AD201" s="709"/>
      <c r="AE201" s="709"/>
      <c r="AF201" s="709"/>
      <c r="AG201" s="709"/>
      <c r="AH201" s="709"/>
      <c r="AI201" s="827"/>
      <c r="AJ201" s="709"/>
      <c r="AK201" s="795"/>
      <c r="AL201" s="740">
        <f>V201</f>
        <v>0</v>
      </c>
      <c r="AM201" s="741"/>
      <c r="AN201" s="741"/>
      <c r="AO201" s="741"/>
      <c r="AP201" s="741"/>
      <c r="AQ201" s="742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s="262" customFormat="1" ht="18.899999999999999" customHeight="1">
      <c r="A202" s="837"/>
      <c r="B202" s="826"/>
      <c r="C202" s="826"/>
      <c r="D202" s="826"/>
      <c r="E202" s="826"/>
      <c r="F202" s="826"/>
      <c r="G202" s="826"/>
      <c r="H202" s="836"/>
      <c r="I202" s="794"/>
      <c r="J202" s="709"/>
      <c r="K202" s="709"/>
      <c r="L202" s="709"/>
      <c r="M202" s="709"/>
      <c r="N202" s="709"/>
      <c r="O202" s="795"/>
      <c r="P202" s="794"/>
      <c r="Q202" s="795"/>
      <c r="R202" s="765" t="s">
        <v>431</v>
      </c>
      <c r="S202" s="766"/>
      <c r="T202" s="766"/>
      <c r="U202" s="929" t="s">
        <v>496</v>
      </c>
      <c r="V202" s="939"/>
      <c r="W202" s="827"/>
      <c r="X202" s="709"/>
      <c r="Y202" s="709"/>
      <c r="Z202" s="892"/>
      <c r="AA202" s="939"/>
      <c r="AB202" s="709"/>
      <c r="AC202" s="827"/>
      <c r="AD202" s="827"/>
      <c r="AE202" s="709"/>
      <c r="AF202" s="709"/>
      <c r="AG202" s="709"/>
      <c r="AH202" s="709"/>
      <c r="AI202" s="827"/>
      <c r="AJ202" s="709"/>
      <c r="AK202" s="795"/>
      <c r="AL202" s="740">
        <f>SUM(AL198:AL201)</f>
        <v>0</v>
      </c>
      <c r="AM202" s="741"/>
      <c r="AN202" s="741"/>
      <c r="AO202" s="741"/>
      <c r="AP202" s="741"/>
      <c r="AQ202" s="742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s="262" customFormat="1" ht="18.899999999999999" customHeight="1">
      <c r="A203" s="837"/>
      <c r="B203" s="826"/>
      <c r="C203" s="826"/>
      <c r="D203" s="826"/>
      <c r="E203" s="826"/>
      <c r="F203" s="826"/>
      <c r="G203" s="826"/>
      <c r="H203" s="836"/>
      <c r="I203" s="794"/>
      <c r="J203" s="709"/>
      <c r="K203" s="709"/>
      <c r="L203" s="709"/>
      <c r="M203" s="709"/>
      <c r="N203" s="709"/>
      <c r="O203" s="795"/>
      <c r="P203" s="808"/>
      <c r="Q203" s="810"/>
      <c r="R203" s="811"/>
      <c r="S203" s="809"/>
      <c r="T203" s="809"/>
      <c r="U203" s="948"/>
      <c r="V203" s="950"/>
      <c r="W203" s="814"/>
      <c r="X203" s="747"/>
      <c r="Y203" s="747"/>
      <c r="Z203" s="949"/>
      <c r="AA203" s="950"/>
      <c r="AB203" s="747"/>
      <c r="AC203" s="814"/>
      <c r="AD203" s="814"/>
      <c r="AE203" s="747"/>
      <c r="AF203" s="747"/>
      <c r="AG203" s="747"/>
      <c r="AH203" s="747"/>
      <c r="AI203" s="814"/>
      <c r="AJ203" s="747"/>
      <c r="AK203" s="810"/>
      <c r="AL203" s="753"/>
      <c r="AM203" s="754"/>
      <c r="AN203" s="754"/>
      <c r="AO203" s="754"/>
      <c r="AP203" s="754"/>
      <c r="AQ203" s="755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s="262" customFormat="1" ht="18.899999999999999" customHeight="1">
      <c r="A204" s="842"/>
      <c r="B204" s="843"/>
      <c r="C204" s="843"/>
      <c r="D204" s="843"/>
      <c r="E204" s="843"/>
      <c r="F204" s="843"/>
      <c r="G204" s="843"/>
      <c r="H204" s="844"/>
      <c r="I204" s="845"/>
      <c r="J204" s="778"/>
      <c r="K204" s="778"/>
      <c r="L204" s="778"/>
      <c r="M204" s="778"/>
      <c r="N204" s="778"/>
      <c r="O204" s="847"/>
      <c r="P204" s="849" t="s">
        <v>448</v>
      </c>
      <c r="Q204" s="873"/>
      <c r="R204" s="849" t="s">
        <v>633</v>
      </c>
      <c r="S204" s="846"/>
      <c r="T204" s="846"/>
      <c r="U204" s="943" t="s">
        <v>496</v>
      </c>
      <c r="V204" s="874">
        <f>AL202</f>
        <v>0</v>
      </c>
      <c r="W204" s="851"/>
      <c r="X204" s="952"/>
      <c r="Y204" s="851"/>
      <c r="Z204" s="969"/>
      <c r="AA204" s="970"/>
      <c r="AB204" s="874"/>
      <c r="AC204" s="952"/>
      <c r="AD204" s="952"/>
      <c r="AE204" s="851"/>
      <c r="AF204" s="773"/>
      <c r="AG204" s="778"/>
      <c r="AH204" s="778"/>
      <c r="AI204" s="778"/>
      <c r="AJ204" s="778"/>
      <c r="AK204" s="847"/>
      <c r="AL204" s="853">
        <f>V204</f>
        <v>0</v>
      </c>
      <c r="AM204" s="854"/>
      <c r="AN204" s="854"/>
      <c r="AO204" s="854"/>
      <c r="AP204" s="854"/>
      <c r="AQ204" s="855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s="262" customFormat="1" ht="18.899999999999999" customHeight="1">
      <c r="A205" s="765" t="s">
        <v>512</v>
      </c>
      <c r="B205" s="766"/>
      <c r="C205" s="766"/>
      <c r="D205" s="766"/>
      <c r="E205" s="766"/>
      <c r="F205" s="766"/>
      <c r="G205" s="766"/>
      <c r="H205" s="788"/>
      <c r="I205" s="765" t="s">
        <v>513</v>
      </c>
      <c r="J205" s="766"/>
      <c r="K205" s="766"/>
      <c r="L205" s="766"/>
      <c r="M205" s="766"/>
      <c r="N205" s="766"/>
      <c r="O205" s="788"/>
      <c r="P205" s="765" t="s">
        <v>514</v>
      </c>
      <c r="Q205" s="788"/>
      <c r="R205" s="935" t="s">
        <v>467</v>
      </c>
      <c r="S205" s="766" t="s">
        <v>515</v>
      </c>
      <c r="T205" s="766"/>
      <c r="U205" s="930" t="s">
        <v>474</v>
      </c>
      <c r="V205" s="766" t="s">
        <v>516</v>
      </c>
      <c r="W205" s="766"/>
      <c r="X205" s="766"/>
      <c r="Y205" s="766"/>
      <c r="Z205" s="967"/>
      <c r="AA205" s="709" t="s">
        <v>469</v>
      </c>
      <c r="AB205" s="710" t="s">
        <v>501</v>
      </c>
      <c r="AC205" s="766" t="s">
        <v>517</v>
      </c>
      <c r="AD205" s="766"/>
      <c r="AE205" s="766"/>
      <c r="AF205" s="766"/>
      <c r="AG205" s="709" t="s">
        <v>511</v>
      </c>
      <c r="AH205" s="709" t="s">
        <v>518</v>
      </c>
      <c r="AI205" s="709"/>
      <c r="AJ205" s="709"/>
      <c r="AK205" s="795"/>
      <c r="AL205" s="799"/>
      <c r="AM205" s="800"/>
      <c r="AN205" s="800"/>
      <c r="AO205" s="800"/>
      <c r="AP205" s="800"/>
      <c r="AQ205" s="821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s="262" customFormat="1" ht="18.899999999999999" customHeight="1">
      <c r="A206" s="837"/>
      <c r="B206" s="826"/>
      <c r="C206" s="826"/>
      <c r="D206" s="826"/>
      <c r="E206" s="826"/>
      <c r="F206" s="826"/>
      <c r="G206" s="826"/>
      <c r="H206" s="836"/>
      <c r="I206" s="787" t="s">
        <v>41</v>
      </c>
      <c r="J206" s="766"/>
      <c r="K206" s="766"/>
      <c r="L206" s="766"/>
      <c r="M206" s="766"/>
      <c r="N206" s="766"/>
      <c r="O206" s="788"/>
      <c r="P206" s="794"/>
      <c r="Q206" s="795"/>
      <c r="R206" s="971" t="s">
        <v>519</v>
      </c>
      <c r="S206" s="766"/>
      <c r="T206" s="766"/>
      <c r="U206" s="824" t="s">
        <v>520</v>
      </c>
      <c r="V206" s="766"/>
      <c r="W206" s="766"/>
      <c r="X206" s="710" t="s">
        <v>496</v>
      </c>
      <c r="Y206" s="967">
        <v>15</v>
      </c>
      <c r="Z206" s="967"/>
      <c r="AA206" s="710" t="s">
        <v>521</v>
      </c>
      <c r="AB206" s="709" t="s">
        <v>522</v>
      </c>
      <c r="AC206" s="709"/>
      <c r="AD206" s="709"/>
      <c r="AE206" s="709"/>
      <c r="AF206" s="709"/>
      <c r="AG206" s="709"/>
      <c r="AH206" s="709"/>
      <c r="AI206" s="709"/>
      <c r="AJ206" s="709"/>
      <c r="AK206" s="795"/>
      <c r="AL206" s="799"/>
      <c r="AM206" s="800"/>
      <c r="AN206" s="800"/>
      <c r="AO206" s="800"/>
      <c r="AP206" s="800"/>
      <c r="AQ206" s="821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s="262" customFormat="1" ht="18.899999999999999" customHeight="1">
      <c r="A207" s="837"/>
      <c r="B207" s="826"/>
      <c r="C207" s="826"/>
      <c r="D207" s="826"/>
      <c r="E207" s="826"/>
      <c r="F207" s="826"/>
      <c r="G207" s="826"/>
      <c r="H207" s="836"/>
      <c r="I207" s="787"/>
      <c r="J207" s="766"/>
      <c r="K207" s="766"/>
      <c r="L207" s="766"/>
      <c r="M207" s="766"/>
      <c r="N207" s="766"/>
      <c r="O207" s="788"/>
      <c r="P207" s="794"/>
      <c r="Q207" s="795"/>
      <c r="R207" s="935" t="s">
        <v>619</v>
      </c>
      <c r="S207" s="766"/>
      <c r="T207" s="766"/>
      <c r="U207" s="824"/>
      <c r="V207" s="766"/>
      <c r="W207" s="766"/>
      <c r="X207" s="710"/>
      <c r="Y207" s="967"/>
      <c r="Z207" s="967"/>
      <c r="AA207" s="710"/>
      <c r="AB207" s="709"/>
      <c r="AC207" s="709"/>
      <c r="AD207" s="709"/>
      <c r="AE207" s="709"/>
      <c r="AF207" s="709"/>
      <c r="AG207" s="709"/>
      <c r="AH207" s="709"/>
      <c r="AI207" s="709"/>
      <c r="AJ207" s="709"/>
      <c r="AK207" s="795"/>
      <c r="AL207" s="799"/>
      <c r="AM207" s="800"/>
      <c r="AN207" s="800"/>
      <c r="AO207" s="800"/>
      <c r="AP207" s="800"/>
      <c r="AQ207" s="821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s="262" customFormat="1" ht="18.899999999999999" customHeight="1">
      <c r="A208" s="837"/>
      <c r="B208" s="826"/>
      <c r="C208" s="826"/>
      <c r="D208" s="826"/>
      <c r="E208" s="826"/>
      <c r="F208" s="826"/>
      <c r="G208" s="826"/>
      <c r="H208" s="836"/>
      <c r="I208" s="765"/>
      <c r="J208" s="766"/>
      <c r="K208" s="766"/>
      <c r="L208" s="766"/>
      <c r="M208" s="766"/>
      <c r="N208" s="766"/>
      <c r="O208" s="788"/>
      <c r="P208" s="794"/>
      <c r="Q208" s="795"/>
      <c r="R208" s="765"/>
      <c r="S208" s="766"/>
      <c r="T208" s="870" t="s">
        <v>496</v>
      </c>
      <c r="U208" s="830">
        <f>U6</f>
        <v>27</v>
      </c>
      <c r="V208" s="824"/>
      <c r="W208" s="766"/>
      <c r="X208" s="710" t="s">
        <v>501</v>
      </c>
      <c r="Y208" s="872">
        <f>ROUNDDOWN(AI6/$Y$206,0)</f>
        <v>1</v>
      </c>
      <c r="Z208" s="766"/>
      <c r="AA208" s="710" t="s">
        <v>511</v>
      </c>
      <c r="AB208" s="914">
        <v>0</v>
      </c>
      <c r="AC208" s="824"/>
      <c r="AD208" s="766"/>
      <c r="AE208" s="709"/>
      <c r="AF208" s="709"/>
      <c r="AG208" s="709"/>
      <c r="AH208" s="709"/>
      <c r="AI208" s="709"/>
      <c r="AJ208" s="709"/>
      <c r="AK208" s="795"/>
      <c r="AL208" s="740">
        <f>(U208*Y208-AB208)</f>
        <v>27</v>
      </c>
      <c r="AM208" s="741"/>
      <c r="AN208" s="741"/>
      <c r="AO208" s="741"/>
      <c r="AP208" s="741"/>
      <c r="AQ208" s="742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1:89" s="262" customFormat="1" ht="18.899999999999999" customHeight="1">
      <c r="A209" s="837"/>
      <c r="B209" s="826"/>
      <c r="C209" s="826"/>
      <c r="D209" s="826"/>
      <c r="E209" s="826"/>
      <c r="F209" s="826"/>
      <c r="G209" s="826"/>
      <c r="H209" s="836"/>
      <c r="I209" s="794"/>
      <c r="J209" s="709"/>
      <c r="K209" s="709"/>
      <c r="L209" s="709"/>
      <c r="M209" s="709"/>
      <c r="N209" s="709"/>
      <c r="O209" s="795"/>
      <c r="P209" s="794"/>
      <c r="Q209" s="795"/>
      <c r="R209" s="765"/>
      <c r="S209" s="766"/>
      <c r="T209" s="870" t="s">
        <v>496</v>
      </c>
      <c r="U209" s="830">
        <f>U7</f>
        <v>0</v>
      </c>
      <c r="V209" s="824"/>
      <c r="W209" s="766"/>
      <c r="X209" s="710" t="s">
        <v>501</v>
      </c>
      <c r="Y209" s="872">
        <f>ROUNDDOWN(AI7/$Y$206,0)</f>
        <v>0</v>
      </c>
      <c r="Z209" s="766"/>
      <c r="AA209" s="710" t="s">
        <v>511</v>
      </c>
      <c r="AB209" s="914">
        <v>0</v>
      </c>
      <c r="AC209" s="824"/>
      <c r="AD209" s="766"/>
      <c r="AE209" s="709"/>
      <c r="AF209" s="709"/>
      <c r="AG209" s="709"/>
      <c r="AH209" s="709"/>
      <c r="AI209" s="709"/>
      <c r="AJ209" s="709"/>
      <c r="AK209" s="795"/>
      <c r="AL209" s="740">
        <f>(U209*Y209+AB209)</f>
        <v>0</v>
      </c>
      <c r="AM209" s="741"/>
      <c r="AN209" s="741"/>
      <c r="AO209" s="741"/>
      <c r="AP209" s="741"/>
      <c r="AQ209" s="742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1:89" s="262" customFormat="1" ht="18.899999999999999" customHeight="1">
      <c r="A210" s="837"/>
      <c r="B210" s="826"/>
      <c r="C210" s="826"/>
      <c r="D210" s="826"/>
      <c r="E210" s="826"/>
      <c r="F210" s="826"/>
      <c r="G210" s="826"/>
      <c r="H210" s="836"/>
      <c r="I210" s="765"/>
      <c r="J210" s="766"/>
      <c r="K210" s="766"/>
      <c r="L210" s="766"/>
      <c r="M210" s="766"/>
      <c r="N210" s="766"/>
      <c r="O210" s="788"/>
      <c r="P210" s="794"/>
      <c r="Q210" s="795"/>
      <c r="R210" s="765"/>
      <c r="S210" s="766"/>
      <c r="T210" s="870" t="s">
        <v>496</v>
      </c>
      <c r="U210" s="830">
        <f>U8</f>
        <v>0</v>
      </c>
      <c r="V210" s="824"/>
      <c r="W210" s="766"/>
      <c r="X210" s="710" t="s">
        <v>501</v>
      </c>
      <c r="Y210" s="872">
        <f>ROUNDDOWN(AI8/$Y$206,0)</f>
        <v>0</v>
      </c>
      <c r="Z210" s="766"/>
      <c r="AA210" s="710" t="s">
        <v>511</v>
      </c>
      <c r="AB210" s="914">
        <v>0</v>
      </c>
      <c r="AC210" s="824"/>
      <c r="AD210" s="766"/>
      <c r="AE210" s="709"/>
      <c r="AF210" s="709"/>
      <c r="AG210" s="709"/>
      <c r="AH210" s="709"/>
      <c r="AI210" s="709"/>
      <c r="AJ210" s="709"/>
      <c r="AK210" s="795"/>
      <c r="AL210" s="740">
        <f>(U210*Y210-AB210)</f>
        <v>0</v>
      </c>
      <c r="AM210" s="741"/>
      <c r="AN210" s="741"/>
      <c r="AO210" s="741"/>
      <c r="AP210" s="741"/>
      <c r="AQ210" s="742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1:89" s="262" customFormat="1" ht="18.899999999999999" customHeight="1">
      <c r="A211" s="837"/>
      <c r="B211" s="826"/>
      <c r="C211" s="826"/>
      <c r="D211" s="826"/>
      <c r="E211" s="826"/>
      <c r="F211" s="826"/>
      <c r="G211" s="826"/>
      <c r="H211" s="836"/>
      <c r="I211" s="794"/>
      <c r="J211" s="709"/>
      <c r="K211" s="709"/>
      <c r="L211" s="709"/>
      <c r="M211" s="709"/>
      <c r="N211" s="709"/>
      <c r="O211" s="795"/>
      <c r="P211" s="794"/>
      <c r="Q211" s="795"/>
      <c r="R211" s="765"/>
      <c r="S211" s="766"/>
      <c r="T211" s="870" t="s">
        <v>496</v>
      </c>
      <c r="U211" s="830">
        <f>U9</f>
        <v>0</v>
      </c>
      <c r="V211" s="824"/>
      <c r="W211" s="766"/>
      <c r="X211" s="710" t="s">
        <v>501</v>
      </c>
      <c r="Y211" s="872">
        <f>ROUNDDOWN(AI9/$Y$206,0)</f>
        <v>0</v>
      </c>
      <c r="Z211" s="766"/>
      <c r="AA211" s="710" t="s">
        <v>511</v>
      </c>
      <c r="AB211" s="914">
        <v>0</v>
      </c>
      <c r="AC211" s="824"/>
      <c r="AD211" s="766"/>
      <c r="AE211" s="709"/>
      <c r="AF211" s="709"/>
      <c r="AG211" s="709"/>
      <c r="AH211" s="709"/>
      <c r="AI211" s="709"/>
      <c r="AJ211" s="709"/>
      <c r="AK211" s="795"/>
      <c r="AL211" s="740">
        <f>(U211*Y211-AB211)</f>
        <v>0</v>
      </c>
      <c r="AM211" s="741"/>
      <c r="AN211" s="741"/>
      <c r="AO211" s="741"/>
      <c r="AP211" s="741"/>
      <c r="AQ211" s="742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1:89" s="262" customFormat="1" ht="18.899999999999999" customHeight="1">
      <c r="A212" s="837"/>
      <c r="B212" s="826"/>
      <c r="C212" s="826"/>
      <c r="D212" s="826"/>
      <c r="E212" s="826"/>
      <c r="F212" s="826"/>
      <c r="G212" s="826"/>
      <c r="H212" s="836"/>
      <c r="I212" s="787"/>
      <c r="J212" s="766"/>
      <c r="K212" s="766"/>
      <c r="L212" s="766"/>
      <c r="M212" s="766"/>
      <c r="N212" s="766"/>
      <c r="O212" s="788"/>
      <c r="P212" s="794"/>
      <c r="Q212" s="795"/>
      <c r="R212" s="935" t="s">
        <v>621</v>
      </c>
      <c r="S212" s="766"/>
      <c r="T212" s="766"/>
      <c r="U212" s="824"/>
      <c r="V212" s="766"/>
      <c r="W212" s="766"/>
      <c r="X212" s="710"/>
      <c r="Y212" s="766"/>
      <c r="Z212" s="967"/>
      <c r="AA212" s="710"/>
      <c r="AB212" s="709"/>
      <c r="AC212" s="709"/>
      <c r="AD212" s="709"/>
      <c r="AE212" s="709"/>
      <c r="AF212" s="709"/>
      <c r="AG212" s="709"/>
      <c r="AH212" s="709"/>
      <c r="AI212" s="709"/>
      <c r="AJ212" s="709"/>
      <c r="AK212" s="795"/>
      <c r="AL212" s="799"/>
      <c r="AM212" s="800"/>
      <c r="AN212" s="800"/>
      <c r="AO212" s="800"/>
      <c r="AP212" s="800"/>
      <c r="AQ212" s="821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1:89" s="262" customFormat="1" ht="18.899999999999999" customHeight="1">
      <c r="A213" s="837"/>
      <c r="B213" s="826"/>
      <c r="C213" s="826"/>
      <c r="D213" s="826"/>
      <c r="E213" s="826"/>
      <c r="F213" s="826"/>
      <c r="G213" s="826"/>
      <c r="H213" s="836"/>
      <c r="I213" s="765"/>
      <c r="J213" s="766"/>
      <c r="K213" s="766"/>
      <c r="L213" s="766"/>
      <c r="M213" s="766"/>
      <c r="N213" s="766"/>
      <c r="O213" s="788"/>
      <c r="P213" s="794"/>
      <c r="Q213" s="795"/>
      <c r="R213" s="765"/>
      <c r="S213" s="766"/>
      <c r="T213" s="870" t="s">
        <v>496</v>
      </c>
      <c r="U213" s="830">
        <f>U22</f>
        <v>18</v>
      </c>
      <c r="V213" s="824"/>
      <c r="W213" s="766"/>
      <c r="X213" s="710" t="s">
        <v>501</v>
      </c>
      <c r="Y213" s="872">
        <f>ROUNDDOWN(AI22/$Y$206,0)</f>
        <v>1</v>
      </c>
      <c r="Z213" s="766"/>
      <c r="AA213" s="710" t="s">
        <v>511</v>
      </c>
      <c r="AB213" s="914">
        <v>0</v>
      </c>
      <c r="AC213" s="824"/>
      <c r="AD213" s="766"/>
      <c r="AE213" s="709"/>
      <c r="AF213" s="709"/>
      <c r="AG213" s="709"/>
      <c r="AH213" s="709"/>
      <c r="AI213" s="709"/>
      <c r="AJ213" s="709"/>
      <c r="AK213" s="795"/>
      <c r="AL213" s="740">
        <f>(U213*Y213-AB213)</f>
        <v>18</v>
      </c>
      <c r="AM213" s="741"/>
      <c r="AN213" s="741"/>
      <c r="AO213" s="741"/>
      <c r="AP213" s="741"/>
      <c r="AQ213" s="742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1:89" s="263" customFormat="1" ht="18.899999999999999" customHeight="1">
      <c r="A214" s="837"/>
      <c r="B214" s="826"/>
      <c r="C214" s="826"/>
      <c r="D214" s="826"/>
      <c r="E214" s="826"/>
      <c r="F214" s="826"/>
      <c r="G214" s="826"/>
      <c r="H214" s="836"/>
      <c r="I214" s="794"/>
      <c r="J214" s="709"/>
      <c r="K214" s="709"/>
      <c r="L214" s="709"/>
      <c r="M214" s="709"/>
      <c r="N214" s="709"/>
      <c r="O214" s="795"/>
      <c r="P214" s="794"/>
      <c r="Q214" s="795"/>
      <c r="R214" s="765"/>
      <c r="S214" s="766"/>
      <c r="T214" s="870" t="s">
        <v>496</v>
      </c>
      <c r="U214" s="830">
        <f>U23</f>
        <v>18</v>
      </c>
      <c r="V214" s="824"/>
      <c r="W214" s="766"/>
      <c r="X214" s="710" t="s">
        <v>501</v>
      </c>
      <c r="Y214" s="872">
        <f>ROUNDDOWN(AI23/$Y$206,0)</f>
        <v>1</v>
      </c>
      <c r="Z214" s="766"/>
      <c r="AA214" s="710" t="s">
        <v>511</v>
      </c>
      <c r="AB214" s="914">
        <v>0</v>
      </c>
      <c r="AC214" s="824"/>
      <c r="AD214" s="766"/>
      <c r="AE214" s="709"/>
      <c r="AF214" s="709"/>
      <c r="AG214" s="709"/>
      <c r="AH214" s="709"/>
      <c r="AI214" s="709"/>
      <c r="AJ214" s="709"/>
      <c r="AK214" s="795"/>
      <c r="AL214" s="740">
        <f>(U214*Y214-AB214)</f>
        <v>18</v>
      </c>
      <c r="AM214" s="741"/>
      <c r="AN214" s="741"/>
      <c r="AO214" s="741"/>
      <c r="AP214" s="741"/>
      <c r="AQ214" s="742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</row>
    <row r="215" spans="1:89" s="262" customFormat="1" ht="18.899999999999999" customHeight="1">
      <c r="A215" s="837"/>
      <c r="B215" s="826"/>
      <c r="C215" s="826"/>
      <c r="D215" s="826"/>
      <c r="E215" s="826"/>
      <c r="F215" s="826"/>
      <c r="G215" s="826"/>
      <c r="H215" s="836"/>
      <c r="I215" s="765"/>
      <c r="J215" s="766"/>
      <c r="K215" s="766"/>
      <c r="L215" s="766"/>
      <c r="M215" s="766"/>
      <c r="N215" s="766"/>
      <c r="O215" s="788"/>
      <c r="P215" s="794"/>
      <c r="Q215" s="795"/>
      <c r="R215" s="765"/>
      <c r="S215" s="766"/>
      <c r="T215" s="870" t="s">
        <v>496</v>
      </c>
      <c r="U215" s="830">
        <f>U24</f>
        <v>27</v>
      </c>
      <c r="V215" s="824"/>
      <c r="W215" s="766"/>
      <c r="X215" s="710" t="s">
        <v>501</v>
      </c>
      <c r="Y215" s="872">
        <f>ROUNDDOWN(AI24/$Y$206,0)</f>
        <v>1</v>
      </c>
      <c r="Z215" s="766"/>
      <c r="AA215" s="710" t="s">
        <v>511</v>
      </c>
      <c r="AB215" s="914">
        <v>0</v>
      </c>
      <c r="AC215" s="824"/>
      <c r="AD215" s="766"/>
      <c r="AE215" s="709"/>
      <c r="AF215" s="709"/>
      <c r="AG215" s="709"/>
      <c r="AH215" s="709"/>
      <c r="AI215" s="709"/>
      <c r="AJ215" s="709"/>
      <c r="AK215" s="795"/>
      <c r="AL215" s="740">
        <f>(U215*Y215-AB215)</f>
        <v>27</v>
      </c>
      <c r="AM215" s="741"/>
      <c r="AN215" s="741"/>
      <c r="AO215" s="741"/>
      <c r="AP215" s="741"/>
      <c r="AQ215" s="742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1:89" s="262" customFormat="1" ht="18.899999999999999" customHeight="1">
      <c r="A216" s="837"/>
      <c r="B216" s="826"/>
      <c r="C216" s="826"/>
      <c r="D216" s="826"/>
      <c r="E216" s="826"/>
      <c r="F216" s="826"/>
      <c r="G216" s="826"/>
      <c r="H216" s="836"/>
      <c r="I216" s="794"/>
      <c r="J216" s="709"/>
      <c r="K216" s="709"/>
      <c r="L216" s="709"/>
      <c r="M216" s="709"/>
      <c r="N216" s="709"/>
      <c r="O216" s="795"/>
      <c r="P216" s="794"/>
      <c r="Q216" s="795"/>
      <c r="R216" s="765"/>
      <c r="S216" s="766"/>
      <c r="T216" s="870" t="s">
        <v>496</v>
      </c>
      <c r="U216" s="830">
        <f>U25</f>
        <v>0</v>
      </c>
      <c r="V216" s="824"/>
      <c r="W216" s="766"/>
      <c r="X216" s="710" t="s">
        <v>501</v>
      </c>
      <c r="Y216" s="872">
        <f>ROUNDDOWN(AI25/$Y$206,0)</f>
        <v>0</v>
      </c>
      <c r="Z216" s="766"/>
      <c r="AA216" s="710" t="s">
        <v>511</v>
      </c>
      <c r="AB216" s="914">
        <v>0</v>
      </c>
      <c r="AC216" s="824"/>
      <c r="AD216" s="766"/>
      <c r="AE216" s="709"/>
      <c r="AF216" s="709"/>
      <c r="AG216" s="709"/>
      <c r="AH216" s="709"/>
      <c r="AI216" s="709"/>
      <c r="AJ216" s="709"/>
      <c r="AK216" s="795"/>
      <c r="AL216" s="740">
        <f>(U216*Y216-AB216)</f>
        <v>0</v>
      </c>
      <c r="AM216" s="741"/>
      <c r="AN216" s="741"/>
      <c r="AO216" s="741"/>
      <c r="AP216" s="741"/>
      <c r="AQ216" s="742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1:89" s="262" customFormat="1" ht="18.899999999999999" customHeight="1">
      <c r="A217" s="837"/>
      <c r="B217" s="826"/>
      <c r="C217" s="826"/>
      <c r="D217" s="826"/>
      <c r="E217" s="826"/>
      <c r="F217" s="826"/>
      <c r="G217" s="826"/>
      <c r="H217" s="836"/>
      <c r="I217" s="808"/>
      <c r="J217" s="747"/>
      <c r="K217" s="747"/>
      <c r="L217" s="747"/>
      <c r="M217" s="747"/>
      <c r="N217" s="747"/>
      <c r="O217" s="810"/>
      <c r="P217" s="808"/>
      <c r="Q217" s="810"/>
      <c r="R217" s="811" t="s">
        <v>431</v>
      </c>
      <c r="S217" s="866"/>
      <c r="T217" s="763" t="s">
        <v>496</v>
      </c>
      <c r="U217" s="747"/>
      <c r="V217" s="815"/>
      <c r="W217" s="747"/>
      <c r="X217" s="747"/>
      <c r="Y217" s="747"/>
      <c r="Z217" s="747"/>
      <c r="AA217" s="972"/>
      <c r="AB217" s="747"/>
      <c r="AC217" s="747"/>
      <c r="AD217" s="747"/>
      <c r="AE217" s="747"/>
      <c r="AF217" s="747"/>
      <c r="AG217" s="747"/>
      <c r="AH217" s="747"/>
      <c r="AI217" s="747"/>
      <c r="AJ217" s="747"/>
      <c r="AK217" s="810"/>
      <c r="AL217" s="753">
        <f>SUM(AL208:AL216)</f>
        <v>90</v>
      </c>
      <c r="AM217" s="754"/>
      <c r="AN217" s="754"/>
      <c r="AO217" s="754"/>
      <c r="AP217" s="754"/>
      <c r="AQ217" s="755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1:89" s="262" customFormat="1" ht="18.899999999999999" customHeight="1">
      <c r="A218" s="837"/>
      <c r="B218" s="826"/>
      <c r="C218" s="826"/>
      <c r="D218" s="826"/>
      <c r="E218" s="826"/>
      <c r="F218" s="826"/>
      <c r="G218" s="826"/>
      <c r="H218" s="836"/>
      <c r="I218" s="765" t="s">
        <v>477</v>
      </c>
      <c r="J218" s="766"/>
      <c r="K218" s="766"/>
      <c r="L218" s="766"/>
      <c r="M218" s="766"/>
      <c r="N218" s="766"/>
      <c r="O218" s="788"/>
      <c r="P218" s="765" t="s">
        <v>514</v>
      </c>
      <c r="Q218" s="788"/>
      <c r="R218" s="787" t="s">
        <v>41</v>
      </c>
      <c r="S218" s="766"/>
      <c r="T218" s="710" t="s">
        <v>496</v>
      </c>
      <c r="U218" s="830">
        <f>U14</f>
        <v>8</v>
      </c>
      <c r="V218" s="824"/>
      <c r="W218" s="766"/>
      <c r="X218" s="710" t="s">
        <v>501</v>
      </c>
      <c r="Y218" s="872">
        <f>ROUNDDOWN(AI14/$Y$206,0)</f>
        <v>1</v>
      </c>
      <c r="Z218" s="766"/>
      <c r="AA218" s="710" t="s">
        <v>511</v>
      </c>
      <c r="AB218" s="914">
        <v>0</v>
      </c>
      <c r="AC218" s="824"/>
      <c r="AD218" s="766"/>
      <c r="AE218" s="709"/>
      <c r="AF218" s="709"/>
      <c r="AG218" s="709"/>
      <c r="AH218" s="709"/>
      <c r="AI218" s="709"/>
      <c r="AJ218" s="709"/>
      <c r="AK218" s="795"/>
      <c r="AL218" s="740">
        <f>(U218*Y218-AB218)</f>
        <v>8</v>
      </c>
      <c r="AM218" s="741"/>
      <c r="AN218" s="741"/>
      <c r="AO218" s="741"/>
      <c r="AP218" s="741"/>
      <c r="AQ218" s="742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1:89" s="262" customFormat="1" ht="18.899999999999999" customHeight="1">
      <c r="A219" s="837"/>
      <c r="B219" s="826"/>
      <c r="C219" s="826"/>
      <c r="D219" s="826"/>
      <c r="E219" s="826"/>
      <c r="F219" s="826"/>
      <c r="G219" s="826"/>
      <c r="H219" s="836"/>
      <c r="I219" s="787" t="s">
        <v>41</v>
      </c>
      <c r="J219" s="766"/>
      <c r="K219" s="766"/>
      <c r="L219" s="766"/>
      <c r="M219" s="766"/>
      <c r="N219" s="766"/>
      <c r="O219" s="788"/>
      <c r="P219" s="794"/>
      <c r="Q219" s="795"/>
      <c r="R219" s="787" t="s">
        <v>41</v>
      </c>
      <c r="S219" s="766"/>
      <c r="T219" s="710" t="s">
        <v>496</v>
      </c>
      <c r="U219" s="830">
        <f>U15</f>
        <v>16</v>
      </c>
      <c r="V219" s="824"/>
      <c r="W219" s="766"/>
      <c r="X219" s="710" t="s">
        <v>501</v>
      </c>
      <c r="Y219" s="872">
        <f>ROUNDDOWN(AI15/$Y$206,0)</f>
        <v>1</v>
      </c>
      <c r="Z219" s="766"/>
      <c r="AA219" s="710" t="s">
        <v>511</v>
      </c>
      <c r="AB219" s="914">
        <v>0</v>
      </c>
      <c r="AC219" s="824"/>
      <c r="AD219" s="766"/>
      <c r="AE219" s="709"/>
      <c r="AF219" s="709"/>
      <c r="AG219" s="709"/>
      <c r="AH219" s="709"/>
      <c r="AI219" s="709"/>
      <c r="AJ219" s="709"/>
      <c r="AK219" s="795"/>
      <c r="AL219" s="740">
        <f>(U219*Y219-AB219)</f>
        <v>16</v>
      </c>
      <c r="AM219" s="741"/>
      <c r="AN219" s="741"/>
      <c r="AO219" s="741"/>
      <c r="AP219" s="741"/>
      <c r="AQ219" s="742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1:89" s="262" customFormat="1" ht="18.899999999999999" customHeight="1">
      <c r="A220" s="837"/>
      <c r="B220" s="826"/>
      <c r="C220" s="826"/>
      <c r="D220" s="826"/>
      <c r="E220" s="826"/>
      <c r="F220" s="826"/>
      <c r="G220" s="826"/>
      <c r="H220" s="836"/>
      <c r="I220" s="765"/>
      <c r="J220" s="766"/>
      <c r="K220" s="766"/>
      <c r="L220" s="766"/>
      <c r="M220" s="766"/>
      <c r="N220" s="766"/>
      <c r="O220" s="788"/>
      <c r="P220" s="794"/>
      <c r="Q220" s="795"/>
      <c r="R220" s="787" t="s">
        <v>41</v>
      </c>
      <c r="S220" s="766"/>
      <c r="T220" s="710" t="s">
        <v>496</v>
      </c>
      <c r="U220" s="830">
        <f>U16</f>
        <v>12</v>
      </c>
      <c r="V220" s="824"/>
      <c r="W220" s="766"/>
      <c r="X220" s="710" t="s">
        <v>501</v>
      </c>
      <c r="Y220" s="872">
        <f>ROUNDDOWN(AI16/$Y$206,0)</f>
        <v>1</v>
      </c>
      <c r="Z220" s="766"/>
      <c r="AA220" s="710" t="s">
        <v>511</v>
      </c>
      <c r="AB220" s="914">
        <v>0</v>
      </c>
      <c r="AC220" s="824"/>
      <c r="AD220" s="766"/>
      <c r="AE220" s="709"/>
      <c r="AF220" s="709"/>
      <c r="AG220" s="709"/>
      <c r="AH220" s="709"/>
      <c r="AI220" s="709"/>
      <c r="AJ220" s="709"/>
      <c r="AK220" s="795"/>
      <c r="AL220" s="740">
        <f>(U220*Y220-AB220)</f>
        <v>12</v>
      </c>
      <c r="AM220" s="741"/>
      <c r="AN220" s="741"/>
      <c r="AO220" s="741"/>
      <c r="AP220" s="741"/>
      <c r="AQ220" s="742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1:89" s="262" customFormat="1" ht="18.899999999999999" customHeight="1">
      <c r="A221" s="837"/>
      <c r="B221" s="826"/>
      <c r="C221" s="826"/>
      <c r="D221" s="826"/>
      <c r="E221" s="826"/>
      <c r="F221" s="826"/>
      <c r="G221" s="826"/>
      <c r="H221" s="836"/>
      <c r="I221" s="765"/>
      <c r="J221" s="766"/>
      <c r="K221" s="766"/>
      <c r="L221" s="766"/>
      <c r="M221" s="766"/>
      <c r="N221" s="766"/>
      <c r="O221" s="788"/>
      <c r="P221" s="794"/>
      <c r="Q221" s="795"/>
      <c r="R221" s="787" t="s">
        <v>41</v>
      </c>
      <c r="S221" s="766"/>
      <c r="T221" s="710" t="s">
        <v>496</v>
      </c>
      <c r="U221" s="830">
        <f>U17</f>
        <v>4</v>
      </c>
      <c r="V221" s="824"/>
      <c r="W221" s="766"/>
      <c r="X221" s="710" t="s">
        <v>501</v>
      </c>
      <c r="Y221" s="872">
        <f>ROUNDDOWN(AI17/$Y$206,0)</f>
        <v>1</v>
      </c>
      <c r="Z221" s="766"/>
      <c r="AA221" s="710" t="s">
        <v>511</v>
      </c>
      <c r="AB221" s="914">
        <v>0</v>
      </c>
      <c r="AC221" s="824"/>
      <c r="AD221" s="766"/>
      <c r="AE221" s="709"/>
      <c r="AF221" s="709"/>
      <c r="AG221" s="709"/>
      <c r="AH221" s="709"/>
      <c r="AI221" s="709"/>
      <c r="AJ221" s="709"/>
      <c r="AK221" s="795"/>
      <c r="AL221" s="740">
        <f>(U221*Y221-AB221)</f>
        <v>4</v>
      </c>
      <c r="AM221" s="741"/>
      <c r="AN221" s="741"/>
      <c r="AO221" s="741"/>
      <c r="AP221" s="741"/>
      <c r="AQ221" s="742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1:89" s="262" customFormat="1" ht="18.899999999999999" customHeight="1">
      <c r="A222" s="837"/>
      <c r="B222" s="826"/>
      <c r="C222" s="826"/>
      <c r="D222" s="826"/>
      <c r="E222" s="826"/>
      <c r="F222" s="826"/>
      <c r="G222" s="826"/>
      <c r="H222" s="836"/>
      <c r="I222" s="765"/>
      <c r="J222" s="766"/>
      <c r="K222" s="766"/>
      <c r="L222" s="766"/>
      <c r="M222" s="766"/>
      <c r="N222" s="766"/>
      <c r="O222" s="788"/>
      <c r="P222" s="794"/>
      <c r="Q222" s="795"/>
      <c r="R222" s="811" t="s">
        <v>431</v>
      </c>
      <c r="S222" s="866"/>
      <c r="T222" s="763" t="s">
        <v>496</v>
      </c>
      <c r="U222" s="747"/>
      <c r="V222" s="815"/>
      <c r="W222" s="747"/>
      <c r="X222" s="747"/>
      <c r="Y222" s="747"/>
      <c r="Z222" s="747"/>
      <c r="AA222" s="972"/>
      <c r="AB222" s="747"/>
      <c r="AC222" s="747"/>
      <c r="AD222" s="747"/>
      <c r="AE222" s="747"/>
      <c r="AF222" s="747"/>
      <c r="AG222" s="747"/>
      <c r="AH222" s="747"/>
      <c r="AI222" s="747"/>
      <c r="AJ222" s="747"/>
      <c r="AK222" s="810"/>
      <c r="AL222" s="753">
        <f>SUM(AL218:AL221)</f>
        <v>40</v>
      </c>
      <c r="AM222" s="754"/>
      <c r="AN222" s="754"/>
      <c r="AO222" s="754"/>
      <c r="AP222" s="754"/>
      <c r="AQ222" s="755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1:89" s="262" customFormat="1" ht="18.899999999999999" customHeight="1">
      <c r="A223" s="842"/>
      <c r="B223" s="843"/>
      <c r="C223" s="843"/>
      <c r="D223" s="843"/>
      <c r="E223" s="843"/>
      <c r="F223" s="843"/>
      <c r="G223" s="843"/>
      <c r="H223" s="844"/>
      <c r="I223" s="849"/>
      <c r="J223" s="846"/>
      <c r="K223" s="846"/>
      <c r="L223" s="846"/>
      <c r="M223" s="846"/>
      <c r="N223" s="846"/>
      <c r="O223" s="873"/>
      <c r="P223" s="902" t="s">
        <v>514</v>
      </c>
      <c r="Q223" s="903"/>
      <c r="R223" s="973" t="s">
        <v>523</v>
      </c>
      <c r="S223" s="906"/>
      <c r="T223" s="920" t="s">
        <v>496</v>
      </c>
      <c r="U223" s="906" t="s">
        <v>467</v>
      </c>
      <c r="V223" s="974">
        <f>AL217</f>
        <v>90</v>
      </c>
      <c r="W223" s="919"/>
      <c r="X223" s="919"/>
      <c r="Y223" s="919"/>
      <c r="Z223" s="975" t="s">
        <v>474</v>
      </c>
      <c r="AA223" s="974">
        <f>AL222</f>
        <v>40</v>
      </c>
      <c r="AB223" s="919"/>
      <c r="AC223" s="919"/>
      <c r="AD223" s="919"/>
      <c r="AE223" s="906" t="s">
        <v>469</v>
      </c>
      <c r="AF223" s="906"/>
      <c r="AG223" s="906"/>
      <c r="AH223" s="906"/>
      <c r="AI223" s="906"/>
      <c r="AJ223" s="906"/>
      <c r="AK223" s="907"/>
      <c r="AL223" s="908">
        <f>(V223+AA223)</f>
        <v>130</v>
      </c>
      <c r="AM223" s="909"/>
      <c r="AN223" s="909"/>
      <c r="AO223" s="909"/>
      <c r="AP223" s="909"/>
      <c r="AQ223" s="910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1:89" s="263" customFormat="1" ht="18.899999999999999" customHeight="1">
      <c r="A224" s="765" t="s">
        <v>524</v>
      </c>
      <c r="B224" s="766"/>
      <c r="C224" s="766"/>
      <c r="D224" s="766"/>
      <c r="E224" s="766"/>
      <c r="F224" s="766"/>
      <c r="G224" s="766"/>
      <c r="H224" s="788"/>
      <c r="I224" s="765" t="s">
        <v>513</v>
      </c>
      <c r="J224" s="766"/>
      <c r="K224" s="766"/>
      <c r="L224" s="766"/>
      <c r="M224" s="766"/>
      <c r="N224" s="766"/>
      <c r="O224" s="788"/>
      <c r="P224" s="765" t="s">
        <v>514</v>
      </c>
      <c r="Q224" s="788"/>
      <c r="R224" s="935" t="s">
        <v>467</v>
      </c>
      <c r="S224" s="766" t="s">
        <v>525</v>
      </c>
      <c r="T224" s="766"/>
      <c r="U224" s="766"/>
      <c r="V224" s="766"/>
      <c r="W224" s="967"/>
      <c r="X224" s="709" t="s">
        <v>469</v>
      </c>
      <c r="Y224" s="709" t="s">
        <v>542</v>
      </c>
      <c r="Z224" s="766">
        <v>1</v>
      </c>
      <c r="AA224" s="766"/>
      <c r="AB224" s="709"/>
      <c r="AC224" s="709"/>
      <c r="AD224" s="709"/>
      <c r="AE224" s="709"/>
      <c r="AF224" s="709"/>
      <c r="AG224" s="709"/>
      <c r="AH224" s="709"/>
      <c r="AI224" s="709"/>
      <c r="AJ224" s="709"/>
      <c r="AK224" s="795"/>
      <c r="AL224" s="799"/>
      <c r="AM224" s="800"/>
      <c r="AN224" s="800"/>
      <c r="AO224" s="800"/>
      <c r="AP224" s="800"/>
      <c r="AQ224" s="82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</row>
    <row r="225" spans="1:256" s="262" customFormat="1" ht="18.899999999999999" customHeight="1">
      <c r="A225" s="837"/>
      <c r="B225" s="826"/>
      <c r="C225" s="826"/>
      <c r="D225" s="826"/>
      <c r="E225" s="826"/>
      <c r="F225" s="826"/>
      <c r="G225" s="826"/>
      <c r="H225" s="836"/>
      <c r="I225" s="765" t="s">
        <v>639</v>
      </c>
      <c r="J225" s="766"/>
      <c r="K225" s="766"/>
      <c r="L225" s="766"/>
      <c r="M225" s="766"/>
      <c r="N225" s="766"/>
      <c r="O225" s="788"/>
      <c r="P225" s="794"/>
      <c r="Q225" s="795"/>
      <c r="R225" s="787"/>
      <c r="S225" s="766"/>
      <c r="T225" s="870" t="s">
        <v>496</v>
      </c>
      <c r="U225" s="914">
        <f>U6*0+U22*0</f>
        <v>0</v>
      </c>
      <c r="V225" s="976"/>
      <c r="W225" s="977"/>
      <c r="X225" s="978" t="s">
        <v>542</v>
      </c>
      <c r="Y225" s="977">
        <f>$Z$224</f>
        <v>1</v>
      </c>
      <c r="Z225" s="766"/>
      <c r="AA225" s="979"/>
      <c r="AB225" s="709"/>
      <c r="AC225" s="709"/>
      <c r="AD225" s="709"/>
      <c r="AE225" s="709"/>
      <c r="AF225" s="709"/>
      <c r="AG225" s="709"/>
      <c r="AH225" s="709"/>
      <c r="AI225" s="709"/>
      <c r="AJ225" s="709"/>
      <c r="AK225" s="795"/>
      <c r="AL225" s="740">
        <f>ROUND(U225/Y225,3)</f>
        <v>0</v>
      </c>
      <c r="AM225" s="741"/>
      <c r="AN225" s="741"/>
      <c r="AO225" s="741"/>
      <c r="AP225" s="741"/>
      <c r="AQ225" s="742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1:256" s="262" customFormat="1" ht="18.899999999999999" customHeight="1">
      <c r="A226" s="837"/>
      <c r="B226" s="826"/>
      <c r="C226" s="826"/>
      <c r="D226" s="826"/>
      <c r="E226" s="826"/>
      <c r="F226" s="826"/>
      <c r="G226" s="826"/>
      <c r="H226" s="836"/>
      <c r="I226" s="765"/>
      <c r="J226" s="766"/>
      <c r="K226" s="766"/>
      <c r="L226" s="766"/>
      <c r="M226" s="766"/>
      <c r="N226" s="766"/>
      <c r="O226" s="788"/>
      <c r="P226" s="794"/>
      <c r="Q226" s="795"/>
      <c r="R226" s="787"/>
      <c r="S226" s="766"/>
      <c r="T226" s="870" t="s">
        <v>496</v>
      </c>
      <c r="U226" s="914">
        <f>(U7+U23)*0</f>
        <v>0</v>
      </c>
      <c r="V226" s="976"/>
      <c r="W226" s="977"/>
      <c r="X226" s="978" t="s">
        <v>542</v>
      </c>
      <c r="Y226" s="977">
        <f>$Z$224</f>
        <v>1</v>
      </c>
      <c r="Z226" s="766"/>
      <c r="AA226" s="979"/>
      <c r="AB226" s="709"/>
      <c r="AC226" s="709"/>
      <c r="AD226" s="709"/>
      <c r="AE226" s="709"/>
      <c r="AF226" s="709"/>
      <c r="AG226" s="709"/>
      <c r="AH226" s="709"/>
      <c r="AI226" s="709"/>
      <c r="AJ226" s="709"/>
      <c r="AK226" s="795"/>
      <c r="AL226" s="740">
        <f>ROUND(U226/Y226,3)</f>
        <v>0</v>
      </c>
      <c r="AM226" s="741"/>
      <c r="AN226" s="741"/>
      <c r="AO226" s="741"/>
      <c r="AP226" s="741"/>
      <c r="AQ226" s="742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1:256" ht="18.899999999999999" customHeight="1">
      <c r="A227" s="837"/>
      <c r="B227" s="826"/>
      <c r="C227" s="826"/>
      <c r="D227" s="826"/>
      <c r="E227" s="826"/>
      <c r="F227" s="826"/>
      <c r="G227" s="826"/>
      <c r="H227" s="836"/>
      <c r="I227" s="794"/>
      <c r="J227" s="709"/>
      <c r="K227" s="709"/>
      <c r="L227" s="709"/>
      <c r="M227" s="709"/>
      <c r="N227" s="709"/>
      <c r="O227" s="795"/>
      <c r="P227" s="794"/>
      <c r="Q227" s="795"/>
      <c r="R227" s="787"/>
      <c r="S227" s="766"/>
      <c r="T227" s="870" t="s">
        <v>496</v>
      </c>
      <c r="U227" s="914">
        <f>U8*0+U24*0</f>
        <v>0</v>
      </c>
      <c r="V227" s="976"/>
      <c r="W227" s="977"/>
      <c r="X227" s="978" t="s">
        <v>542</v>
      </c>
      <c r="Y227" s="977">
        <f>$Z$224</f>
        <v>1</v>
      </c>
      <c r="Z227" s="766"/>
      <c r="AA227" s="979"/>
      <c r="AB227" s="709"/>
      <c r="AC227" s="709"/>
      <c r="AD227" s="709"/>
      <c r="AE227" s="709"/>
      <c r="AF227" s="709"/>
      <c r="AG227" s="709"/>
      <c r="AH227" s="709"/>
      <c r="AI227" s="709"/>
      <c r="AJ227" s="709"/>
      <c r="AK227" s="795"/>
      <c r="AL227" s="740">
        <f>ROUND(U227/Y227,3)</f>
        <v>0</v>
      </c>
      <c r="AM227" s="741"/>
      <c r="AN227" s="741"/>
      <c r="AO227" s="741"/>
      <c r="AP227" s="741"/>
      <c r="AQ227" s="742"/>
      <c r="DW227" s="262"/>
      <c r="DX227" s="262"/>
      <c r="DY227" s="262"/>
      <c r="DZ227" s="262"/>
      <c r="EA227" s="262"/>
      <c r="EB227" s="262"/>
      <c r="EC227" s="262"/>
      <c r="ED227" s="262"/>
      <c r="EE227" s="262"/>
      <c r="EF227" s="262"/>
      <c r="EG227" s="262"/>
      <c r="EH227" s="262"/>
      <c r="EI227" s="262"/>
      <c r="EJ227" s="262"/>
      <c r="EK227" s="262"/>
      <c r="EL227" s="262"/>
      <c r="EM227" s="262"/>
      <c r="EN227" s="262"/>
      <c r="EO227" s="262"/>
      <c r="EP227" s="262"/>
      <c r="EQ227" s="262"/>
      <c r="ER227" s="262"/>
      <c r="ES227" s="262"/>
      <c r="ET227" s="262"/>
      <c r="EU227" s="262"/>
      <c r="EV227" s="262"/>
      <c r="EW227" s="262"/>
      <c r="EX227" s="262"/>
      <c r="EY227" s="262"/>
      <c r="EZ227" s="262"/>
      <c r="FA227" s="262"/>
      <c r="FB227" s="262"/>
      <c r="FC227" s="262"/>
      <c r="FD227" s="262"/>
      <c r="FE227" s="262"/>
      <c r="FF227" s="262"/>
      <c r="FG227" s="262"/>
      <c r="FH227" s="262"/>
      <c r="FI227" s="262"/>
      <c r="FJ227" s="262"/>
      <c r="FK227" s="262"/>
      <c r="FL227" s="262"/>
      <c r="FM227" s="262"/>
      <c r="FN227" s="262"/>
      <c r="FO227" s="262"/>
      <c r="FP227" s="262"/>
      <c r="FQ227" s="262"/>
      <c r="FR227" s="262"/>
      <c r="FS227" s="262"/>
      <c r="FT227" s="262"/>
      <c r="FU227" s="262"/>
      <c r="FV227" s="262"/>
      <c r="FW227" s="262"/>
      <c r="FX227" s="262"/>
      <c r="FY227" s="262"/>
      <c r="FZ227" s="262"/>
      <c r="GA227" s="262"/>
      <c r="GB227" s="262"/>
      <c r="GC227" s="262"/>
      <c r="GD227" s="262"/>
      <c r="GE227" s="262"/>
      <c r="GF227" s="262"/>
      <c r="GG227" s="262"/>
      <c r="GH227" s="262"/>
      <c r="GI227" s="262"/>
      <c r="GJ227" s="262"/>
      <c r="GK227" s="262"/>
      <c r="GL227" s="262"/>
      <c r="GM227" s="262"/>
      <c r="GN227" s="262"/>
      <c r="GO227" s="262"/>
      <c r="GP227" s="262"/>
      <c r="GQ227" s="262"/>
      <c r="GR227" s="262"/>
      <c r="GS227" s="262"/>
      <c r="GT227" s="262"/>
      <c r="GU227" s="262"/>
      <c r="GV227" s="262"/>
      <c r="GW227" s="262"/>
      <c r="GX227" s="262"/>
      <c r="GY227" s="262"/>
      <c r="GZ227" s="262"/>
      <c r="HA227" s="262"/>
      <c r="HB227" s="262"/>
      <c r="HC227" s="262"/>
      <c r="HD227" s="262"/>
      <c r="HE227" s="262"/>
      <c r="HF227" s="262"/>
      <c r="HG227" s="262"/>
      <c r="HH227" s="262"/>
      <c r="HI227" s="262"/>
      <c r="HJ227" s="262"/>
      <c r="HK227" s="262"/>
      <c r="HL227" s="262"/>
      <c r="HM227" s="262"/>
      <c r="HN227" s="262"/>
      <c r="HO227" s="262"/>
      <c r="HP227" s="262"/>
      <c r="HQ227" s="262"/>
      <c r="HR227" s="262"/>
      <c r="HS227" s="262"/>
      <c r="HT227" s="262"/>
      <c r="HU227" s="262"/>
      <c r="HV227" s="262"/>
      <c r="HW227" s="262"/>
      <c r="HX227" s="262"/>
      <c r="HY227" s="262"/>
      <c r="HZ227" s="262"/>
      <c r="IA227" s="262"/>
      <c r="IB227" s="262"/>
      <c r="IC227" s="262"/>
      <c r="ID227" s="262"/>
      <c r="IE227" s="262"/>
      <c r="IF227" s="262"/>
      <c r="IG227" s="262"/>
      <c r="IH227" s="262"/>
      <c r="II227" s="262"/>
      <c r="IJ227" s="262"/>
      <c r="IK227" s="262"/>
      <c r="IL227" s="262"/>
      <c r="IM227" s="262"/>
      <c r="IN227" s="262"/>
      <c r="IO227" s="262"/>
      <c r="IP227" s="262"/>
      <c r="IQ227" s="262"/>
      <c r="IR227" s="262"/>
      <c r="IS227" s="262"/>
      <c r="IT227" s="262"/>
      <c r="IU227" s="262"/>
      <c r="IV227" s="262"/>
    </row>
    <row r="228" spans="1:256" ht="18.899999999999999" customHeight="1">
      <c r="A228" s="837"/>
      <c r="B228" s="826"/>
      <c r="C228" s="826"/>
      <c r="D228" s="826"/>
      <c r="E228" s="826"/>
      <c r="F228" s="826"/>
      <c r="G228" s="826"/>
      <c r="H228" s="836"/>
      <c r="I228" s="794"/>
      <c r="J228" s="709"/>
      <c r="K228" s="709"/>
      <c r="L228" s="709"/>
      <c r="M228" s="709"/>
      <c r="N228" s="709"/>
      <c r="O228" s="795"/>
      <c r="P228" s="794"/>
      <c r="Q228" s="795"/>
      <c r="R228" s="787"/>
      <c r="S228" s="766"/>
      <c r="T228" s="870" t="s">
        <v>496</v>
      </c>
      <c r="U228" s="914">
        <f>U9*0+U25*0</f>
        <v>0</v>
      </c>
      <c r="V228" s="976"/>
      <c r="W228" s="977"/>
      <c r="X228" s="978" t="s">
        <v>542</v>
      </c>
      <c r="Y228" s="977">
        <f>$Z$224</f>
        <v>1</v>
      </c>
      <c r="Z228" s="766"/>
      <c r="AA228" s="979"/>
      <c r="AB228" s="709"/>
      <c r="AC228" s="709"/>
      <c r="AD228" s="709"/>
      <c r="AE228" s="709"/>
      <c r="AF228" s="709"/>
      <c r="AG228" s="709"/>
      <c r="AH228" s="709"/>
      <c r="AI228" s="709"/>
      <c r="AJ228" s="709"/>
      <c r="AK228" s="795"/>
      <c r="AL228" s="740">
        <f>ROUND(U228/Y228,3)</f>
        <v>0</v>
      </c>
      <c r="AM228" s="741"/>
      <c r="AN228" s="741"/>
      <c r="AO228" s="741"/>
      <c r="AP228" s="741"/>
      <c r="AQ228" s="742"/>
      <c r="DW228" s="262"/>
      <c r="DX228" s="262"/>
      <c r="DY228" s="262"/>
      <c r="DZ228" s="262"/>
      <c r="EA228" s="262"/>
      <c r="EB228" s="262"/>
      <c r="EC228" s="262"/>
      <c r="ED228" s="262"/>
      <c r="EE228" s="262"/>
      <c r="EF228" s="262"/>
      <c r="EG228" s="262"/>
      <c r="EH228" s="262"/>
      <c r="EI228" s="262"/>
      <c r="EJ228" s="262"/>
      <c r="EK228" s="262"/>
      <c r="EL228" s="262"/>
      <c r="EM228" s="262"/>
      <c r="EN228" s="262"/>
      <c r="EO228" s="262"/>
      <c r="EP228" s="262"/>
      <c r="EQ228" s="262"/>
      <c r="ER228" s="262"/>
      <c r="ES228" s="262"/>
      <c r="ET228" s="262"/>
      <c r="EU228" s="262"/>
      <c r="EV228" s="262"/>
      <c r="EW228" s="262"/>
      <c r="EX228" s="262"/>
      <c r="EY228" s="262"/>
      <c r="EZ228" s="262"/>
      <c r="FA228" s="262"/>
      <c r="FB228" s="262"/>
      <c r="FC228" s="262"/>
      <c r="FD228" s="262"/>
      <c r="FE228" s="262"/>
      <c r="FF228" s="262"/>
      <c r="FG228" s="262"/>
      <c r="FH228" s="262"/>
      <c r="FI228" s="262"/>
      <c r="FJ228" s="262"/>
      <c r="FK228" s="262"/>
      <c r="FL228" s="262"/>
      <c r="FM228" s="262"/>
      <c r="FN228" s="262"/>
      <c r="FO228" s="262"/>
      <c r="FP228" s="262"/>
      <c r="FQ228" s="262"/>
      <c r="FR228" s="262"/>
      <c r="FS228" s="262"/>
      <c r="FT228" s="262"/>
      <c r="FU228" s="262"/>
      <c r="FV228" s="262"/>
      <c r="FW228" s="262"/>
      <c r="FX228" s="262"/>
      <c r="FY228" s="262"/>
      <c r="FZ228" s="262"/>
      <c r="GA228" s="262"/>
      <c r="GB228" s="262"/>
      <c r="GC228" s="262"/>
      <c r="GD228" s="262"/>
      <c r="GE228" s="262"/>
      <c r="GF228" s="262"/>
      <c r="GG228" s="262"/>
      <c r="GH228" s="262"/>
      <c r="GI228" s="262"/>
      <c r="GJ228" s="262"/>
      <c r="GK228" s="262"/>
      <c r="GL228" s="262"/>
      <c r="GM228" s="262"/>
      <c r="GN228" s="262"/>
      <c r="GO228" s="262"/>
      <c r="GP228" s="262"/>
      <c r="GQ228" s="262"/>
      <c r="GR228" s="262"/>
      <c r="GS228" s="262"/>
      <c r="GT228" s="262"/>
      <c r="GU228" s="262"/>
      <c r="GV228" s="262"/>
      <c r="GW228" s="262"/>
      <c r="GX228" s="262"/>
      <c r="GY228" s="262"/>
      <c r="GZ228" s="262"/>
      <c r="HA228" s="262"/>
      <c r="HB228" s="262"/>
      <c r="HC228" s="262"/>
      <c r="HD228" s="262"/>
      <c r="HE228" s="262"/>
      <c r="HF228" s="262"/>
      <c r="HG228" s="262"/>
      <c r="HH228" s="262"/>
      <c r="HI228" s="262"/>
      <c r="HJ228" s="262"/>
      <c r="HK228" s="262"/>
      <c r="HL228" s="262"/>
      <c r="HM228" s="262"/>
      <c r="HN228" s="262"/>
      <c r="HO228" s="262"/>
      <c r="HP228" s="262"/>
      <c r="HQ228" s="262"/>
      <c r="HR228" s="262"/>
      <c r="HS228" s="262"/>
      <c r="HT228" s="262"/>
      <c r="HU228" s="262"/>
      <c r="HV228" s="262"/>
      <c r="HW228" s="262"/>
      <c r="HX228" s="262"/>
      <c r="HY228" s="262"/>
      <c r="HZ228" s="262"/>
      <c r="IA228" s="262"/>
      <c r="IB228" s="262"/>
      <c r="IC228" s="262"/>
      <c r="ID228" s="262"/>
      <c r="IE228" s="262"/>
      <c r="IF228" s="262"/>
      <c r="IG228" s="262"/>
      <c r="IH228" s="262"/>
      <c r="II228" s="262"/>
      <c r="IJ228" s="262"/>
      <c r="IK228" s="262"/>
      <c r="IL228" s="262"/>
      <c r="IM228" s="262"/>
      <c r="IN228" s="262"/>
      <c r="IO228" s="262"/>
      <c r="IP228" s="262"/>
      <c r="IQ228" s="262"/>
      <c r="IR228" s="262"/>
      <c r="IS228" s="262"/>
      <c r="IT228" s="262"/>
      <c r="IU228" s="262"/>
      <c r="IV228" s="262"/>
    </row>
    <row r="229" spans="1:256" ht="18.899999999999999" customHeight="1">
      <c r="A229" s="837"/>
      <c r="B229" s="826"/>
      <c r="C229" s="826"/>
      <c r="D229" s="826"/>
      <c r="E229" s="826"/>
      <c r="F229" s="826"/>
      <c r="G229" s="826"/>
      <c r="H229" s="836"/>
      <c r="I229" s="794"/>
      <c r="J229" s="709"/>
      <c r="K229" s="709"/>
      <c r="L229" s="709"/>
      <c r="M229" s="709"/>
      <c r="N229" s="709"/>
      <c r="O229" s="795"/>
      <c r="P229" s="794"/>
      <c r="Q229" s="795"/>
      <c r="R229" s="765" t="s">
        <v>431</v>
      </c>
      <c r="S229" s="872"/>
      <c r="T229" s="710" t="s">
        <v>496</v>
      </c>
      <c r="U229" s="766"/>
      <c r="V229" s="824"/>
      <c r="W229" s="766"/>
      <c r="X229" s="710"/>
      <c r="Y229" s="766"/>
      <c r="Z229" s="766"/>
      <c r="AA229" s="979"/>
      <c r="AB229" s="709"/>
      <c r="AC229" s="709"/>
      <c r="AD229" s="709"/>
      <c r="AE229" s="709"/>
      <c r="AF229" s="709"/>
      <c r="AG229" s="709"/>
      <c r="AH229" s="709"/>
      <c r="AI229" s="709"/>
      <c r="AJ229" s="709"/>
      <c r="AK229" s="795"/>
      <c r="AL229" s="740">
        <f>SUM(AL225:AL228)</f>
        <v>0</v>
      </c>
      <c r="AM229" s="741"/>
      <c r="AN229" s="741"/>
      <c r="AO229" s="741"/>
      <c r="AP229" s="741"/>
      <c r="AQ229" s="742"/>
      <c r="DW229" s="262"/>
      <c r="DX229" s="262"/>
      <c r="DY229" s="262"/>
      <c r="DZ229" s="262"/>
      <c r="EA229" s="262"/>
      <c r="EB229" s="262"/>
      <c r="EC229" s="262"/>
      <c r="ED229" s="262"/>
      <c r="EE229" s="262"/>
      <c r="EF229" s="262"/>
      <c r="EG229" s="262"/>
      <c r="EH229" s="262"/>
      <c r="EI229" s="262"/>
      <c r="EJ229" s="262"/>
      <c r="EK229" s="262"/>
      <c r="EL229" s="262"/>
      <c r="EM229" s="262"/>
      <c r="EN229" s="262"/>
      <c r="EO229" s="262"/>
      <c r="EP229" s="262"/>
      <c r="EQ229" s="262"/>
      <c r="ER229" s="262"/>
      <c r="ES229" s="262"/>
      <c r="ET229" s="262"/>
      <c r="EU229" s="262"/>
      <c r="EV229" s="262"/>
      <c r="EW229" s="262"/>
      <c r="EX229" s="262"/>
      <c r="EY229" s="262"/>
      <c r="EZ229" s="262"/>
      <c r="FA229" s="262"/>
      <c r="FB229" s="262"/>
      <c r="FC229" s="262"/>
      <c r="FD229" s="262"/>
      <c r="FE229" s="262"/>
      <c r="FF229" s="262"/>
      <c r="FG229" s="262"/>
      <c r="FH229" s="262"/>
      <c r="FI229" s="262"/>
      <c r="FJ229" s="262"/>
      <c r="FK229" s="262"/>
      <c r="FL229" s="262"/>
      <c r="FM229" s="262"/>
      <c r="FN229" s="262"/>
      <c r="FO229" s="262"/>
      <c r="FP229" s="262"/>
      <c r="FQ229" s="262"/>
      <c r="FR229" s="262"/>
      <c r="FS229" s="262"/>
      <c r="FT229" s="262"/>
      <c r="FU229" s="262"/>
      <c r="FV229" s="262"/>
      <c r="FW229" s="262"/>
      <c r="FX229" s="262"/>
      <c r="FY229" s="262"/>
      <c r="FZ229" s="262"/>
      <c r="GA229" s="262"/>
      <c r="GB229" s="262"/>
      <c r="GC229" s="262"/>
      <c r="GD229" s="262"/>
      <c r="GE229" s="262"/>
      <c r="GF229" s="262"/>
      <c r="GG229" s="262"/>
      <c r="GH229" s="262"/>
      <c r="GI229" s="262"/>
      <c r="GJ229" s="262"/>
      <c r="GK229" s="262"/>
      <c r="GL229" s="262"/>
      <c r="GM229" s="262"/>
      <c r="GN229" s="262"/>
      <c r="GO229" s="262"/>
      <c r="GP229" s="262"/>
      <c r="GQ229" s="262"/>
      <c r="GR229" s="262"/>
      <c r="GS229" s="262"/>
      <c r="GT229" s="262"/>
      <c r="GU229" s="262"/>
      <c r="GV229" s="262"/>
      <c r="GW229" s="262"/>
      <c r="GX229" s="262"/>
      <c r="GY229" s="262"/>
      <c r="GZ229" s="262"/>
      <c r="HA229" s="262"/>
      <c r="HB229" s="262"/>
      <c r="HC229" s="262"/>
      <c r="HD229" s="262"/>
      <c r="HE229" s="262"/>
      <c r="HF229" s="262"/>
      <c r="HG229" s="262"/>
      <c r="HH229" s="262"/>
      <c r="HI229" s="262"/>
      <c r="HJ229" s="262"/>
      <c r="HK229" s="262"/>
      <c r="HL229" s="262"/>
      <c r="HM229" s="262"/>
      <c r="HN229" s="262"/>
      <c r="HO229" s="262"/>
      <c r="HP229" s="262"/>
      <c r="HQ229" s="262"/>
      <c r="HR229" s="262"/>
      <c r="HS229" s="262"/>
      <c r="HT229" s="262"/>
      <c r="HU229" s="262"/>
      <c r="HV229" s="262"/>
      <c r="HW229" s="262"/>
      <c r="HX229" s="262"/>
      <c r="HY229" s="262"/>
      <c r="HZ229" s="262"/>
      <c r="IA229" s="262"/>
      <c r="IB229" s="262"/>
      <c r="IC229" s="262"/>
      <c r="ID229" s="262"/>
      <c r="IE229" s="262"/>
      <c r="IF229" s="262"/>
      <c r="IG229" s="262"/>
      <c r="IH229" s="262"/>
      <c r="II229" s="262"/>
      <c r="IJ229" s="262"/>
      <c r="IK229" s="262"/>
      <c r="IL229" s="262"/>
      <c r="IM229" s="262"/>
      <c r="IN229" s="262"/>
      <c r="IO229" s="262"/>
      <c r="IP229" s="262"/>
      <c r="IQ229" s="262"/>
      <c r="IR229" s="262"/>
      <c r="IS229" s="262"/>
      <c r="IT229" s="262"/>
      <c r="IU229" s="262"/>
      <c r="IV229" s="262"/>
    </row>
    <row r="230" spans="1:256" ht="18.899999999999999" customHeight="1">
      <c r="A230" s="837"/>
      <c r="B230" s="826"/>
      <c r="C230" s="826"/>
      <c r="D230" s="826"/>
      <c r="E230" s="826"/>
      <c r="F230" s="826"/>
      <c r="G230" s="826"/>
      <c r="H230" s="836"/>
      <c r="I230" s="765" t="s">
        <v>477</v>
      </c>
      <c r="J230" s="766"/>
      <c r="K230" s="766"/>
      <c r="L230" s="766"/>
      <c r="M230" s="766"/>
      <c r="N230" s="766"/>
      <c r="O230" s="788"/>
      <c r="P230" s="765" t="s">
        <v>514</v>
      </c>
      <c r="Q230" s="788"/>
      <c r="R230" s="787" t="s">
        <v>41</v>
      </c>
      <c r="S230" s="766"/>
      <c r="T230" s="710" t="s">
        <v>496</v>
      </c>
      <c r="U230" s="830">
        <f>U14*0</f>
        <v>0</v>
      </c>
      <c r="V230" s="824"/>
      <c r="W230" s="766"/>
      <c r="X230" s="709" t="s">
        <v>542</v>
      </c>
      <c r="Y230" s="766">
        <f>$Z$224</f>
        <v>1</v>
      </c>
      <c r="Z230" s="766"/>
      <c r="AA230" s="979"/>
      <c r="AB230" s="709"/>
      <c r="AC230" s="709"/>
      <c r="AD230" s="709"/>
      <c r="AE230" s="709"/>
      <c r="AF230" s="709"/>
      <c r="AG230" s="709"/>
      <c r="AH230" s="709"/>
      <c r="AI230" s="709"/>
      <c r="AJ230" s="709"/>
      <c r="AK230" s="795"/>
      <c r="AL230" s="740">
        <f>ROUND(U230/Y230,3)</f>
        <v>0</v>
      </c>
      <c r="AM230" s="741"/>
      <c r="AN230" s="741"/>
      <c r="AO230" s="741"/>
      <c r="AP230" s="741"/>
      <c r="AQ230" s="742"/>
      <c r="DW230" s="262"/>
      <c r="DX230" s="262"/>
      <c r="DY230" s="262"/>
      <c r="DZ230" s="262"/>
      <c r="EA230" s="262"/>
      <c r="EB230" s="262"/>
      <c r="EC230" s="262"/>
      <c r="ED230" s="262"/>
      <c r="EE230" s="262"/>
      <c r="EF230" s="262"/>
      <c r="EG230" s="262"/>
      <c r="EH230" s="262"/>
      <c r="EI230" s="262"/>
      <c r="EJ230" s="262"/>
      <c r="EK230" s="262"/>
      <c r="EL230" s="262"/>
      <c r="EM230" s="262"/>
      <c r="EN230" s="262"/>
      <c r="EO230" s="262"/>
      <c r="EP230" s="262"/>
      <c r="EQ230" s="262"/>
      <c r="ER230" s="262"/>
      <c r="ES230" s="262"/>
      <c r="ET230" s="262"/>
      <c r="EU230" s="262"/>
      <c r="EV230" s="262"/>
      <c r="EW230" s="262"/>
      <c r="EX230" s="262"/>
      <c r="EY230" s="262"/>
      <c r="EZ230" s="262"/>
      <c r="FA230" s="262"/>
      <c r="FB230" s="262"/>
      <c r="FC230" s="262"/>
      <c r="FD230" s="262"/>
      <c r="FE230" s="262"/>
      <c r="FF230" s="262"/>
      <c r="FG230" s="262"/>
      <c r="FH230" s="262"/>
      <c r="FI230" s="262"/>
      <c r="FJ230" s="262"/>
      <c r="FK230" s="262"/>
      <c r="FL230" s="262"/>
      <c r="FM230" s="262"/>
      <c r="FN230" s="262"/>
      <c r="FO230" s="262"/>
      <c r="FP230" s="262"/>
      <c r="FQ230" s="262"/>
      <c r="FR230" s="262"/>
      <c r="FS230" s="262"/>
      <c r="FT230" s="262"/>
      <c r="FU230" s="262"/>
      <c r="FV230" s="262"/>
      <c r="FW230" s="262"/>
      <c r="FX230" s="262"/>
      <c r="FY230" s="262"/>
      <c r="FZ230" s="262"/>
      <c r="GA230" s="262"/>
      <c r="GB230" s="262"/>
      <c r="GC230" s="262"/>
      <c r="GD230" s="262"/>
      <c r="GE230" s="262"/>
      <c r="GF230" s="262"/>
      <c r="GG230" s="262"/>
      <c r="GH230" s="262"/>
      <c r="GI230" s="262"/>
      <c r="GJ230" s="262"/>
      <c r="GK230" s="262"/>
      <c r="GL230" s="262"/>
      <c r="GM230" s="262"/>
      <c r="GN230" s="262"/>
      <c r="GO230" s="262"/>
      <c r="GP230" s="262"/>
      <c r="GQ230" s="262"/>
      <c r="GR230" s="262"/>
      <c r="GS230" s="262"/>
      <c r="GT230" s="262"/>
      <c r="GU230" s="262"/>
      <c r="GV230" s="262"/>
      <c r="GW230" s="262"/>
      <c r="GX230" s="262"/>
      <c r="GY230" s="262"/>
      <c r="GZ230" s="262"/>
      <c r="HA230" s="262"/>
      <c r="HB230" s="262"/>
      <c r="HC230" s="262"/>
      <c r="HD230" s="262"/>
      <c r="HE230" s="262"/>
      <c r="HF230" s="262"/>
      <c r="HG230" s="262"/>
      <c r="HH230" s="262"/>
      <c r="HI230" s="262"/>
      <c r="HJ230" s="262"/>
      <c r="HK230" s="262"/>
      <c r="HL230" s="262"/>
      <c r="HM230" s="262"/>
      <c r="HN230" s="262"/>
      <c r="HO230" s="262"/>
      <c r="HP230" s="262"/>
      <c r="HQ230" s="262"/>
      <c r="HR230" s="262"/>
      <c r="HS230" s="262"/>
      <c r="HT230" s="262"/>
      <c r="HU230" s="262"/>
      <c r="HV230" s="262"/>
      <c r="HW230" s="262"/>
      <c r="HX230" s="262"/>
      <c r="HY230" s="262"/>
      <c r="HZ230" s="262"/>
      <c r="IA230" s="262"/>
      <c r="IB230" s="262"/>
      <c r="IC230" s="262"/>
      <c r="ID230" s="262"/>
      <c r="IE230" s="262"/>
      <c r="IF230" s="262"/>
      <c r="IG230" s="262"/>
      <c r="IH230" s="262"/>
      <c r="II230" s="262"/>
      <c r="IJ230" s="262"/>
      <c r="IK230" s="262"/>
      <c r="IL230" s="262"/>
      <c r="IM230" s="262"/>
      <c r="IN230" s="262"/>
      <c r="IO230" s="262"/>
      <c r="IP230" s="262"/>
      <c r="IQ230" s="262"/>
      <c r="IR230" s="262"/>
      <c r="IS230" s="262"/>
      <c r="IT230" s="262"/>
      <c r="IU230" s="262"/>
      <c r="IV230" s="262"/>
    </row>
    <row r="231" spans="1:256" ht="18.899999999999999" customHeight="1">
      <c r="A231" s="837"/>
      <c r="B231" s="826"/>
      <c r="C231" s="826"/>
      <c r="D231" s="826"/>
      <c r="E231" s="826"/>
      <c r="F231" s="826"/>
      <c r="G231" s="826"/>
      <c r="H231" s="836"/>
      <c r="I231" s="765" t="s">
        <v>639</v>
      </c>
      <c r="J231" s="766"/>
      <c r="K231" s="766"/>
      <c r="L231" s="766"/>
      <c r="M231" s="766"/>
      <c r="N231" s="766"/>
      <c r="O231" s="788"/>
      <c r="P231" s="794"/>
      <c r="Q231" s="795"/>
      <c r="R231" s="787" t="s">
        <v>41</v>
      </c>
      <c r="S231" s="766"/>
      <c r="T231" s="710" t="s">
        <v>496</v>
      </c>
      <c r="U231" s="830">
        <f>U15</f>
        <v>16</v>
      </c>
      <c r="V231" s="824"/>
      <c r="W231" s="766"/>
      <c r="X231" s="709" t="s">
        <v>542</v>
      </c>
      <c r="Y231" s="766">
        <f>$Z$224</f>
        <v>1</v>
      </c>
      <c r="Z231" s="766"/>
      <c r="AA231" s="709"/>
      <c r="AB231" s="709"/>
      <c r="AC231" s="709"/>
      <c r="AD231" s="709"/>
      <c r="AE231" s="709"/>
      <c r="AF231" s="709"/>
      <c r="AG231" s="709"/>
      <c r="AH231" s="709"/>
      <c r="AI231" s="709"/>
      <c r="AJ231" s="709"/>
      <c r="AK231" s="795"/>
      <c r="AL231" s="740">
        <f>ROUND(U231/Y231,3)</f>
        <v>16</v>
      </c>
      <c r="AM231" s="741"/>
      <c r="AN231" s="741"/>
      <c r="AO231" s="741"/>
      <c r="AP231" s="741"/>
      <c r="AQ231" s="742"/>
      <c r="DW231" s="262"/>
      <c r="DX231" s="262"/>
      <c r="DY231" s="262"/>
      <c r="DZ231" s="262"/>
      <c r="EA231" s="262"/>
      <c r="EB231" s="262"/>
      <c r="EC231" s="262"/>
      <c r="ED231" s="262"/>
      <c r="EE231" s="262"/>
      <c r="EF231" s="262"/>
      <c r="EG231" s="262"/>
      <c r="EH231" s="262"/>
      <c r="EI231" s="262"/>
      <c r="EJ231" s="262"/>
      <c r="EK231" s="262"/>
      <c r="EL231" s="262"/>
      <c r="EM231" s="262"/>
      <c r="EN231" s="262"/>
      <c r="EO231" s="262"/>
      <c r="EP231" s="262"/>
      <c r="EQ231" s="262"/>
      <c r="ER231" s="262"/>
      <c r="ES231" s="262"/>
      <c r="ET231" s="262"/>
      <c r="EU231" s="262"/>
      <c r="EV231" s="262"/>
      <c r="EW231" s="262"/>
      <c r="EX231" s="262"/>
      <c r="EY231" s="262"/>
      <c r="EZ231" s="262"/>
      <c r="FA231" s="262"/>
      <c r="FB231" s="262"/>
      <c r="FC231" s="262"/>
      <c r="FD231" s="262"/>
      <c r="FE231" s="262"/>
      <c r="FF231" s="262"/>
      <c r="FG231" s="262"/>
      <c r="FH231" s="262"/>
      <c r="FI231" s="262"/>
      <c r="FJ231" s="262"/>
      <c r="FK231" s="262"/>
      <c r="FL231" s="262"/>
      <c r="FM231" s="262"/>
      <c r="FN231" s="262"/>
      <c r="FO231" s="262"/>
      <c r="FP231" s="262"/>
      <c r="FQ231" s="262"/>
      <c r="FR231" s="262"/>
      <c r="FS231" s="262"/>
      <c r="FT231" s="262"/>
      <c r="FU231" s="262"/>
      <c r="FV231" s="262"/>
      <c r="FW231" s="262"/>
      <c r="FX231" s="262"/>
      <c r="FY231" s="262"/>
      <c r="FZ231" s="262"/>
      <c r="GA231" s="262"/>
      <c r="GB231" s="262"/>
      <c r="GC231" s="262"/>
      <c r="GD231" s="262"/>
      <c r="GE231" s="262"/>
      <c r="GF231" s="262"/>
      <c r="GG231" s="262"/>
      <c r="GH231" s="262"/>
      <c r="GI231" s="262"/>
      <c r="GJ231" s="262"/>
      <c r="GK231" s="262"/>
      <c r="GL231" s="262"/>
      <c r="GM231" s="262"/>
      <c r="GN231" s="262"/>
      <c r="GO231" s="262"/>
      <c r="GP231" s="262"/>
      <c r="GQ231" s="262"/>
      <c r="GR231" s="262"/>
      <c r="GS231" s="262"/>
      <c r="GT231" s="262"/>
      <c r="GU231" s="262"/>
      <c r="GV231" s="262"/>
      <c r="GW231" s="262"/>
      <c r="GX231" s="262"/>
      <c r="GY231" s="262"/>
      <c r="GZ231" s="262"/>
      <c r="HA231" s="262"/>
      <c r="HB231" s="262"/>
      <c r="HC231" s="262"/>
      <c r="HD231" s="262"/>
      <c r="HE231" s="262"/>
      <c r="HF231" s="262"/>
      <c r="HG231" s="262"/>
      <c r="HH231" s="262"/>
      <c r="HI231" s="262"/>
      <c r="HJ231" s="262"/>
      <c r="HK231" s="262"/>
      <c r="HL231" s="262"/>
      <c r="HM231" s="262"/>
      <c r="HN231" s="262"/>
      <c r="HO231" s="262"/>
      <c r="HP231" s="262"/>
      <c r="HQ231" s="262"/>
      <c r="HR231" s="262"/>
      <c r="HS231" s="262"/>
      <c r="HT231" s="262"/>
      <c r="HU231" s="262"/>
      <c r="HV231" s="262"/>
      <c r="HW231" s="262"/>
      <c r="HX231" s="262"/>
      <c r="HY231" s="262"/>
      <c r="HZ231" s="262"/>
      <c r="IA231" s="262"/>
      <c r="IB231" s="262"/>
      <c r="IC231" s="262"/>
      <c r="ID231" s="262"/>
      <c r="IE231" s="262"/>
      <c r="IF231" s="262"/>
      <c r="IG231" s="262"/>
      <c r="IH231" s="262"/>
      <c r="II231" s="262"/>
      <c r="IJ231" s="262"/>
      <c r="IK231" s="262"/>
      <c r="IL231" s="262"/>
      <c r="IM231" s="262"/>
      <c r="IN231" s="262"/>
      <c r="IO231" s="262"/>
      <c r="IP231" s="262"/>
      <c r="IQ231" s="262"/>
      <c r="IR231" s="262"/>
      <c r="IS231" s="262"/>
      <c r="IT231" s="262"/>
      <c r="IU231" s="262"/>
      <c r="IV231" s="262"/>
    </row>
    <row r="232" spans="1:256" ht="18.899999999999999" customHeight="1">
      <c r="A232" s="837"/>
      <c r="B232" s="826"/>
      <c r="C232" s="826"/>
      <c r="D232" s="826"/>
      <c r="E232" s="826"/>
      <c r="F232" s="826"/>
      <c r="G232" s="826"/>
      <c r="H232" s="836"/>
      <c r="I232" s="765"/>
      <c r="J232" s="766"/>
      <c r="K232" s="766"/>
      <c r="L232" s="766"/>
      <c r="M232" s="766"/>
      <c r="N232" s="766"/>
      <c r="O232" s="788"/>
      <c r="P232" s="794"/>
      <c r="Q232" s="795"/>
      <c r="R232" s="787" t="s">
        <v>41</v>
      </c>
      <c r="S232" s="766"/>
      <c r="T232" s="710" t="s">
        <v>496</v>
      </c>
      <c r="U232" s="830">
        <f>U16*0</f>
        <v>0</v>
      </c>
      <c r="V232" s="824"/>
      <c r="W232" s="766"/>
      <c r="X232" s="709" t="s">
        <v>542</v>
      </c>
      <c r="Y232" s="766">
        <f>$Z$224</f>
        <v>1</v>
      </c>
      <c r="Z232" s="766"/>
      <c r="AA232" s="709"/>
      <c r="AB232" s="709"/>
      <c r="AC232" s="709"/>
      <c r="AD232" s="709"/>
      <c r="AE232" s="709"/>
      <c r="AF232" s="709"/>
      <c r="AG232" s="709"/>
      <c r="AH232" s="709"/>
      <c r="AI232" s="709"/>
      <c r="AJ232" s="709"/>
      <c r="AK232" s="795"/>
      <c r="AL232" s="740">
        <f>ROUND(U232/Y232,3)</f>
        <v>0</v>
      </c>
      <c r="AM232" s="741"/>
      <c r="AN232" s="741"/>
      <c r="AO232" s="741"/>
      <c r="AP232" s="741"/>
      <c r="AQ232" s="742"/>
      <c r="DW232" s="262"/>
      <c r="DX232" s="262"/>
      <c r="DY232" s="262"/>
      <c r="DZ232" s="262"/>
      <c r="EA232" s="262"/>
      <c r="EB232" s="262"/>
      <c r="EC232" s="262"/>
      <c r="ED232" s="262"/>
      <c r="EE232" s="262"/>
      <c r="EF232" s="262"/>
      <c r="EG232" s="262"/>
      <c r="EH232" s="262"/>
      <c r="EI232" s="262"/>
      <c r="EJ232" s="262"/>
      <c r="EK232" s="262"/>
      <c r="EL232" s="262"/>
      <c r="EM232" s="262"/>
      <c r="EN232" s="262"/>
      <c r="EO232" s="262"/>
      <c r="EP232" s="262"/>
      <c r="EQ232" s="262"/>
      <c r="ER232" s="262"/>
      <c r="ES232" s="262"/>
      <c r="ET232" s="262"/>
      <c r="EU232" s="262"/>
      <c r="EV232" s="262"/>
      <c r="EW232" s="262"/>
      <c r="EX232" s="262"/>
      <c r="EY232" s="262"/>
      <c r="EZ232" s="262"/>
      <c r="FA232" s="262"/>
      <c r="FB232" s="262"/>
      <c r="FC232" s="262"/>
      <c r="FD232" s="262"/>
      <c r="FE232" s="262"/>
      <c r="FF232" s="262"/>
      <c r="FG232" s="262"/>
      <c r="FH232" s="262"/>
      <c r="FI232" s="262"/>
      <c r="FJ232" s="262"/>
      <c r="FK232" s="262"/>
      <c r="FL232" s="262"/>
      <c r="FM232" s="262"/>
      <c r="FN232" s="262"/>
      <c r="FO232" s="262"/>
      <c r="FP232" s="262"/>
      <c r="FQ232" s="262"/>
      <c r="FR232" s="262"/>
      <c r="FS232" s="262"/>
      <c r="FT232" s="262"/>
      <c r="FU232" s="262"/>
      <c r="FV232" s="262"/>
      <c r="FW232" s="262"/>
      <c r="FX232" s="262"/>
      <c r="FY232" s="262"/>
      <c r="FZ232" s="262"/>
      <c r="GA232" s="262"/>
      <c r="GB232" s="262"/>
      <c r="GC232" s="262"/>
      <c r="GD232" s="262"/>
      <c r="GE232" s="262"/>
      <c r="GF232" s="262"/>
      <c r="GG232" s="262"/>
      <c r="GH232" s="262"/>
      <c r="GI232" s="262"/>
      <c r="GJ232" s="262"/>
      <c r="GK232" s="262"/>
      <c r="GL232" s="262"/>
      <c r="GM232" s="262"/>
      <c r="GN232" s="262"/>
      <c r="GO232" s="262"/>
      <c r="GP232" s="262"/>
      <c r="GQ232" s="262"/>
      <c r="GR232" s="262"/>
      <c r="GS232" s="262"/>
      <c r="GT232" s="262"/>
      <c r="GU232" s="262"/>
      <c r="GV232" s="262"/>
      <c r="GW232" s="262"/>
      <c r="GX232" s="262"/>
      <c r="GY232" s="262"/>
      <c r="GZ232" s="262"/>
      <c r="HA232" s="262"/>
      <c r="HB232" s="262"/>
      <c r="HC232" s="262"/>
      <c r="HD232" s="262"/>
      <c r="HE232" s="262"/>
      <c r="HF232" s="262"/>
      <c r="HG232" s="262"/>
      <c r="HH232" s="262"/>
      <c r="HI232" s="262"/>
      <c r="HJ232" s="262"/>
      <c r="HK232" s="262"/>
      <c r="HL232" s="262"/>
      <c r="HM232" s="262"/>
      <c r="HN232" s="262"/>
      <c r="HO232" s="262"/>
      <c r="HP232" s="262"/>
      <c r="HQ232" s="262"/>
      <c r="HR232" s="262"/>
      <c r="HS232" s="262"/>
      <c r="HT232" s="262"/>
      <c r="HU232" s="262"/>
      <c r="HV232" s="262"/>
      <c r="HW232" s="262"/>
      <c r="HX232" s="262"/>
      <c r="HY232" s="262"/>
      <c r="HZ232" s="262"/>
      <c r="IA232" s="262"/>
      <c r="IB232" s="262"/>
      <c r="IC232" s="262"/>
      <c r="ID232" s="262"/>
      <c r="IE232" s="262"/>
      <c r="IF232" s="262"/>
      <c r="IG232" s="262"/>
      <c r="IH232" s="262"/>
      <c r="II232" s="262"/>
      <c r="IJ232" s="262"/>
      <c r="IK232" s="262"/>
      <c r="IL232" s="262"/>
      <c r="IM232" s="262"/>
      <c r="IN232" s="262"/>
      <c r="IO232" s="262"/>
      <c r="IP232" s="262"/>
      <c r="IQ232" s="262"/>
      <c r="IR232" s="262"/>
      <c r="IS232" s="262"/>
      <c r="IT232" s="262"/>
      <c r="IU232" s="262"/>
      <c r="IV232" s="262"/>
    </row>
    <row r="233" spans="1:256" ht="18.899999999999999" customHeight="1">
      <c r="A233" s="837"/>
      <c r="B233" s="826"/>
      <c r="C233" s="826"/>
      <c r="D233" s="826"/>
      <c r="E233" s="826"/>
      <c r="F233" s="826"/>
      <c r="G233" s="826"/>
      <c r="H233" s="836"/>
      <c r="I233" s="765"/>
      <c r="J233" s="766"/>
      <c r="K233" s="766"/>
      <c r="L233" s="766"/>
      <c r="M233" s="766"/>
      <c r="N233" s="766"/>
      <c r="O233" s="788"/>
      <c r="P233" s="794"/>
      <c r="Q233" s="795"/>
      <c r="R233" s="787" t="s">
        <v>41</v>
      </c>
      <c r="S233" s="766"/>
      <c r="T233" s="710" t="s">
        <v>496</v>
      </c>
      <c r="U233" s="830">
        <f>U17*0</f>
        <v>0</v>
      </c>
      <c r="V233" s="824"/>
      <c r="W233" s="766"/>
      <c r="X233" s="709" t="s">
        <v>542</v>
      </c>
      <c r="Y233" s="766">
        <f>$Z$224</f>
        <v>1</v>
      </c>
      <c r="Z233" s="766"/>
      <c r="AA233" s="709"/>
      <c r="AB233" s="709"/>
      <c r="AC233" s="709"/>
      <c r="AD233" s="709"/>
      <c r="AE233" s="709"/>
      <c r="AF233" s="709"/>
      <c r="AG233" s="709"/>
      <c r="AH233" s="709"/>
      <c r="AI233" s="709"/>
      <c r="AJ233" s="709"/>
      <c r="AK233" s="795"/>
      <c r="AL233" s="740">
        <f>ROUND(U233/Y233,3)</f>
        <v>0</v>
      </c>
      <c r="AM233" s="741"/>
      <c r="AN233" s="741"/>
      <c r="AO233" s="741"/>
      <c r="AP233" s="741"/>
      <c r="AQ233" s="742"/>
      <c r="DW233" s="262"/>
      <c r="DX233" s="262"/>
      <c r="DY233" s="262"/>
      <c r="DZ233" s="262"/>
      <c r="EA233" s="262"/>
      <c r="EB233" s="262"/>
      <c r="EC233" s="262"/>
      <c r="ED233" s="262"/>
      <c r="EE233" s="262"/>
      <c r="EF233" s="262"/>
      <c r="EG233" s="262"/>
      <c r="EH233" s="262"/>
      <c r="EI233" s="262"/>
      <c r="EJ233" s="262"/>
      <c r="EK233" s="262"/>
      <c r="EL233" s="262"/>
      <c r="EM233" s="262"/>
      <c r="EN233" s="262"/>
      <c r="EO233" s="262"/>
      <c r="EP233" s="262"/>
      <c r="EQ233" s="262"/>
      <c r="ER233" s="262"/>
      <c r="ES233" s="262"/>
      <c r="ET233" s="262"/>
      <c r="EU233" s="262"/>
      <c r="EV233" s="262"/>
      <c r="EW233" s="262"/>
      <c r="EX233" s="262"/>
      <c r="EY233" s="262"/>
      <c r="EZ233" s="262"/>
      <c r="FA233" s="262"/>
      <c r="FB233" s="262"/>
      <c r="FC233" s="262"/>
      <c r="FD233" s="262"/>
      <c r="FE233" s="262"/>
      <c r="FF233" s="262"/>
      <c r="FG233" s="262"/>
      <c r="FH233" s="262"/>
      <c r="FI233" s="262"/>
      <c r="FJ233" s="262"/>
      <c r="FK233" s="262"/>
      <c r="FL233" s="262"/>
      <c r="FM233" s="262"/>
      <c r="FN233" s="262"/>
      <c r="FO233" s="262"/>
      <c r="FP233" s="262"/>
      <c r="FQ233" s="262"/>
      <c r="FR233" s="262"/>
      <c r="FS233" s="262"/>
      <c r="FT233" s="262"/>
      <c r="FU233" s="262"/>
      <c r="FV233" s="262"/>
      <c r="FW233" s="262"/>
      <c r="FX233" s="262"/>
      <c r="FY233" s="262"/>
      <c r="FZ233" s="262"/>
      <c r="GA233" s="262"/>
      <c r="GB233" s="262"/>
      <c r="GC233" s="262"/>
      <c r="GD233" s="262"/>
      <c r="GE233" s="262"/>
      <c r="GF233" s="262"/>
      <c r="GG233" s="262"/>
      <c r="GH233" s="262"/>
      <c r="GI233" s="262"/>
      <c r="GJ233" s="262"/>
      <c r="GK233" s="262"/>
      <c r="GL233" s="262"/>
      <c r="GM233" s="262"/>
      <c r="GN233" s="262"/>
      <c r="GO233" s="262"/>
      <c r="GP233" s="262"/>
      <c r="GQ233" s="262"/>
      <c r="GR233" s="262"/>
      <c r="GS233" s="262"/>
      <c r="GT233" s="262"/>
      <c r="GU233" s="262"/>
      <c r="GV233" s="262"/>
      <c r="GW233" s="262"/>
      <c r="GX233" s="262"/>
      <c r="GY233" s="262"/>
      <c r="GZ233" s="262"/>
      <c r="HA233" s="262"/>
      <c r="HB233" s="262"/>
      <c r="HC233" s="262"/>
      <c r="HD233" s="262"/>
      <c r="HE233" s="262"/>
      <c r="HF233" s="262"/>
      <c r="HG233" s="262"/>
      <c r="HH233" s="262"/>
      <c r="HI233" s="262"/>
      <c r="HJ233" s="262"/>
      <c r="HK233" s="262"/>
      <c r="HL233" s="262"/>
      <c r="HM233" s="262"/>
      <c r="HN233" s="262"/>
      <c r="HO233" s="262"/>
      <c r="HP233" s="262"/>
      <c r="HQ233" s="262"/>
      <c r="HR233" s="262"/>
      <c r="HS233" s="262"/>
      <c r="HT233" s="262"/>
      <c r="HU233" s="262"/>
      <c r="HV233" s="262"/>
      <c r="HW233" s="262"/>
      <c r="HX233" s="262"/>
      <c r="HY233" s="262"/>
      <c r="HZ233" s="262"/>
      <c r="IA233" s="262"/>
      <c r="IB233" s="262"/>
      <c r="IC233" s="262"/>
      <c r="ID233" s="262"/>
      <c r="IE233" s="262"/>
      <c r="IF233" s="262"/>
      <c r="IG233" s="262"/>
      <c r="IH233" s="262"/>
      <c r="II233" s="262"/>
      <c r="IJ233" s="262"/>
      <c r="IK233" s="262"/>
      <c r="IL233" s="262"/>
      <c r="IM233" s="262"/>
      <c r="IN233" s="262"/>
      <c r="IO233" s="262"/>
      <c r="IP233" s="262"/>
      <c r="IQ233" s="262"/>
      <c r="IR233" s="262"/>
      <c r="IS233" s="262"/>
      <c r="IT233" s="262"/>
      <c r="IU233" s="262"/>
      <c r="IV233" s="262"/>
    </row>
    <row r="234" spans="1:256" ht="18.899999999999999" customHeight="1">
      <c r="A234" s="837"/>
      <c r="B234" s="826"/>
      <c r="C234" s="826"/>
      <c r="D234" s="826"/>
      <c r="E234" s="826"/>
      <c r="F234" s="826"/>
      <c r="G234" s="826"/>
      <c r="H234" s="836"/>
      <c r="I234" s="765"/>
      <c r="J234" s="766"/>
      <c r="K234" s="766"/>
      <c r="L234" s="766"/>
      <c r="M234" s="766"/>
      <c r="N234" s="766"/>
      <c r="O234" s="788"/>
      <c r="P234" s="794"/>
      <c r="Q234" s="795"/>
      <c r="R234" s="765" t="s">
        <v>431</v>
      </c>
      <c r="S234" s="872"/>
      <c r="T234" s="710" t="s">
        <v>496</v>
      </c>
      <c r="U234" s="766"/>
      <c r="V234" s="824"/>
      <c r="W234" s="766"/>
      <c r="X234" s="710"/>
      <c r="Y234" s="709"/>
      <c r="Z234" s="709"/>
      <c r="AA234" s="709"/>
      <c r="AB234" s="709"/>
      <c r="AC234" s="709"/>
      <c r="AD234" s="709"/>
      <c r="AE234" s="709"/>
      <c r="AF234" s="709"/>
      <c r="AG234" s="709"/>
      <c r="AH234" s="709"/>
      <c r="AI234" s="709"/>
      <c r="AJ234" s="709"/>
      <c r="AK234" s="795"/>
      <c r="AL234" s="740">
        <f>SUM(AL230:AL233)</f>
        <v>16</v>
      </c>
      <c r="AM234" s="741"/>
      <c r="AN234" s="741"/>
      <c r="AO234" s="741"/>
      <c r="AP234" s="741"/>
      <c r="AQ234" s="742"/>
      <c r="DW234" s="262"/>
      <c r="DX234" s="262"/>
      <c r="DY234" s="262"/>
      <c r="DZ234" s="262"/>
      <c r="EA234" s="262"/>
      <c r="EB234" s="262"/>
      <c r="EC234" s="262"/>
      <c r="ED234" s="262"/>
      <c r="EE234" s="262"/>
      <c r="EF234" s="262"/>
      <c r="EG234" s="262"/>
      <c r="EH234" s="262"/>
      <c r="EI234" s="262"/>
      <c r="EJ234" s="262"/>
      <c r="EK234" s="262"/>
      <c r="EL234" s="262"/>
      <c r="EM234" s="262"/>
      <c r="EN234" s="262"/>
      <c r="EO234" s="262"/>
      <c r="EP234" s="262"/>
      <c r="EQ234" s="262"/>
      <c r="ER234" s="262"/>
      <c r="ES234" s="262"/>
      <c r="ET234" s="262"/>
      <c r="EU234" s="262"/>
      <c r="EV234" s="262"/>
      <c r="EW234" s="262"/>
      <c r="EX234" s="262"/>
      <c r="EY234" s="262"/>
      <c r="EZ234" s="262"/>
      <c r="FA234" s="262"/>
      <c r="FB234" s="262"/>
      <c r="FC234" s="262"/>
      <c r="FD234" s="262"/>
      <c r="FE234" s="262"/>
      <c r="FF234" s="262"/>
      <c r="FG234" s="262"/>
      <c r="FH234" s="262"/>
      <c r="FI234" s="262"/>
      <c r="FJ234" s="262"/>
      <c r="FK234" s="262"/>
      <c r="FL234" s="262"/>
      <c r="FM234" s="262"/>
      <c r="FN234" s="262"/>
      <c r="FO234" s="262"/>
      <c r="FP234" s="262"/>
      <c r="FQ234" s="262"/>
      <c r="FR234" s="262"/>
      <c r="FS234" s="262"/>
      <c r="FT234" s="262"/>
      <c r="FU234" s="262"/>
      <c r="FV234" s="262"/>
      <c r="FW234" s="262"/>
      <c r="FX234" s="262"/>
      <c r="FY234" s="262"/>
      <c r="FZ234" s="262"/>
      <c r="GA234" s="262"/>
      <c r="GB234" s="262"/>
      <c r="GC234" s="262"/>
      <c r="GD234" s="262"/>
      <c r="GE234" s="262"/>
      <c r="GF234" s="262"/>
      <c r="GG234" s="262"/>
      <c r="GH234" s="262"/>
      <c r="GI234" s="262"/>
      <c r="GJ234" s="262"/>
      <c r="GK234" s="262"/>
      <c r="GL234" s="262"/>
      <c r="GM234" s="262"/>
      <c r="GN234" s="262"/>
      <c r="GO234" s="262"/>
      <c r="GP234" s="262"/>
      <c r="GQ234" s="262"/>
      <c r="GR234" s="262"/>
      <c r="GS234" s="262"/>
      <c r="GT234" s="262"/>
      <c r="GU234" s="262"/>
      <c r="GV234" s="262"/>
      <c r="GW234" s="262"/>
      <c r="GX234" s="262"/>
      <c r="GY234" s="262"/>
      <c r="GZ234" s="262"/>
      <c r="HA234" s="262"/>
      <c r="HB234" s="262"/>
      <c r="HC234" s="262"/>
      <c r="HD234" s="262"/>
      <c r="HE234" s="262"/>
      <c r="HF234" s="262"/>
      <c r="HG234" s="262"/>
      <c r="HH234" s="262"/>
      <c r="HI234" s="262"/>
      <c r="HJ234" s="262"/>
      <c r="HK234" s="262"/>
      <c r="HL234" s="262"/>
      <c r="HM234" s="262"/>
      <c r="HN234" s="262"/>
      <c r="HO234" s="262"/>
      <c r="HP234" s="262"/>
      <c r="HQ234" s="262"/>
      <c r="HR234" s="262"/>
      <c r="HS234" s="262"/>
      <c r="HT234" s="262"/>
      <c r="HU234" s="262"/>
      <c r="HV234" s="262"/>
      <c r="HW234" s="262"/>
      <c r="HX234" s="262"/>
      <c r="HY234" s="262"/>
      <c r="HZ234" s="262"/>
      <c r="IA234" s="262"/>
      <c r="IB234" s="262"/>
      <c r="IC234" s="262"/>
      <c r="ID234" s="262"/>
      <c r="IE234" s="262"/>
      <c r="IF234" s="262"/>
      <c r="IG234" s="262"/>
      <c r="IH234" s="262"/>
      <c r="II234" s="262"/>
      <c r="IJ234" s="262"/>
      <c r="IK234" s="262"/>
      <c r="IL234" s="262"/>
      <c r="IM234" s="262"/>
      <c r="IN234" s="262"/>
      <c r="IO234" s="262"/>
      <c r="IP234" s="262"/>
      <c r="IQ234" s="262"/>
      <c r="IR234" s="262"/>
      <c r="IS234" s="262"/>
      <c r="IT234" s="262"/>
      <c r="IU234" s="262"/>
      <c r="IV234" s="262"/>
    </row>
    <row r="235" spans="1:256" ht="18.899999999999999" customHeight="1">
      <c r="A235" s="842"/>
      <c r="B235" s="843"/>
      <c r="C235" s="843"/>
      <c r="D235" s="843"/>
      <c r="E235" s="843"/>
      <c r="F235" s="843"/>
      <c r="G235" s="843"/>
      <c r="H235" s="844"/>
      <c r="I235" s="845"/>
      <c r="J235" s="778"/>
      <c r="K235" s="778"/>
      <c r="L235" s="778"/>
      <c r="M235" s="778"/>
      <c r="N235" s="778"/>
      <c r="O235" s="847"/>
      <c r="P235" s="902" t="s">
        <v>514</v>
      </c>
      <c r="Q235" s="903"/>
      <c r="R235" s="902" t="s">
        <v>633</v>
      </c>
      <c r="S235" s="980"/>
      <c r="T235" s="920" t="s">
        <v>496</v>
      </c>
      <c r="U235" s="906" t="s">
        <v>467</v>
      </c>
      <c r="V235" s="981">
        <f>AL229</f>
        <v>0</v>
      </c>
      <c r="W235" s="919"/>
      <c r="X235" s="919"/>
      <c r="Y235" s="919"/>
      <c r="Z235" s="975" t="s">
        <v>474</v>
      </c>
      <c r="AA235" s="982">
        <f>AL234</f>
        <v>16</v>
      </c>
      <c r="AB235" s="919"/>
      <c r="AC235" s="919"/>
      <c r="AD235" s="919"/>
      <c r="AE235" s="906" t="s">
        <v>469</v>
      </c>
      <c r="AF235" s="906"/>
      <c r="AG235" s="906"/>
      <c r="AH235" s="906"/>
      <c r="AI235" s="906"/>
      <c r="AJ235" s="906"/>
      <c r="AK235" s="907"/>
      <c r="AL235" s="908">
        <f>(V235+AA235)</f>
        <v>16</v>
      </c>
      <c r="AM235" s="909"/>
      <c r="AN235" s="909"/>
      <c r="AO235" s="909"/>
      <c r="AP235" s="909"/>
      <c r="AQ235" s="910"/>
      <c r="DW235" s="262"/>
      <c r="DX235" s="262"/>
      <c r="DY235" s="262"/>
      <c r="DZ235" s="262"/>
      <c r="EA235" s="262"/>
      <c r="EB235" s="262"/>
      <c r="EC235" s="262"/>
      <c r="ED235" s="262"/>
      <c r="EE235" s="262"/>
      <c r="EF235" s="262"/>
      <c r="EG235" s="262"/>
      <c r="EH235" s="262"/>
      <c r="EI235" s="262"/>
      <c r="EJ235" s="262"/>
      <c r="EK235" s="262"/>
      <c r="EL235" s="262"/>
      <c r="EM235" s="262"/>
      <c r="EN235" s="262"/>
      <c r="EO235" s="262"/>
      <c r="EP235" s="262"/>
      <c r="EQ235" s="262"/>
      <c r="ER235" s="262"/>
      <c r="ES235" s="262"/>
      <c r="ET235" s="262"/>
      <c r="EU235" s="262"/>
      <c r="EV235" s="262"/>
      <c r="EW235" s="262"/>
      <c r="EX235" s="262"/>
      <c r="EY235" s="262"/>
      <c r="EZ235" s="262"/>
      <c r="FA235" s="262"/>
      <c r="FB235" s="262"/>
      <c r="FC235" s="262"/>
      <c r="FD235" s="262"/>
      <c r="FE235" s="262"/>
      <c r="FF235" s="262"/>
      <c r="FG235" s="262"/>
      <c r="FH235" s="262"/>
      <c r="FI235" s="262"/>
      <c r="FJ235" s="262"/>
      <c r="FK235" s="262"/>
      <c r="FL235" s="262"/>
      <c r="FM235" s="262"/>
      <c r="FN235" s="262"/>
      <c r="FO235" s="262"/>
      <c r="FP235" s="262"/>
      <c r="FQ235" s="262"/>
      <c r="FR235" s="262"/>
      <c r="FS235" s="262"/>
      <c r="FT235" s="262"/>
      <c r="FU235" s="262"/>
      <c r="FV235" s="262"/>
      <c r="FW235" s="262"/>
      <c r="FX235" s="262"/>
      <c r="FY235" s="262"/>
      <c r="FZ235" s="262"/>
      <c r="GA235" s="262"/>
      <c r="GB235" s="262"/>
      <c r="GC235" s="262"/>
      <c r="GD235" s="262"/>
      <c r="GE235" s="262"/>
      <c r="GF235" s="262"/>
      <c r="GG235" s="262"/>
      <c r="GH235" s="262"/>
      <c r="GI235" s="262"/>
      <c r="GJ235" s="262"/>
      <c r="GK235" s="262"/>
      <c r="GL235" s="262"/>
      <c r="GM235" s="262"/>
      <c r="GN235" s="262"/>
      <c r="GO235" s="262"/>
      <c r="GP235" s="262"/>
      <c r="GQ235" s="262"/>
      <c r="GR235" s="262"/>
      <c r="GS235" s="262"/>
      <c r="GT235" s="262"/>
      <c r="GU235" s="262"/>
      <c r="GV235" s="262"/>
      <c r="GW235" s="262"/>
      <c r="GX235" s="262"/>
      <c r="GY235" s="262"/>
      <c r="GZ235" s="262"/>
      <c r="HA235" s="262"/>
      <c r="HB235" s="262"/>
      <c r="HC235" s="262"/>
      <c r="HD235" s="262"/>
      <c r="HE235" s="262"/>
      <c r="HF235" s="262"/>
      <c r="HG235" s="262"/>
      <c r="HH235" s="262"/>
      <c r="HI235" s="262"/>
      <c r="HJ235" s="262"/>
      <c r="HK235" s="262"/>
      <c r="HL235" s="262"/>
      <c r="HM235" s="262"/>
      <c r="HN235" s="262"/>
      <c r="HO235" s="262"/>
      <c r="HP235" s="262"/>
      <c r="HQ235" s="262"/>
      <c r="HR235" s="262"/>
      <c r="HS235" s="262"/>
      <c r="HT235" s="262"/>
      <c r="HU235" s="262"/>
      <c r="HV235" s="262"/>
      <c r="HW235" s="262"/>
      <c r="HX235" s="262"/>
      <c r="HY235" s="262"/>
      <c r="HZ235" s="262"/>
      <c r="IA235" s="262"/>
      <c r="IB235" s="262"/>
      <c r="IC235" s="262"/>
      <c r="ID235" s="262"/>
      <c r="IE235" s="262"/>
      <c r="IF235" s="262"/>
      <c r="IG235" s="262"/>
      <c r="IH235" s="262"/>
      <c r="II235" s="262"/>
      <c r="IJ235" s="262"/>
      <c r="IK235" s="262"/>
      <c r="IL235" s="262"/>
      <c r="IM235" s="262"/>
      <c r="IN235" s="262"/>
      <c r="IO235" s="262"/>
      <c r="IP235" s="262"/>
      <c r="IQ235" s="262"/>
      <c r="IR235" s="262"/>
      <c r="IS235" s="262"/>
      <c r="IT235" s="262"/>
      <c r="IU235" s="262"/>
      <c r="IV235" s="262"/>
    </row>
    <row r="236" spans="1:256" ht="18.899999999999999" customHeight="1">
      <c r="A236" s="765" t="s">
        <v>528</v>
      </c>
      <c r="B236" s="766"/>
      <c r="C236" s="766"/>
      <c r="D236" s="766"/>
      <c r="E236" s="766"/>
      <c r="F236" s="766"/>
      <c r="G236" s="766"/>
      <c r="H236" s="788"/>
      <c r="I236" s="983">
        <v>450</v>
      </c>
      <c r="J236" s="766"/>
      <c r="K236" s="766"/>
      <c r="L236" s="766"/>
      <c r="M236" s="766"/>
      <c r="N236" s="766"/>
      <c r="O236" s="788"/>
      <c r="P236" s="765" t="s">
        <v>529</v>
      </c>
      <c r="Q236" s="788"/>
      <c r="R236" s="787" t="s">
        <v>41</v>
      </c>
      <c r="S236" s="872"/>
      <c r="T236" s="766"/>
      <c r="U236" s="710" t="s">
        <v>496</v>
      </c>
      <c r="V236" s="820"/>
      <c r="W236" s="984">
        <f>U22*4</f>
        <v>72</v>
      </c>
      <c r="X236" s="766"/>
      <c r="Y236" s="766"/>
      <c r="Z236" s="710" t="s">
        <v>511</v>
      </c>
      <c r="AA236" s="984">
        <v>4</v>
      </c>
      <c r="AB236" s="985"/>
      <c r="AC236" s="766"/>
      <c r="AD236" s="709"/>
      <c r="AE236" s="709"/>
      <c r="AF236" s="709"/>
      <c r="AG236" s="709"/>
      <c r="AH236" s="709"/>
      <c r="AI236" s="709"/>
      <c r="AJ236" s="709"/>
      <c r="AK236" s="795"/>
      <c r="AL236" s="740">
        <f>(W236)-AA236</f>
        <v>68</v>
      </c>
      <c r="AM236" s="741"/>
      <c r="AN236" s="741"/>
      <c r="AO236" s="741"/>
      <c r="AP236" s="741"/>
      <c r="AQ236" s="742"/>
      <c r="DW236" s="262"/>
      <c r="DX236" s="262"/>
      <c r="DY236" s="262"/>
      <c r="DZ236" s="262"/>
      <c r="EA236" s="262"/>
      <c r="EB236" s="262"/>
      <c r="EC236" s="262"/>
      <c r="ED236" s="262"/>
      <c r="EE236" s="262"/>
      <c r="EF236" s="262"/>
      <c r="EG236" s="262"/>
      <c r="EH236" s="262"/>
      <c r="EI236" s="262"/>
      <c r="EJ236" s="262"/>
      <c r="EK236" s="262"/>
      <c r="EL236" s="262"/>
      <c r="EM236" s="262"/>
      <c r="EN236" s="262"/>
      <c r="EO236" s="262"/>
      <c r="EP236" s="262"/>
      <c r="EQ236" s="262"/>
      <c r="ER236" s="262"/>
      <c r="ES236" s="262"/>
      <c r="ET236" s="262"/>
      <c r="EU236" s="262"/>
      <c r="EV236" s="262"/>
      <c r="EW236" s="262"/>
      <c r="EX236" s="262"/>
      <c r="EY236" s="262"/>
      <c r="EZ236" s="262"/>
      <c r="FA236" s="262"/>
      <c r="FB236" s="262"/>
      <c r="FC236" s="262"/>
      <c r="FD236" s="262"/>
      <c r="FE236" s="262"/>
      <c r="FF236" s="262"/>
      <c r="FG236" s="262"/>
      <c r="FH236" s="262"/>
      <c r="FI236" s="262"/>
      <c r="FJ236" s="262"/>
      <c r="FK236" s="262"/>
      <c r="FL236" s="262"/>
      <c r="FM236" s="262"/>
      <c r="FN236" s="262"/>
      <c r="FO236" s="262"/>
      <c r="FP236" s="262"/>
      <c r="FQ236" s="262"/>
      <c r="FR236" s="262"/>
      <c r="FS236" s="262"/>
      <c r="FT236" s="262"/>
      <c r="FU236" s="262"/>
      <c r="FV236" s="262"/>
      <c r="FW236" s="262"/>
      <c r="FX236" s="262"/>
      <c r="FY236" s="262"/>
      <c r="FZ236" s="262"/>
      <c r="GA236" s="262"/>
      <c r="GB236" s="262"/>
      <c r="GC236" s="262"/>
      <c r="GD236" s="262"/>
      <c r="GE236" s="262"/>
      <c r="GF236" s="262"/>
      <c r="GG236" s="262"/>
      <c r="GH236" s="262"/>
      <c r="GI236" s="262"/>
      <c r="GJ236" s="262"/>
      <c r="GK236" s="262"/>
      <c r="GL236" s="262"/>
      <c r="GM236" s="262"/>
      <c r="GN236" s="262"/>
      <c r="GO236" s="262"/>
      <c r="GP236" s="262"/>
      <c r="GQ236" s="262"/>
      <c r="GR236" s="262"/>
      <c r="GS236" s="262"/>
      <c r="GT236" s="262"/>
      <c r="GU236" s="262"/>
      <c r="GV236" s="262"/>
      <c r="GW236" s="262"/>
      <c r="GX236" s="262"/>
      <c r="GY236" s="262"/>
      <c r="GZ236" s="262"/>
      <c r="HA236" s="262"/>
      <c r="HB236" s="262"/>
      <c r="HC236" s="262"/>
      <c r="HD236" s="262"/>
      <c r="HE236" s="262"/>
      <c r="HF236" s="262"/>
      <c r="HG236" s="262"/>
      <c r="HH236" s="262"/>
      <c r="HI236" s="262"/>
      <c r="HJ236" s="262"/>
      <c r="HK236" s="262"/>
      <c r="HL236" s="262"/>
      <c r="HM236" s="262"/>
      <c r="HN236" s="262"/>
      <c r="HO236" s="262"/>
      <c r="HP236" s="262"/>
      <c r="HQ236" s="262"/>
      <c r="HR236" s="262"/>
      <c r="HS236" s="262"/>
      <c r="HT236" s="262"/>
      <c r="HU236" s="262"/>
      <c r="HV236" s="262"/>
      <c r="HW236" s="262"/>
      <c r="HX236" s="262"/>
      <c r="HY236" s="262"/>
      <c r="HZ236" s="262"/>
      <c r="IA236" s="262"/>
      <c r="IB236" s="262"/>
      <c r="IC236" s="262"/>
      <c r="ID236" s="262"/>
      <c r="IE236" s="262"/>
      <c r="IF236" s="262"/>
      <c r="IG236" s="262"/>
      <c r="IH236" s="262"/>
      <c r="II236" s="262"/>
      <c r="IJ236" s="262"/>
      <c r="IK236" s="262"/>
      <c r="IL236" s="262"/>
      <c r="IM236" s="262"/>
      <c r="IN236" s="262"/>
      <c r="IO236" s="262"/>
      <c r="IP236" s="262"/>
      <c r="IQ236" s="262"/>
      <c r="IR236" s="262"/>
      <c r="IS236" s="262"/>
      <c r="IT236" s="262"/>
      <c r="IU236" s="262"/>
      <c r="IV236" s="262"/>
    </row>
    <row r="237" spans="1:256" ht="18.899999999999999" customHeight="1">
      <c r="A237" s="837"/>
      <c r="B237" s="826"/>
      <c r="C237" s="826"/>
      <c r="D237" s="826"/>
      <c r="E237" s="826"/>
      <c r="F237" s="826"/>
      <c r="G237" s="826"/>
      <c r="H237" s="836"/>
      <c r="I237" s="794"/>
      <c r="J237" s="709"/>
      <c r="K237" s="709"/>
      <c r="L237" s="709"/>
      <c r="M237" s="709"/>
      <c r="N237" s="709"/>
      <c r="O237" s="795"/>
      <c r="P237" s="765"/>
      <c r="Q237" s="788"/>
      <c r="R237" s="787" t="s">
        <v>41</v>
      </c>
      <c r="S237" s="872"/>
      <c r="T237" s="766"/>
      <c r="U237" s="710" t="s">
        <v>496</v>
      </c>
      <c r="V237" s="820"/>
      <c r="W237" s="984">
        <f>U23*4</f>
        <v>72</v>
      </c>
      <c r="X237" s="766"/>
      <c r="Y237" s="766"/>
      <c r="Z237" s="710" t="s">
        <v>511</v>
      </c>
      <c r="AA237" s="984">
        <v>4</v>
      </c>
      <c r="AB237" s="985"/>
      <c r="AC237" s="766"/>
      <c r="AD237" s="709"/>
      <c r="AE237" s="709"/>
      <c r="AF237" s="709"/>
      <c r="AG237" s="709"/>
      <c r="AH237" s="709"/>
      <c r="AI237" s="709"/>
      <c r="AJ237" s="709"/>
      <c r="AK237" s="795"/>
      <c r="AL237" s="740">
        <f>(W237)-AA237</f>
        <v>68</v>
      </c>
      <c r="AM237" s="741"/>
      <c r="AN237" s="741"/>
      <c r="AO237" s="741"/>
      <c r="AP237" s="741"/>
      <c r="AQ237" s="742"/>
      <c r="DW237" s="262"/>
      <c r="DX237" s="262"/>
      <c r="DY237" s="262"/>
      <c r="DZ237" s="262"/>
      <c r="EA237" s="262"/>
      <c r="EB237" s="262"/>
      <c r="EC237" s="262"/>
      <c r="ED237" s="262"/>
      <c r="EE237" s="262"/>
      <c r="EF237" s="262"/>
      <c r="EG237" s="262"/>
      <c r="EH237" s="262"/>
      <c r="EI237" s="262"/>
      <c r="EJ237" s="262"/>
      <c r="EK237" s="262"/>
      <c r="EL237" s="262"/>
      <c r="EM237" s="262"/>
      <c r="EN237" s="262"/>
      <c r="EO237" s="262"/>
      <c r="EP237" s="262"/>
      <c r="EQ237" s="262"/>
      <c r="ER237" s="262"/>
      <c r="ES237" s="262"/>
      <c r="ET237" s="262"/>
      <c r="EU237" s="262"/>
      <c r="EV237" s="262"/>
      <c r="EW237" s="262"/>
      <c r="EX237" s="262"/>
      <c r="EY237" s="262"/>
      <c r="EZ237" s="262"/>
      <c r="FA237" s="262"/>
      <c r="FB237" s="262"/>
      <c r="FC237" s="262"/>
      <c r="FD237" s="262"/>
      <c r="FE237" s="262"/>
      <c r="FF237" s="262"/>
      <c r="FG237" s="262"/>
      <c r="FH237" s="262"/>
      <c r="FI237" s="262"/>
      <c r="FJ237" s="262"/>
      <c r="FK237" s="262"/>
      <c r="FL237" s="262"/>
      <c r="FM237" s="262"/>
      <c r="FN237" s="262"/>
      <c r="FO237" s="262"/>
      <c r="FP237" s="262"/>
      <c r="FQ237" s="262"/>
      <c r="FR237" s="262"/>
      <c r="FS237" s="262"/>
      <c r="FT237" s="262"/>
      <c r="FU237" s="262"/>
      <c r="FV237" s="262"/>
      <c r="FW237" s="262"/>
      <c r="FX237" s="262"/>
      <c r="FY237" s="262"/>
      <c r="FZ237" s="262"/>
      <c r="GA237" s="262"/>
      <c r="GB237" s="262"/>
      <c r="GC237" s="262"/>
      <c r="GD237" s="262"/>
      <c r="GE237" s="262"/>
      <c r="GF237" s="262"/>
      <c r="GG237" s="262"/>
      <c r="GH237" s="262"/>
      <c r="GI237" s="262"/>
      <c r="GJ237" s="262"/>
      <c r="GK237" s="262"/>
      <c r="GL237" s="262"/>
      <c r="GM237" s="262"/>
      <c r="GN237" s="262"/>
      <c r="GO237" s="262"/>
      <c r="GP237" s="262"/>
      <c r="GQ237" s="262"/>
      <c r="GR237" s="262"/>
      <c r="GS237" s="262"/>
      <c r="GT237" s="262"/>
      <c r="GU237" s="262"/>
      <c r="GV237" s="262"/>
      <c r="GW237" s="262"/>
      <c r="GX237" s="262"/>
      <c r="GY237" s="262"/>
      <c r="GZ237" s="262"/>
      <c r="HA237" s="262"/>
      <c r="HB237" s="262"/>
      <c r="HC237" s="262"/>
      <c r="HD237" s="262"/>
      <c r="HE237" s="262"/>
      <c r="HF237" s="262"/>
      <c r="HG237" s="262"/>
      <c r="HH237" s="262"/>
      <c r="HI237" s="262"/>
      <c r="HJ237" s="262"/>
      <c r="HK237" s="262"/>
      <c r="HL237" s="262"/>
      <c r="HM237" s="262"/>
      <c r="HN237" s="262"/>
      <c r="HO237" s="262"/>
      <c r="HP237" s="262"/>
      <c r="HQ237" s="262"/>
      <c r="HR237" s="262"/>
      <c r="HS237" s="262"/>
      <c r="HT237" s="262"/>
      <c r="HU237" s="262"/>
      <c r="HV237" s="262"/>
      <c r="HW237" s="262"/>
      <c r="HX237" s="262"/>
      <c r="HY237" s="262"/>
      <c r="HZ237" s="262"/>
      <c r="IA237" s="262"/>
      <c r="IB237" s="262"/>
      <c r="IC237" s="262"/>
      <c r="ID237" s="262"/>
      <c r="IE237" s="262"/>
      <c r="IF237" s="262"/>
      <c r="IG237" s="262"/>
      <c r="IH237" s="262"/>
      <c r="II237" s="262"/>
      <c r="IJ237" s="262"/>
      <c r="IK237" s="262"/>
      <c r="IL237" s="262"/>
      <c r="IM237" s="262"/>
      <c r="IN237" s="262"/>
      <c r="IO237" s="262"/>
      <c r="IP237" s="262"/>
      <c r="IQ237" s="262"/>
      <c r="IR237" s="262"/>
      <c r="IS237" s="262"/>
      <c r="IT237" s="262"/>
      <c r="IU237" s="262"/>
      <c r="IV237" s="262"/>
    </row>
    <row r="238" spans="1:256" ht="18.899999999999999" customHeight="1">
      <c r="A238" s="837"/>
      <c r="B238" s="826"/>
      <c r="C238" s="826"/>
      <c r="D238" s="826"/>
      <c r="E238" s="826"/>
      <c r="F238" s="826"/>
      <c r="G238" s="826"/>
      <c r="H238" s="836"/>
      <c r="I238" s="794"/>
      <c r="J238" s="709"/>
      <c r="K238" s="709"/>
      <c r="L238" s="709"/>
      <c r="M238" s="709"/>
      <c r="N238" s="709"/>
      <c r="O238" s="795"/>
      <c r="P238" s="765"/>
      <c r="Q238" s="788"/>
      <c r="R238" s="787" t="s">
        <v>41</v>
      </c>
      <c r="S238" s="872"/>
      <c r="T238" s="766"/>
      <c r="U238" s="710" t="s">
        <v>496</v>
      </c>
      <c r="V238" s="820"/>
      <c r="W238" s="984">
        <f>U24*4</f>
        <v>108</v>
      </c>
      <c r="X238" s="766"/>
      <c r="Y238" s="766"/>
      <c r="Z238" s="710" t="s">
        <v>511</v>
      </c>
      <c r="AA238" s="984">
        <v>5</v>
      </c>
      <c r="AB238" s="985"/>
      <c r="AC238" s="766"/>
      <c r="AD238" s="709"/>
      <c r="AE238" s="709"/>
      <c r="AF238" s="709"/>
      <c r="AG238" s="709"/>
      <c r="AH238" s="709"/>
      <c r="AI238" s="709"/>
      <c r="AJ238" s="709"/>
      <c r="AK238" s="795"/>
      <c r="AL238" s="740">
        <f>(W238)-AA238</f>
        <v>103</v>
      </c>
      <c r="AM238" s="741"/>
      <c r="AN238" s="741"/>
      <c r="AO238" s="741"/>
      <c r="AP238" s="741"/>
      <c r="AQ238" s="742"/>
      <c r="DW238" s="262"/>
      <c r="DX238" s="262"/>
      <c r="DY238" s="262"/>
      <c r="DZ238" s="262"/>
      <c r="EA238" s="262"/>
      <c r="EB238" s="262"/>
      <c r="EC238" s="262"/>
      <c r="ED238" s="262"/>
      <c r="EE238" s="262"/>
      <c r="EF238" s="262"/>
      <c r="EG238" s="262"/>
      <c r="EH238" s="262"/>
      <c r="EI238" s="262"/>
      <c r="EJ238" s="262"/>
      <c r="EK238" s="262"/>
      <c r="EL238" s="262"/>
      <c r="EM238" s="262"/>
      <c r="EN238" s="262"/>
      <c r="EO238" s="262"/>
      <c r="EP238" s="262"/>
      <c r="EQ238" s="262"/>
      <c r="ER238" s="262"/>
      <c r="ES238" s="262"/>
      <c r="ET238" s="262"/>
      <c r="EU238" s="262"/>
      <c r="EV238" s="262"/>
      <c r="EW238" s="262"/>
      <c r="EX238" s="262"/>
      <c r="EY238" s="262"/>
      <c r="EZ238" s="262"/>
      <c r="FA238" s="262"/>
      <c r="FB238" s="262"/>
      <c r="FC238" s="262"/>
      <c r="FD238" s="262"/>
      <c r="FE238" s="262"/>
      <c r="FF238" s="262"/>
      <c r="FG238" s="262"/>
      <c r="FH238" s="262"/>
      <c r="FI238" s="262"/>
      <c r="FJ238" s="262"/>
      <c r="FK238" s="262"/>
      <c r="FL238" s="262"/>
      <c r="FM238" s="262"/>
      <c r="FN238" s="262"/>
      <c r="FO238" s="262"/>
      <c r="FP238" s="262"/>
      <c r="FQ238" s="262"/>
      <c r="FR238" s="262"/>
      <c r="FS238" s="262"/>
      <c r="FT238" s="262"/>
      <c r="FU238" s="262"/>
      <c r="FV238" s="262"/>
      <c r="FW238" s="262"/>
      <c r="FX238" s="262"/>
      <c r="FY238" s="262"/>
      <c r="FZ238" s="262"/>
      <c r="GA238" s="262"/>
      <c r="GB238" s="262"/>
      <c r="GC238" s="262"/>
      <c r="GD238" s="262"/>
      <c r="GE238" s="262"/>
      <c r="GF238" s="262"/>
      <c r="GG238" s="262"/>
      <c r="GH238" s="262"/>
      <c r="GI238" s="262"/>
      <c r="GJ238" s="262"/>
      <c r="GK238" s="262"/>
      <c r="GL238" s="262"/>
      <c r="GM238" s="262"/>
      <c r="GN238" s="262"/>
      <c r="GO238" s="262"/>
      <c r="GP238" s="262"/>
      <c r="GQ238" s="262"/>
      <c r="GR238" s="262"/>
      <c r="GS238" s="262"/>
      <c r="GT238" s="262"/>
      <c r="GU238" s="262"/>
      <c r="GV238" s="262"/>
      <c r="GW238" s="262"/>
      <c r="GX238" s="262"/>
      <c r="GY238" s="262"/>
      <c r="GZ238" s="262"/>
      <c r="HA238" s="262"/>
      <c r="HB238" s="262"/>
      <c r="HC238" s="262"/>
      <c r="HD238" s="262"/>
      <c r="HE238" s="262"/>
      <c r="HF238" s="262"/>
      <c r="HG238" s="262"/>
      <c r="HH238" s="262"/>
      <c r="HI238" s="262"/>
      <c r="HJ238" s="262"/>
      <c r="HK238" s="262"/>
      <c r="HL238" s="262"/>
      <c r="HM238" s="262"/>
      <c r="HN238" s="262"/>
      <c r="HO238" s="262"/>
      <c r="HP238" s="262"/>
      <c r="HQ238" s="262"/>
      <c r="HR238" s="262"/>
      <c r="HS238" s="262"/>
      <c r="HT238" s="262"/>
      <c r="HU238" s="262"/>
      <c r="HV238" s="262"/>
      <c r="HW238" s="262"/>
      <c r="HX238" s="262"/>
      <c r="HY238" s="262"/>
      <c r="HZ238" s="262"/>
      <c r="IA238" s="262"/>
      <c r="IB238" s="262"/>
      <c r="IC238" s="262"/>
      <c r="ID238" s="262"/>
      <c r="IE238" s="262"/>
      <c r="IF238" s="262"/>
      <c r="IG238" s="262"/>
      <c r="IH238" s="262"/>
      <c r="II238" s="262"/>
      <c r="IJ238" s="262"/>
      <c r="IK238" s="262"/>
      <c r="IL238" s="262"/>
      <c r="IM238" s="262"/>
      <c r="IN238" s="262"/>
      <c r="IO238" s="262"/>
      <c r="IP238" s="262"/>
      <c r="IQ238" s="262"/>
      <c r="IR238" s="262"/>
      <c r="IS238" s="262"/>
      <c r="IT238" s="262"/>
      <c r="IU238" s="262"/>
      <c r="IV238" s="262"/>
    </row>
    <row r="239" spans="1:256" ht="18.899999999999999" customHeight="1">
      <c r="A239" s="837"/>
      <c r="B239" s="826"/>
      <c r="C239" s="826"/>
      <c r="D239" s="826"/>
      <c r="E239" s="826"/>
      <c r="F239" s="826"/>
      <c r="G239" s="826"/>
      <c r="H239" s="836"/>
      <c r="I239" s="794"/>
      <c r="J239" s="709"/>
      <c r="K239" s="709"/>
      <c r="L239" s="709"/>
      <c r="M239" s="709"/>
      <c r="N239" s="709"/>
      <c r="O239" s="795"/>
      <c r="P239" s="765"/>
      <c r="Q239" s="788"/>
      <c r="R239" s="787" t="s">
        <v>41</v>
      </c>
      <c r="S239" s="872"/>
      <c r="T239" s="766"/>
      <c r="U239" s="710" t="s">
        <v>496</v>
      </c>
      <c r="V239" s="820"/>
      <c r="W239" s="984">
        <f>U25*4</f>
        <v>0</v>
      </c>
      <c r="X239" s="766"/>
      <c r="Y239" s="766"/>
      <c r="Z239" s="710" t="s">
        <v>511</v>
      </c>
      <c r="AA239" s="984">
        <v>0</v>
      </c>
      <c r="AB239" s="985"/>
      <c r="AC239" s="766"/>
      <c r="AD239" s="709"/>
      <c r="AE239" s="709"/>
      <c r="AF239" s="709"/>
      <c r="AG239" s="709"/>
      <c r="AH239" s="709"/>
      <c r="AI239" s="709"/>
      <c r="AJ239" s="709"/>
      <c r="AK239" s="795"/>
      <c r="AL239" s="740">
        <f>(W239)-AA239</f>
        <v>0</v>
      </c>
      <c r="AM239" s="741"/>
      <c r="AN239" s="741"/>
      <c r="AO239" s="741"/>
      <c r="AP239" s="741"/>
      <c r="AQ239" s="742"/>
      <c r="DW239" s="262"/>
      <c r="DX239" s="262"/>
      <c r="DY239" s="262"/>
      <c r="DZ239" s="262"/>
      <c r="EA239" s="262"/>
      <c r="EB239" s="262"/>
      <c r="EC239" s="262"/>
      <c r="ED239" s="262"/>
      <c r="EE239" s="262"/>
      <c r="EF239" s="262"/>
      <c r="EG239" s="262"/>
      <c r="EH239" s="262"/>
      <c r="EI239" s="262"/>
      <c r="EJ239" s="262"/>
      <c r="EK239" s="262"/>
      <c r="EL239" s="262"/>
      <c r="EM239" s="262"/>
      <c r="EN239" s="262"/>
      <c r="EO239" s="262"/>
      <c r="EP239" s="262"/>
      <c r="EQ239" s="262"/>
      <c r="ER239" s="262"/>
      <c r="ES239" s="262"/>
      <c r="ET239" s="262"/>
      <c r="EU239" s="262"/>
      <c r="EV239" s="262"/>
      <c r="EW239" s="262"/>
      <c r="EX239" s="262"/>
      <c r="EY239" s="262"/>
      <c r="EZ239" s="262"/>
      <c r="FA239" s="262"/>
      <c r="FB239" s="262"/>
      <c r="FC239" s="262"/>
      <c r="FD239" s="262"/>
      <c r="FE239" s="262"/>
      <c r="FF239" s="262"/>
      <c r="FG239" s="262"/>
      <c r="FH239" s="262"/>
      <c r="FI239" s="262"/>
      <c r="FJ239" s="262"/>
      <c r="FK239" s="262"/>
      <c r="FL239" s="262"/>
      <c r="FM239" s="262"/>
      <c r="FN239" s="262"/>
      <c r="FO239" s="262"/>
      <c r="FP239" s="262"/>
      <c r="FQ239" s="262"/>
      <c r="FR239" s="262"/>
      <c r="FS239" s="262"/>
      <c r="FT239" s="262"/>
      <c r="FU239" s="262"/>
      <c r="FV239" s="262"/>
      <c r="FW239" s="262"/>
      <c r="FX239" s="262"/>
      <c r="FY239" s="262"/>
      <c r="FZ239" s="262"/>
      <c r="GA239" s="262"/>
      <c r="GB239" s="262"/>
      <c r="GC239" s="262"/>
      <c r="GD239" s="262"/>
      <c r="GE239" s="262"/>
      <c r="GF239" s="262"/>
      <c r="GG239" s="262"/>
      <c r="GH239" s="262"/>
      <c r="GI239" s="262"/>
      <c r="GJ239" s="262"/>
      <c r="GK239" s="262"/>
      <c r="GL239" s="262"/>
      <c r="GM239" s="262"/>
      <c r="GN239" s="262"/>
      <c r="GO239" s="262"/>
      <c r="GP239" s="262"/>
      <c r="GQ239" s="262"/>
      <c r="GR239" s="262"/>
      <c r="GS239" s="262"/>
      <c r="GT239" s="262"/>
      <c r="GU239" s="262"/>
      <c r="GV239" s="262"/>
      <c r="GW239" s="262"/>
      <c r="GX239" s="262"/>
      <c r="GY239" s="262"/>
      <c r="GZ239" s="262"/>
      <c r="HA239" s="262"/>
      <c r="HB239" s="262"/>
      <c r="HC239" s="262"/>
      <c r="HD239" s="262"/>
      <c r="HE239" s="262"/>
      <c r="HF239" s="262"/>
      <c r="HG239" s="262"/>
      <c r="HH239" s="262"/>
      <c r="HI239" s="262"/>
      <c r="HJ239" s="262"/>
      <c r="HK239" s="262"/>
      <c r="HL239" s="262"/>
      <c r="HM239" s="262"/>
      <c r="HN239" s="262"/>
      <c r="HO239" s="262"/>
      <c r="HP239" s="262"/>
      <c r="HQ239" s="262"/>
      <c r="HR239" s="262"/>
      <c r="HS239" s="262"/>
      <c r="HT239" s="262"/>
      <c r="HU239" s="262"/>
      <c r="HV239" s="262"/>
      <c r="HW239" s="262"/>
      <c r="HX239" s="262"/>
      <c r="HY239" s="262"/>
      <c r="HZ239" s="262"/>
      <c r="IA239" s="262"/>
      <c r="IB239" s="262"/>
      <c r="IC239" s="262"/>
      <c r="ID239" s="262"/>
      <c r="IE239" s="262"/>
      <c r="IF239" s="262"/>
      <c r="IG239" s="262"/>
      <c r="IH239" s="262"/>
      <c r="II239" s="262"/>
      <c r="IJ239" s="262"/>
      <c r="IK239" s="262"/>
      <c r="IL239" s="262"/>
      <c r="IM239" s="262"/>
      <c r="IN239" s="262"/>
      <c r="IO239" s="262"/>
      <c r="IP239" s="262"/>
      <c r="IQ239" s="262"/>
      <c r="IR239" s="262"/>
      <c r="IS239" s="262"/>
      <c r="IT239" s="262"/>
      <c r="IU239" s="262"/>
      <c r="IV239" s="262"/>
    </row>
    <row r="240" spans="1:256" ht="18.899999999999999" customHeight="1">
      <c r="A240" s="842"/>
      <c r="B240" s="843"/>
      <c r="C240" s="843"/>
      <c r="D240" s="843"/>
      <c r="E240" s="843"/>
      <c r="F240" s="843"/>
      <c r="G240" s="843"/>
      <c r="H240" s="844"/>
      <c r="I240" s="845"/>
      <c r="J240" s="778"/>
      <c r="K240" s="778"/>
      <c r="L240" s="778"/>
      <c r="M240" s="778"/>
      <c r="N240" s="778"/>
      <c r="O240" s="847"/>
      <c r="P240" s="849"/>
      <c r="Q240" s="873"/>
      <c r="R240" s="849" t="s">
        <v>431</v>
      </c>
      <c r="S240" s="986"/>
      <c r="T240" s="846"/>
      <c r="U240" s="773" t="s">
        <v>496</v>
      </c>
      <c r="V240" s="987"/>
      <c r="W240" s="778"/>
      <c r="X240" s="778"/>
      <c r="Y240" s="778"/>
      <c r="Z240" s="778"/>
      <c r="AA240" s="778"/>
      <c r="AB240" s="778"/>
      <c r="AC240" s="778"/>
      <c r="AD240" s="778"/>
      <c r="AE240" s="778"/>
      <c r="AF240" s="778"/>
      <c r="AG240" s="778"/>
      <c r="AH240" s="778"/>
      <c r="AI240" s="778"/>
      <c r="AJ240" s="778"/>
      <c r="AK240" s="847"/>
      <c r="AL240" s="853">
        <f>SUM(AL236:AL239)</f>
        <v>239</v>
      </c>
      <c r="AM240" s="854"/>
      <c r="AN240" s="854"/>
      <c r="AO240" s="854"/>
      <c r="AP240" s="854"/>
      <c r="AQ240" s="855"/>
      <c r="DW240" s="262"/>
      <c r="DX240" s="262"/>
      <c r="DY240" s="262"/>
      <c r="DZ240" s="262"/>
      <c r="EA240" s="262"/>
      <c r="EB240" s="262"/>
      <c r="EC240" s="262"/>
      <c r="ED240" s="262"/>
      <c r="EE240" s="262"/>
      <c r="EF240" s="262"/>
      <c r="EG240" s="262"/>
      <c r="EH240" s="262"/>
      <c r="EI240" s="262"/>
      <c r="EJ240" s="262"/>
      <c r="EK240" s="262"/>
      <c r="EL240" s="262"/>
      <c r="EM240" s="262"/>
      <c r="EN240" s="262"/>
      <c r="EO240" s="262"/>
      <c r="EP240" s="262"/>
      <c r="EQ240" s="262"/>
      <c r="ER240" s="262"/>
      <c r="ES240" s="262"/>
      <c r="ET240" s="262"/>
      <c r="EU240" s="262"/>
      <c r="EV240" s="262"/>
      <c r="EW240" s="262"/>
      <c r="EX240" s="262"/>
      <c r="EY240" s="262"/>
      <c r="EZ240" s="262"/>
      <c r="FA240" s="262"/>
      <c r="FB240" s="262"/>
      <c r="FC240" s="262"/>
      <c r="FD240" s="262"/>
      <c r="FE240" s="262"/>
      <c r="FF240" s="262"/>
      <c r="FG240" s="262"/>
      <c r="FH240" s="262"/>
      <c r="FI240" s="262"/>
      <c r="FJ240" s="262"/>
      <c r="FK240" s="262"/>
      <c r="FL240" s="262"/>
      <c r="FM240" s="262"/>
      <c r="FN240" s="262"/>
      <c r="FO240" s="262"/>
      <c r="FP240" s="262"/>
      <c r="FQ240" s="262"/>
      <c r="FR240" s="262"/>
      <c r="FS240" s="262"/>
      <c r="FT240" s="262"/>
      <c r="FU240" s="262"/>
      <c r="FV240" s="262"/>
      <c r="FW240" s="262"/>
      <c r="FX240" s="262"/>
      <c r="FY240" s="262"/>
      <c r="FZ240" s="262"/>
      <c r="GA240" s="262"/>
      <c r="GB240" s="262"/>
      <c r="GC240" s="262"/>
      <c r="GD240" s="262"/>
      <c r="GE240" s="262"/>
      <c r="GF240" s="262"/>
      <c r="GG240" s="262"/>
      <c r="GH240" s="262"/>
      <c r="GI240" s="262"/>
      <c r="GJ240" s="262"/>
      <c r="GK240" s="262"/>
      <c r="GL240" s="262"/>
      <c r="GM240" s="262"/>
      <c r="GN240" s="262"/>
      <c r="GO240" s="262"/>
      <c r="GP240" s="262"/>
      <c r="GQ240" s="262"/>
      <c r="GR240" s="262"/>
      <c r="GS240" s="262"/>
      <c r="GT240" s="262"/>
      <c r="GU240" s="262"/>
      <c r="GV240" s="262"/>
      <c r="GW240" s="262"/>
      <c r="GX240" s="262"/>
      <c r="GY240" s="262"/>
      <c r="GZ240" s="262"/>
      <c r="HA240" s="262"/>
      <c r="HB240" s="262"/>
      <c r="HC240" s="262"/>
      <c r="HD240" s="262"/>
      <c r="HE240" s="262"/>
      <c r="HF240" s="262"/>
      <c r="HG240" s="262"/>
      <c r="HH240" s="262"/>
      <c r="HI240" s="262"/>
      <c r="HJ240" s="262"/>
      <c r="HK240" s="262"/>
      <c r="HL240" s="262"/>
      <c r="HM240" s="262"/>
      <c r="HN240" s="262"/>
      <c r="HO240" s="262"/>
      <c r="HP240" s="262"/>
      <c r="HQ240" s="262"/>
      <c r="HR240" s="262"/>
      <c r="HS240" s="262"/>
      <c r="HT240" s="262"/>
      <c r="HU240" s="262"/>
      <c r="HV240" s="262"/>
      <c r="HW240" s="262"/>
      <c r="HX240" s="262"/>
      <c r="HY240" s="262"/>
      <c r="HZ240" s="262"/>
      <c r="IA240" s="262"/>
      <c r="IB240" s="262"/>
      <c r="IC240" s="262"/>
      <c r="ID240" s="262"/>
      <c r="IE240" s="262"/>
      <c r="IF240" s="262"/>
      <c r="IG240" s="262"/>
      <c r="IH240" s="262"/>
      <c r="II240" s="262"/>
      <c r="IJ240" s="262"/>
      <c r="IK240" s="262"/>
      <c r="IL240" s="262"/>
      <c r="IM240" s="262"/>
      <c r="IN240" s="262"/>
      <c r="IO240" s="262"/>
      <c r="IP240" s="262"/>
      <c r="IQ240" s="262"/>
      <c r="IR240" s="262"/>
      <c r="IS240" s="262"/>
      <c r="IT240" s="262"/>
      <c r="IU240" s="262"/>
      <c r="IV240" s="262"/>
    </row>
    <row r="241" spans="1:256" ht="18.899999999999999" customHeight="1">
      <c r="A241" s="765" t="s">
        <v>640</v>
      </c>
      <c r="B241" s="766"/>
      <c r="C241" s="766"/>
      <c r="D241" s="766"/>
      <c r="E241" s="766"/>
      <c r="F241" s="766"/>
      <c r="G241" s="766"/>
      <c r="H241" s="788"/>
      <c r="I241" s="765" t="s">
        <v>490</v>
      </c>
      <c r="J241" s="786"/>
      <c r="K241" s="786"/>
      <c r="L241" s="687"/>
      <c r="M241" s="687"/>
      <c r="N241" s="687"/>
      <c r="O241" s="785"/>
      <c r="P241" s="686" t="s">
        <v>448</v>
      </c>
      <c r="Q241" s="785"/>
      <c r="R241" s="794" t="s">
        <v>467</v>
      </c>
      <c r="S241" s="709" t="s">
        <v>478</v>
      </c>
      <c r="T241" s="710" t="s">
        <v>511</v>
      </c>
      <c r="U241" s="819">
        <f>S243</f>
        <v>0</v>
      </c>
      <c r="V241" s="766"/>
      <c r="W241" s="766"/>
      <c r="X241" s="709" t="s">
        <v>469</v>
      </c>
      <c r="Y241" s="709" t="s">
        <v>501</v>
      </c>
      <c r="Z241" s="766" t="s">
        <v>641</v>
      </c>
      <c r="AA241" s="766"/>
      <c r="AB241" s="766"/>
      <c r="AC241" s="766"/>
      <c r="AD241" s="693"/>
      <c r="AE241" s="693"/>
      <c r="AF241" s="693"/>
      <c r="AG241" s="693"/>
      <c r="AH241" s="693"/>
      <c r="AI241" s="693"/>
      <c r="AJ241" s="693"/>
      <c r="AK241" s="790"/>
      <c r="AL241" s="740"/>
      <c r="AM241" s="741"/>
      <c r="AN241" s="741"/>
      <c r="AO241" s="741"/>
      <c r="AP241" s="741"/>
      <c r="AQ241" s="742"/>
      <c r="DW241" s="262"/>
      <c r="DX241" s="262"/>
      <c r="DY241" s="262"/>
      <c r="DZ241" s="262"/>
      <c r="EA241" s="262"/>
      <c r="EB241" s="262"/>
      <c r="EC241" s="262"/>
      <c r="ED241" s="262"/>
      <c r="EE241" s="262"/>
      <c r="EF241" s="262"/>
      <c r="EG241" s="262"/>
      <c r="EH241" s="262"/>
      <c r="EI241" s="262"/>
      <c r="EJ241" s="262"/>
      <c r="EK241" s="262"/>
      <c r="EL241" s="262"/>
      <c r="EM241" s="262"/>
      <c r="EN241" s="262"/>
      <c r="EO241" s="262"/>
      <c r="EP241" s="262"/>
      <c r="EQ241" s="262"/>
      <c r="ER241" s="262"/>
      <c r="ES241" s="262"/>
      <c r="ET241" s="262"/>
      <c r="EU241" s="262"/>
      <c r="EV241" s="262"/>
      <c r="EW241" s="262"/>
      <c r="EX241" s="262"/>
      <c r="EY241" s="262"/>
      <c r="EZ241" s="262"/>
      <c r="FA241" s="262"/>
      <c r="FB241" s="262"/>
      <c r="FC241" s="262"/>
      <c r="FD241" s="262"/>
      <c r="FE241" s="262"/>
      <c r="FF241" s="262"/>
      <c r="FG241" s="262"/>
      <c r="FH241" s="262"/>
      <c r="FI241" s="262"/>
      <c r="FJ241" s="262"/>
      <c r="FK241" s="262"/>
      <c r="FL241" s="262"/>
      <c r="FM241" s="262"/>
      <c r="FN241" s="262"/>
      <c r="FO241" s="262"/>
      <c r="FP241" s="262"/>
      <c r="FQ241" s="262"/>
      <c r="FR241" s="262"/>
      <c r="FS241" s="262"/>
      <c r="FT241" s="262"/>
      <c r="FU241" s="262"/>
      <c r="FV241" s="262"/>
      <c r="FW241" s="262"/>
      <c r="FX241" s="262"/>
      <c r="FY241" s="262"/>
      <c r="FZ241" s="262"/>
      <c r="GA241" s="262"/>
      <c r="GB241" s="262"/>
      <c r="GC241" s="262"/>
      <c r="GD241" s="262"/>
      <c r="GE241" s="262"/>
      <c r="GF241" s="262"/>
      <c r="GG241" s="262"/>
      <c r="GH241" s="262"/>
      <c r="GI241" s="262"/>
      <c r="GJ241" s="262"/>
      <c r="GK241" s="262"/>
      <c r="GL241" s="262"/>
      <c r="GM241" s="262"/>
      <c r="GN241" s="262"/>
      <c r="GO241" s="262"/>
      <c r="GP241" s="262"/>
      <c r="GQ241" s="262"/>
      <c r="GR241" s="262"/>
      <c r="GS241" s="262"/>
      <c r="GT241" s="262"/>
      <c r="GU241" s="262"/>
      <c r="GV241" s="262"/>
      <c r="GW241" s="262"/>
      <c r="GX241" s="262"/>
      <c r="GY241" s="262"/>
      <c r="GZ241" s="262"/>
      <c r="HA241" s="262"/>
      <c r="HB241" s="262"/>
      <c r="HC241" s="262"/>
      <c r="HD241" s="262"/>
      <c r="HE241" s="262"/>
      <c r="HF241" s="262"/>
      <c r="HG241" s="262"/>
      <c r="HH241" s="262"/>
      <c r="HI241" s="262"/>
      <c r="HJ241" s="262"/>
      <c r="HK241" s="262"/>
      <c r="HL241" s="262"/>
      <c r="HM241" s="262"/>
      <c r="HN241" s="262"/>
      <c r="HO241" s="262"/>
      <c r="HP241" s="262"/>
      <c r="HQ241" s="262"/>
      <c r="HR241" s="262"/>
      <c r="HS241" s="262"/>
      <c r="HT241" s="262"/>
      <c r="HU241" s="262"/>
      <c r="HV241" s="262"/>
      <c r="HW241" s="262"/>
      <c r="HX241" s="262"/>
      <c r="HY241" s="262"/>
      <c r="HZ241" s="262"/>
      <c r="IA241" s="262"/>
      <c r="IB241" s="262"/>
      <c r="IC241" s="262"/>
      <c r="ID241" s="262"/>
      <c r="IE241" s="262"/>
      <c r="IF241" s="262"/>
      <c r="IG241" s="262"/>
      <c r="IH241" s="262"/>
      <c r="II241" s="262"/>
      <c r="IJ241" s="262"/>
      <c r="IK241" s="262"/>
      <c r="IL241" s="262"/>
      <c r="IM241" s="262"/>
      <c r="IN241" s="262"/>
      <c r="IO241" s="262"/>
      <c r="IP241" s="262"/>
      <c r="IQ241" s="262"/>
      <c r="IR241" s="262"/>
      <c r="IS241" s="262"/>
      <c r="IT241" s="262"/>
      <c r="IU241" s="262"/>
      <c r="IV241" s="262"/>
    </row>
    <row r="242" spans="1:256" s="262" customFormat="1" ht="18.899999999999999" customHeight="1">
      <c r="A242" s="837"/>
      <c r="B242" s="826"/>
      <c r="C242" s="826"/>
      <c r="D242" s="826"/>
      <c r="E242" s="826"/>
      <c r="F242" s="826"/>
      <c r="G242" s="826"/>
      <c r="H242" s="836"/>
      <c r="I242" s="765"/>
      <c r="J242" s="766"/>
      <c r="K242" s="766"/>
      <c r="L242" s="766"/>
      <c r="M242" s="766"/>
      <c r="N242" s="766"/>
      <c r="O242" s="788"/>
      <c r="P242" s="794"/>
      <c r="Q242" s="795"/>
      <c r="R242" s="765" t="s">
        <v>519</v>
      </c>
      <c r="S242" s="766"/>
      <c r="T242" s="766"/>
      <c r="U242" s="870" t="s">
        <v>478</v>
      </c>
      <c r="V242" s="710" t="s">
        <v>479</v>
      </c>
      <c r="W242" s="766" t="s">
        <v>642</v>
      </c>
      <c r="X242" s="766"/>
      <c r="Y242" s="766"/>
      <c r="Z242" s="766"/>
      <c r="AA242" s="766"/>
      <c r="AB242" s="766"/>
      <c r="AC242" s="709"/>
      <c r="AD242" s="766"/>
      <c r="AE242" s="766"/>
      <c r="AF242" s="766"/>
      <c r="AG242" s="766"/>
      <c r="AH242" s="766"/>
      <c r="AI242" s="709"/>
      <c r="AJ242" s="820"/>
      <c r="AK242" s="795"/>
      <c r="AL242" s="740"/>
      <c r="AM242" s="741"/>
      <c r="AN242" s="741"/>
      <c r="AO242" s="741"/>
      <c r="AP242" s="741"/>
      <c r="AQ242" s="742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1:256" s="262" customFormat="1" ht="18.899999999999999" customHeight="1">
      <c r="A243" s="837"/>
      <c r="B243" s="826"/>
      <c r="C243" s="826"/>
      <c r="D243" s="826"/>
      <c r="E243" s="826"/>
      <c r="F243" s="826"/>
      <c r="G243" s="826"/>
      <c r="H243" s="836"/>
      <c r="I243" s="765"/>
      <c r="J243" s="766"/>
      <c r="K243" s="766"/>
      <c r="L243" s="766"/>
      <c r="M243" s="766"/>
      <c r="N243" s="766"/>
      <c r="O243" s="788"/>
      <c r="P243" s="794"/>
      <c r="Q243" s="795"/>
      <c r="R243" s="794"/>
      <c r="S243" s="819">
        <f>S31</f>
        <v>0</v>
      </c>
      <c r="T243" s="766"/>
      <c r="U243" s="819"/>
      <c r="V243" s="710" t="s">
        <v>479</v>
      </c>
      <c r="W243" s="709" t="str">
        <f>IF(S243=0,"줄파기 고려하지 않음","줄파기 깊이")</f>
        <v>줄파기 고려하지 않음</v>
      </c>
      <c r="X243" s="766"/>
      <c r="Y243" s="766"/>
      <c r="Z243" s="766"/>
      <c r="AA243" s="709"/>
      <c r="AB243" s="709"/>
      <c r="AC243" s="709"/>
      <c r="AD243" s="709"/>
      <c r="AE243" s="709"/>
      <c r="AF243" s="709"/>
      <c r="AG243" s="709"/>
      <c r="AH243" s="709"/>
      <c r="AI243" s="709"/>
      <c r="AJ243" s="709"/>
      <c r="AK243" s="795"/>
      <c r="AL243" s="740"/>
      <c r="AM243" s="741"/>
      <c r="AN243" s="741"/>
      <c r="AO243" s="741"/>
      <c r="AP243" s="741"/>
      <c r="AQ243" s="742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1:256" s="262" customFormat="1" ht="18.899999999999999" customHeight="1">
      <c r="A244" s="837"/>
      <c r="B244" s="826"/>
      <c r="C244" s="826"/>
      <c r="D244" s="826"/>
      <c r="E244" s="826"/>
      <c r="F244" s="826"/>
      <c r="G244" s="826"/>
      <c r="H244" s="836"/>
      <c r="I244" s="794"/>
      <c r="J244" s="709"/>
      <c r="K244" s="709"/>
      <c r="L244" s="709"/>
      <c r="M244" s="709"/>
      <c r="N244" s="709"/>
      <c r="O244" s="795"/>
      <c r="P244" s="811"/>
      <c r="Q244" s="812"/>
      <c r="R244" s="811"/>
      <c r="S244" s="809" t="s">
        <v>641</v>
      </c>
      <c r="T244" s="809"/>
      <c r="U244" s="865"/>
      <c r="V244" s="763" t="s">
        <v>479</v>
      </c>
      <c r="W244" s="747" t="s">
        <v>643</v>
      </c>
      <c r="X244" s="747"/>
      <c r="Y244" s="747"/>
      <c r="Z244" s="747"/>
      <c r="AA244" s="747"/>
      <c r="AB244" s="747"/>
      <c r="AC244" s="747"/>
      <c r="AD244" s="815"/>
      <c r="AE244" s="747"/>
      <c r="AF244" s="747"/>
      <c r="AG244" s="747"/>
      <c r="AH244" s="747"/>
      <c r="AI244" s="747"/>
      <c r="AJ244" s="747"/>
      <c r="AK244" s="810"/>
      <c r="AL244" s="753"/>
      <c r="AM244" s="754"/>
      <c r="AN244" s="754"/>
      <c r="AO244" s="754"/>
      <c r="AP244" s="754"/>
      <c r="AQ244" s="755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1:256" s="262" customFormat="1" ht="18.899999999999999" customHeight="1">
      <c r="A245" s="837"/>
      <c r="B245" s="826"/>
      <c r="C245" s="826"/>
      <c r="D245" s="826"/>
      <c r="E245" s="826"/>
      <c r="F245" s="826"/>
      <c r="G245" s="826"/>
      <c r="H245" s="836"/>
      <c r="I245" s="765" t="s">
        <v>644</v>
      </c>
      <c r="J245" s="766"/>
      <c r="K245" s="766"/>
      <c r="L245" s="766"/>
      <c r="M245" s="766"/>
      <c r="N245" s="766"/>
      <c r="O245" s="788"/>
      <c r="P245" s="765" t="s">
        <v>448</v>
      </c>
      <c r="Q245" s="788"/>
      <c r="R245" s="787" t="s">
        <v>41</v>
      </c>
      <c r="S245" s="766"/>
      <c r="T245" s="766"/>
      <c r="U245" s="870" t="s">
        <v>496</v>
      </c>
      <c r="V245" s="709" t="s">
        <v>467</v>
      </c>
      <c r="W245" s="819">
        <f>W250</f>
        <v>1.9490000000000001</v>
      </c>
      <c r="X245" s="766"/>
      <c r="Y245" s="766"/>
      <c r="Z245" s="710" t="s">
        <v>511</v>
      </c>
      <c r="AA245" s="819">
        <f>$U$241</f>
        <v>0</v>
      </c>
      <c r="AB245" s="766"/>
      <c r="AC245" s="766"/>
      <c r="AD245" s="820" t="s">
        <v>469</v>
      </c>
      <c r="AE245" s="710" t="s">
        <v>501</v>
      </c>
      <c r="AF245" s="985">
        <f>AL236-AF250</f>
        <v>50</v>
      </c>
      <c r="AG245" s="985"/>
      <c r="AH245" s="985"/>
      <c r="AI245" s="709"/>
      <c r="AJ245" s="709"/>
      <c r="AK245" s="795"/>
      <c r="AL245" s="740">
        <f>ROUND(((W245-AA245)*AF245),3)</f>
        <v>97.45</v>
      </c>
      <c r="AM245" s="741"/>
      <c r="AN245" s="741"/>
      <c r="AO245" s="741"/>
      <c r="AP245" s="741"/>
      <c r="AQ245" s="742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1:256" s="262" customFormat="1" ht="18.899999999999999" customHeight="1">
      <c r="A246" s="837"/>
      <c r="B246" s="826"/>
      <c r="C246" s="826"/>
      <c r="D246" s="826"/>
      <c r="E246" s="826"/>
      <c r="F246" s="826"/>
      <c r="G246" s="826"/>
      <c r="H246" s="836"/>
      <c r="I246" s="794"/>
      <c r="J246" s="709"/>
      <c r="K246" s="709"/>
      <c r="L246" s="709"/>
      <c r="M246" s="709"/>
      <c r="N246" s="709"/>
      <c r="O246" s="795"/>
      <c r="P246" s="765"/>
      <c r="Q246" s="788"/>
      <c r="R246" s="787" t="s">
        <v>41</v>
      </c>
      <c r="S246" s="766"/>
      <c r="T246" s="766"/>
      <c r="U246" s="870" t="s">
        <v>496</v>
      </c>
      <c r="V246" s="709" t="s">
        <v>467</v>
      </c>
      <c r="W246" s="819">
        <f>W251</f>
        <v>5.548</v>
      </c>
      <c r="X246" s="766"/>
      <c r="Y246" s="766"/>
      <c r="Z246" s="710" t="s">
        <v>511</v>
      </c>
      <c r="AA246" s="819">
        <f>$U$241</f>
        <v>0</v>
      </c>
      <c r="AB246" s="766"/>
      <c r="AC246" s="766"/>
      <c r="AD246" s="820" t="s">
        <v>469</v>
      </c>
      <c r="AE246" s="710" t="s">
        <v>501</v>
      </c>
      <c r="AF246" s="985">
        <f>AL237-AF251</f>
        <v>50</v>
      </c>
      <c r="AG246" s="985"/>
      <c r="AH246" s="985"/>
      <c r="AI246" s="709"/>
      <c r="AJ246" s="709"/>
      <c r="AK246" s="795"/>
      <c r="AL246" s="740">
        <f>ROUND(((W246-AA246)*AF246),3)</f>
        <v>277.39999999999998</v>
      </c>
      <c r="AM246" s="741"/>
      <c r="AN246" s="741"/>
      <c r="AO246" s="741"/>
      <c r="AP246" s="741"/>
      <c r="AQ246" s="742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1:256" s="262" customFormat="1" ht="18.899999999999999" customHeight="1">
      <c r="A247" s="837"/>
      <c r="B247" s="826"/>
      <c r="C247" s="826"/>
      <c r="D247" s="826"/>
      <c r="E247" s="826"/>
      <c r="F247" s="826"/>
      <c r="G247" s="826"/>
      <c r="H247" s="836"/>
      <c r="I247" s="794"/>
      <c r="J247" s="709"/>
      <c r="K247" s="709"/>
      <c r="L247" s="709"/>
      <c r="M247" s="709"/>
      <c r="N247" s="709"/>
      <c r="O247" s="795"/>
      <c r="P247" s="765"/>
      <c r="Q247" s="788"/>
      <c r="R247" s="787" t="s">
        <v>41</v>
      </c>
      <c r="S247" s="766"/>
      <c r="T247" s="766"/>
      <c r="U247" s="870" t="s">
        <v>496</v>
      </c>
      <c r="V247" s="709" t="s">
        <v>467</v>
      </c>
      <c r="W247" s="819">
        <f>W252</f>
        <v>5.9009999999999998</v>
      </c>
      <c r="X247" s="766"/>
      <c r="Y247" s="766"/>
      <c r="Z247" s="710" t="s">
        <v>511</v>
      </c>
      <c r="AA247" s="819">
        <f>$U$241</f>
        <v>0</v>
      </c>
      <c r="AB247" s="766"/>
      <c r="AC247" s="766"/>
      <c r="AD247" s="820" t="s">
        <v>469</v>
      </c>
      <c r="AE247" s="710" t="s">
        <v>501</v>
      </c>
      <c r="AF247" s="985">
        <f>AL238-AF252</f>
        <v>76</v>
      </c>
      <c r="AG247" s="985"/>
      <c r="AH247" s="985"/>
      <c r="AI247" s="709"/>
      <c r="AJ247" s="709"/>
      <c r="AK247" s="795"/>
      <c r="AL247" s="740">
        <f>ROUND(((W247-AA247)*AF247),3)</f>
        <v>448.476</v>
      </c>
      <c r="AM247" s="741"/>
      <c r="AN247" s="741"/>
      <c r="AO247" s="741"/>
      <c r="AP247" s="741"/>
      <c r="AQ247" s="742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1:256" s="262" customFormat="1" ht="18.899999999999999" customHeight="1">
      <c r="A248" s="837"/>
      <c r="B248" s="826"/>
      <c r="C248" s="826"/>
      <c r="D248" s="826"/>
      <c r="E248" s="826"/>
      <c r="F248" s="826"/>
      <c r="G248" s="826"/>
      <c r="H248" s="836"/>
      <c r="I248" s="794"/>
      <c r="J248" s="709"/>
      <c r="K248" s="709"/>
      <c r="L248" s="709"/>
      <c r="M248" s="709"/>
      <c r="N248" s="709"/>
      <c r="O248" s="795"/>
      <c r="P248" s="765"/>
      <c r="Q248" s="788"/>
      <c r="R248" s="787" t="s">
        <v>41</v>
      </c>
      <c r="S248" s="766"/>
      <c r="T248" s="766"/>
      <c r="U248" s="870" t="s">
        <v>496</v>
      </c>
      <c r="V248" s="709" t="s">
        <v>467</v>
      </c>
      <c r="W248" s="819">
        <f>W253</f>
        <v>0</v>
      </c>
      <c r="X248" s="766"/>
      <c r="Y248" s="766"/>
      <c r="Z248" s="710" t="s">
        <v>511</v>
      </c>
      <c r="AA248" s="819">
        <f>$U$241</f>
        <v>0</v>
      </c>
      <c r="AB248" s="766"/>
      <c r="AC248" s="766"/>
      <c r="AD248" s="820" t="s">
        <v>469</v>
      </c>
      <c r="AE248" s="710" t="s">
        <v>501</v>
      </c>
      <c r="AF248" s="985">
        <f>W239-AF253</f>
        <v>0</v>
      </c>
      <c r="AG248" s="985"/>
      <c r="AH248" s="985"/>
      <c r="AI248" s="709"/>
      <c r="AJ248" s="709"/>
      <c r="AK248" s="795"/>
      <c r="AL248" s="740">
        <f>ROUND(((W248-AA248)*AF248),3)</f>
        <v>0</v>
      </c>
      <c r="AM248" s="741"/>
      <c r="AN248" s="741"/>
      <c r="AO248" s="741"/>
      <c r="AP248" s="741"/>
      <c r="AQ248" s="742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1:256" s="262" customFormat="1" ht="18.899999999999999" customHeight="1">
      <c r="A249" s="837"/>
      <c r="B249" s="826"/>
      <c r="C249" s="826"/>
      <c r="D249" s="826"/>
      <c r="E249" s="826"/>
      <c r="F249" s="826"/>
      <c r="G249" s="826"/>
      <c r="H249" s="836"/>
      <c r="I249" s="794"/>
      <c r="J249" s="709"/>
      <c r="K249" s="709"/>
      <c r="L249" s="709"/>
      <c r="M249" s="709"/>
      <c r="N249" s="709"/>
      <c r="O249" s="795"/>
      <c r="P249" s="811"/>
      <c r="Q249" s="812"/>
      <c r="R249" s="811" t="s">
        <v>431</v>
      </c>
      <c r="S249" s="809"/>
      <c r="T249" s="809"/>
      <c r="U249" s="829" t="s">
        <v>496</v>
      </c>
      <c r="V249" s="747"/>
      <c r="W249" s="747"/>
      <c r="X249" s="747"/>
      <c r="Y249" s="747"/>
      <c r="Z249" s="747"/>
      <c r="AA249" s="747"/>
      <c r="AB249" s="747"/>
      <c r="AC249" s="747"/>
      <c r="AD249" s="815"/>
      <c r="AE249" s="747"/>
      <c r="AF249" s="747"/>
      <c r="AG249" s="747"/>
      <c r="AH249" s="747"/>
      <c r="AI249" s="747"/>
      <c r="AJ249" s="747"/>
      <c r="AK249" s="810"/>
      <c r="AL249" s="753">
        <f>SUM(AL245:AL248)</f>
        <v>823.32600000000002</v>
      </c>
      <c r="AM249" s="754"/>
      <c r="AN249" s="754"/>
      <c r="AO249" s="754"/>
      <c r="AP249" s="754"/>
      <c r="AQ249" s="755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1:256" s="262" customFormat="1" ht="18.899999999999999" customHeight="1">
      <c r="A250" s="837"/>
      <c r="B250" s="826"/>
      <c r="C250" s="826"/>
      <c r="D250" s="826"/>
      <c r="E250" s="826"/>
      <c r="F250" s="826"/>
      <c r="G250" s="826"/>
      <c r="H250" s="836"/>
      <c r="I250" s="765" t="s">
        <v>645</v>
      </c>
      <c r="J250" s="766"/>
      <c r="K250" s="766"/>
      <c r="L250" s="766"/>
      <c r="M250" s="766"/>
      <c r="N250" s="766"/>
      <c r="O250" s="788"/>
      <c r="P250" s="765" t="s">
        <v>448</v>
      </c>
      <c r="Q250" s="788"/>
      <c r="R250" s="787" t="s">
        <v>41</v>
      </c>
      <c r="S250" s="766"/>
      <c r="T250" s="766"/>
      <c r="U250" s="870" t="s">
        <v>496</v>
      </c>
      <c r="V250" s="709" t="s">
        <v>467</v>
      </c>
      <c r="W250" s="819">
        <f>W22</f>
        <v>1.9490000000000001</v>
      </c>
      <c r="X250" s="766"/>
      <c r="Y250" s="766"/>
      <c r="Z250" s="710" t="s">
        <v>511</v>
      </c>
      <c r="AA250" s="819">
        <f>$U$241</f>
        <v>0</v>
      </c>
      <c r="AB250" s="766"/>
      <c r="AC250" s="766"/>
      <c r="AD250" s="820" t="s">
        <v>469</v>
      </c>
      <c r="AE250" s="710" t="s">
        <v>501</v>
      </c>
      <c r="AF250" s="985">
        <f>U22</f>
        <v>18</v>
      </c>
      <c r="AG250" s="985"/>
      <c r="AH250" s="985"/>
      <c r="AI250" s="724"/>
      <c r="AJ250" s="724"/>
      <c r="AK250" s="899"/>
      <c r="AL250" s="730">
        <f>ROUND(((W250-AA250)*AF250),3)</f>
        <v>35.082000000000001</v>
      </c>
      <c r="AM250" s="900"/>
      <c r="AN250" s="900"/>
      <c r="AO250" s="900"/>
      <c r="AP250" s="900"/>
      <c r="AQ250" s="901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1:256" s="262" customFormat="1" ht="18.899999999999999" customHeight="1">
      <c r="A251" s="837"/>
      <c r="B251" s="826"/>
      <c r="C251" s="826"/>
      <c r="D251" s="826"/>
      <c r="E251" s="826"/>
      <c r="F251" s="826"/>
      <c r="G251" s="826"/>
      <c r="H251" s="836"/>
      <c r="I251" s="794"/>
      <c r="J251" s="709"/>
      <c r="K251" s="709"/>
      <c r="L251" s="709"/>
      <c r="M251" s="709"/>
      <c r="N251" s="709"/>
      <c r="O251" s="795"/>
      <c r="P251" s="765"/>
      <c r="Q251" s="788"/>
      <c r="R251" s="787" t="s">
        <v>41</v>
      </c>
      <c r="S251" s="766"/>
      <c r="T251" s="766"/>
      <c r="U251" s="870" t="s">
        <v>496</v>
      </c>
      <c r="V251" s="709" t="s">
        <v>467</v>
      </c>
      <c r="W251" s="819">
        <f>W23</f>
        <v>5.548</v>
      </c>
      <c r="X251" s="766"/>
      <c r="Y251" s="766"/>
      <c r="Z251" s="710" t="s">
        <v>511</v>
      </c>
      <c r="AA251" s="819">
        <f>$U$241</f>
        <v>0</v>
      </c>
      <c r="AB251" s="766"/>
      <c r="AC251" s="766"/>
      <c r="AD251" s="820" t="s">
        <v>469</v>
      </c>
      <c r="AE251" s="710" t="s">
        <v>501</v>
      </c>
      <c r="AF251" s="985">
        <f>U23</f>
        <v>18</v>
      </c>
      <c r="AG251" s="985"/>
      <c r="AH251" s="985"/>
      <c r="AI251" s="709"/>
      <c r="AJ251" s="709"/>
      <c r="AK251" s="795"/>
      <c r="AL251" s="740">
        <f>ROUND(((W251-AA251)*AF251),3)</f>
        <v>99.864000000000004</v>
      </c>
      <c r="AM251" s="741"/>
      <c r="AN251" s="741"/>
      <c r="AO251" s="741"/>
      <c r="AP251" s="741"/>
      <c r="AQ251" s="742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1:256" s="262" customFormat="1" ht="18.899999999999999" customHeight="1">
      <c r="A252" s="837"/>
      <c r="B252" s="826"/>
      <c r="C252" s="826"/>
      <c r="D252" s="826"/>
      <c r="E252" s="826"/>
      <c r="F252" s="826"/>
      <c r="G252" s="826"/>
      <c r="H252" s="836"/>
      <c r="I252" s="794"/>
      <c r="J252" s="709"/>
      <c r="K252" s="709"/>
      <c r="L252" s="709"/>
      <c r="M252" s="709"/>
      <c r="N252" s="709"/>
      <c r="O252" s="795"/>
      <c r="P252" s="765"/>
      <c r="Q252" s="788"/>
      <c r="R252" s="787" t="s">
        <v>41</v>
      </c>
      <c r="S252" s="766"/>
      <c r="T252" s="766"/>
      <c r="U252" s="870" t="s">
        <v>496</v>
      </c>
      <c r="V252" s="709" t="s">
        <v>467</v>
      </c>
      <c r="W252" s="819">
        <f>W24</f>
        <v>5.9009999999999998</v>
      </c>
      <c r="X252" s="766"/>
      <c r="Y252" s="766"/>
      <c r="Z252" s="710" t="s">
        <v>511</v>
      </c>
      <c r="AA252" s="819">
        <f>$U$241</f>
        <v>0</v>
      </c>
      <c r="AB252" s="766"/>
      <c r="AC252" s="766"/>
      <c r="AD252" s="820" t="s">
        <v>469</v>
      </c>
      <c r="AE252" s="710" t="s">
        <v>501</v>
      </c>
      <c r="AF252" s="985">
        <f>U24</f>
        <v>27</v>
      </c>
      <c r="AG252" s="985"/>
      <c r="AH252" s="985"/>
      <c r="AI252" s="709"/>
      <c r="AJ252" s="709"/>
      <c r="AK252" s="795"/>
      <c r="AL252" s="740">
        <f>ROUND(((W252-AA252)*AF252),3)</f>
        <v>159.327</v>
      </c>
      <c r="AM252" s="741"/>
      <c r="AN252" s="741"/>
      <c r="AO252" s="741"/>
      <c r="AP252" s="741"/>
      <c r="AQ252" s="742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1:256" s="262" customFormat="1" ht="18.899999999999999" customHeight="1">
      <c r="A253" s="837"/>
      <c r="B253" s="826"/>
      <c r="C253" s="826"/>
      <c r="D253" s="826"/>
      <c r="E253" s="826"/>
      <c r="F253" s="826"/>
      <c r="G253" s="826"/>
      <c r="H253" s="836"/>
      <c r="I253" s="794"/>
      <c r="J253" s="709"/>
      <c r="K253" s="709"/>
      <c r="L253" s="709"/>
      <c r="M253" s="709"/>
      <c r="N253" s="709"/>
      <c r="O253" s="795"/>
      <c r="P253" s="765"/>
      <c r="Q253" s="788"/>
      <c r="R253" s="787" t="s">
        <v>41</v>
      </c>
      <c r="S253" s="766"/>
      <c r="T253" s="766"/>
      <c r="U253" s="870" t="s">
        <v>496</v>
      </c>
      <c r="V253" s="709" t="s">
        <v>467</v>
      </c>
      <c r="W253" s="819">
        <f>W25</f>
        <v>0</v>
      </c>
      <c r="X253" s="766"/>
      <c r="Y253" s="766"/>
      <c r="Z253" s="710" t="s">
        <v>511</v>
      </c>
      <c r="AA253" s="819">
        <f>$U$241</f>
        <v>0</v>
      </c>
      <c r="AB253" s="766"/>
      <c r="AC253" s="766"/>
      <c r="AD253" s="820" t="s">
        <v>469</v>
      </c>
      <c r="AE253" s="710" t="s">
        <v>501</v>
      </c>
      <c r="AF253" s="985">
        <f>U25</f>
        <v>0</v>
      </c>
      <c r="AG253" s="985"/>
      <c r="AH253" s="985"/>
      <c r="AI253" s="709"/>
      <c r="AJ253" s="709"/>
      <c r="AK253" s="795"/>
      <c r="AL253" s="740">
        <f>ROUND(((W253-AA253)*AF253),3)</f>
        <v>0</v>
      </c>
      <c r="AM253" s="741"/>
      <c r="AN253" s="741"/>
      <c r="AO253" s="741"/>
      <c r="AP253" s="741"/>
      <c r="AQ253" s="742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1:256" s="262" customFormat="1" ht="18.899999999999999" customHeight="1">
      <c r="A254" s="837"/>
      <c r="B254" s="826"/>
      <c r="C254" s="826"/>
      <c r="D254" s="826"/>
      <c r="E254" s="826"/>
      <c r="F254" s="826"/>
      <c r="G254" s="826"/>
      <c r="H254" s="836"/>
      <c r="I254" s="794"/>
      <c r="J254" s="709"/>
      <c r="K254" s="709"/>
      <c r="L254" s="709"/>
      <c r="M254" s="709"/>
      <c r="N254" s="709"/>
      <c r="O254" s="795"/>
      <c r="P254" s="811"/>
      <c r="Q254" s="812"/>
      <c r="R254" s="811" t="s">
        <v>431</v>
      </c>
      <c r="S254" s="809"/>
      <c r="T254" s="809"/>
      <c r="U254" s="829" t="s">
        <v>496</v>
      </c>
      <c r="V254" s="747"/>
      <c r="W254" s="747"/>
      <c r="X254" s="747"/>
      <c r="Y254" s="747"/>
      <c r="Z254" s="747"/>
      <c r="AA254" s="747"/>
      <c r="AB254" s="747"/>
      <c r="AC254" s="747"/>
      <c r="AD254" s="815"/>
      <c r="AE254" s="747"/>
      <c r="AF254" s="747"/>
      <c r="AG254" s="747"/>
      <c r="AH254" s="747"/>
      <c r="AI254" s="747"/>
      <c r="AJ254" s="747"/>
      <c r="AK254" s="810"/>
      <c r="AL254" s="753">
        <f>SUM(AL250:AL253)</f>
        <v>294.27300000000002</v>
      </c>
      <c r="AM254" s="754"/>
      <c r="AN254" s="754"/>
      <c r="AO254" s="754"/>
      <c r="AP254" s="754"/>
      <c r="AQ254" s="755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1:256" s="262" customFormat="1" ht="18.899999999999999" customHeight="1">
      <c r="A255" s="837"/>
      <c r="B255" s="826"/>
      <c r="C255" s="826"/>
      <c r="D255" s="826"/>
      <c r="E255" s="826"/>
      <c r="F255" s="826"/>
      <c r="G255" s="826"/>
      <c r="H255" s="836"/>
      <c r="I255" s="808"/>
      <c r="J255" s="747"/>
      <c r="K255" s="747"/>
      <c r="L255" s="747"/>
      <c r="M255" s="747"/>
      <c r="N255" s="747"/>
      <c r="O255" s="810"/>
      <c r="P255" s="811" t="s">
        <v>448</v>
      </c>
      <c r="Q255" s="812"/>
      <c r="R255" s="811" t="s">
        <v>495</v>
      </c>
      <c r="S255" s="809"/>
      <c r="T255" s="809"/>
      <c r="U255" s="829" t="s">
        <v>496</v>
      </c>
      <c r="V255" s="747" t="s">
        <v>467</v>
      </c>
      <c r="W255" s="833">
        <f>AL249</f>
        <v>823.32600000000002</v>
      </c>
      <c r="X255" s="834"/>
      <c r="Y255" s="834"/>
      <c r="Z255" s="834"/>
      <c r="AA255" s="834"/>
      <c r="AB255" s="763" t="s">
        <v>474</v>
      </c>
      <c r="AC255" s="833">
        <f>AL254</f>
        <v>294.27300000000002</v>
      </c>
      <c r="AD255" s="835"/>
      <c r="AE255" s="834"/>
      <c r="AF255" s="834"/>
      <c r="AG255" s="747" t="s">
        <v>469</v>
      </c>
      <c r="AH255" s="747"/>
      <c r="AI255" s="747"/>
      <c r="AJ255" s="747"/>
      <c r="AK255" s="810"/>
      <c r="AL255" s="753">
        <f>(W255+AC255)</f>
        <v>1117.5990000000002</v>
      </c>
      <c r="AM255" s="754"/>
      <c r="AN255" s="754"/>
      <c r="AO255" s="754"/>
      <c r="AP255" s="754"/>
      <c r="AQ255" s="755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1:256" s="262" customFormat="1" ht="18.899999999999999" customHeight="1">
      <c r="A256" s="837"/>
      <c r="B256" s="826"/>
      <c r="C256" s="826"/>
      <c r="D256" s="826"/>
      <c r="E256" s="826"/>
      <c r="F256" s="826"/>
      <c r="G256" s="826"/>
      <c r="H256" s="836"/>
      <c r="I256" s="765" t="s">
        <v>497</v>
      </c>
      <c r="J256" s="818"/>
      <c r="K256" s="818"/>
      <c r="L256" s="766"/>
      <c r="M256" s="766"/>
      <c r="N256" s="766"/>
      <c r="O256" s="788"/>
      <c r="P256" s="765" t="s">
        <v>448</v>
      </c>
      <c r="Q256" s="788"/>
      <c r="R256" s="794" t="s">
        <v>467</v>
      </c>
      <c r="S256" s="709" t="s">
        <v>478</v>
      </c>
      <c r="T256" s="766"/>
      <c r="U256" s="819"/>
      <c r="V256" s="710" t="s">
        <v>501</v>
      </c>
      <c r="W256" s="766" t="s">
        <v>641</v>
      </c>
      <c r="X256" s="766"/>
      <c r="Y256" s="766"/>
      <c r="Z256" s="766"/>
      <c r="AA256" s="709" t="s">
        <v>469</v>
      </c>
      <c r="AB256" s="709"/>
      <c r="AC256" s="709"/>
      <c r="AD256" s="820"/>
      <c r="AE256" s="709"/>
      <c r="AF256" s="709"/>
      <c r="AG256" s="709"/>
      <c r="AH256" s="709"/>
      <c r="AI256" s="709"/>
      <c r="AJ256" s="709"/>
      <c r="AK256" s="795"/>
      <c r="AL256" s="740"/>
      <c r="AM256" s="741"/>
      <c r="AN256" s="741"/>
      <c r="AO256" s="741"/>
      <c r="AP256" s="741"/>
      <c r="AQ256" s="742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1:89" s="262" customFormat="1" ht="18.899999999999999" customHeight="1">
      <c r="A257" s="837"/>
      <c r="B257" s="826"/>
      <c r="C257" s="826"/>
      <c r="D257" s="826"/>
      <c r="E257" s="826"/>
      <c r="F257" s="826"/>
      <c r="G257" s="826"/>
      <c r="H257" s="836"/>
      <c r="I257" s="765"/>
      <c r="J257" s="766"/>
      <c r="K257" s="766"/>
      <c r="L257" s="766"/>
      <c r="M257" s="766"/>
      <c r="N257" s="766"/>
      <c r="O257" s="788"/>
      <c r="P257" s="794"/>
      <c r="Q257" s="795"/>
      <c r="R257" s="765" t="s">
        <v>519</v>
      </c>
      <c r="S257" s="766"/>
      <c r="T257" s="766"/>
      <c r="U257" s="819" t="s">
        <v>478</v>
      </c>
      <c r="V257" s="766"/>
      <c r="W257" s="766"/>
      <c r="X257" s="710" t="s">
        <v>479</v>
      </c>
      <c r="Y257" s="709" t="s">
        <v>646</v>
      </c>
      <c r="Z257" s="709"/>
      <c r="AA257" s="709"/>
      <c r="AB257" s="709"/>
      <c r="AC257" s="709"/>
      <c r="AD257" s="820"/>
      <c r="AE257" s="709"/>
      <c r="AF257" s="709"/>
      <c r="AG257" s="709"/>
      <c r="AH257" s="709"/>
      <c r="AI257" s="709"/>
      <c r="AJ257" s="709"/>
      <c r="AK257" s="795"/>
      <c r="AL257" s="740"/>
      <c r="AM257" s="741"/>
      <c r="AN257" s="741"/>
      <c r="AO257" s="741"/>
      <c r="AP257" s="741"/>
      <c r="AQ257" s="742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1:89" s="262" customFormat="1" ht="18.899999999999999" customHeight="1">
      <c r="A258" s="837"/>
      <c r="B258" s="826"/>
      <c r="C258" s="826"/>
      <c r="D258" s="826"/>
      <c r="E258" s="826"/>
      <c r="F258" s="826"/>
      <c r="G258" s="826"/>
      <c r="H258" s="836"/>
      <c r="I258" s="765" t="s">
        <v>644</v>
      </c>
      <c r="J258" s="766"/>
      <c r="K258" s="766"/>
      <c r="L258" s="766"/>
      <c r="M258" s="766"/>
      <c r="N258" s="766"/>
      <c r="O258" s="788"/>
      <c r="P258" s="715" t="s">
        <v>448</v>
      </c>
      <c r="Q258" s="848"/>
      <c r="R258" s="895" t="s">
        <v>41</v>
      </c>
      <c r="S258" s="716"/>
      <c r="T258" s="716"/>
      <c r="U258" s="988" t="s">
        <v>496</v>
      </c>
      <c r="V258" s="724" t="s">
        <v>467</v>
      </c>
      <c r="W258" s="989">
        <f>W263</f>
        <v>1.1830000000000001</v>
      </c>
      <c r="X258" s="716"/>
      <c r="Y258" s="716"/>
      <c r="Z258" s="896" t="s">
        <v>501</v>
      </c>
      <c r="AA258" s="990">
        <f>AF245</f>
        <v>50</v>
      </c>
      <c r="AB258" s="990"/>
      <c r="AC258" s="990"/>
      <c r="AD258" s="991" t="s">
        <v>469</v>
      </c>
      <c r="AE258" s="724"/>
      <c r="AF258" s="991"/>
      <c r="AG258" s="724"/>
      <c r="AH258" s="724"/>
      <c r="AI258" s="724"/>
      <c r="AJ258" s="724"/>
      <c r="AK258" s="899"/>
      <c r="AL258" s="730">
        <f>ROUND(((W258*AA258)),3)</f>
        <v>59.15</v>
      </c>
      <c r="AM258" s="900"/>
      <c r="AN258" s="900"/>
      <c r="AO258" s="900"/>
      <c r="AP258" s="900"/>
      <c r="AQ258" s="901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1:89" s="262" customFormat="1" ht="18.899999999999999" customHeight="1">
      <c r="A259" s="837"/>
      <c r="B259" s="826"/>
      <c r="C259" s="826"/>
      <c r="D259" s="826"/>
      <c r="E259" s="826"/>
      <c r="F259" s="826"/>
      <c r="G259" s="826"/>
      <c r="H259" s="836"/>
      <c r="I259" s="794"/>
      <c r="J259" s="709"/>
      <c r="K259" s="709"/>
      <c r="L259" s="709"/>
      <c r="M259" s="709"/>
      <c r="N259" s="709"/>
      <c r="O259" s="795"/>
      <c r="P259" s="765"/>
      <c r="Q259" s="788"/>
      <c r="R259" s="787" t="s">
        <v>41</v>
      </c>
      <c r="S259" s="766"/>
      <c r="T259" s="766"/>
      <c r="U259" s="870" t="s">
        <v>496</v>
      </c>
      <c r="V259" s="709" t="s">
        <v>467</v>
      </c>
      <c r="W259" s="871">
        <f>W264</f>
        <v>1.925</v>
      </c>
      <c r="X259" s="766"/>
      <c r="Y259" s="766"/>
      <c r="Z259" s="710" t="s">
        <v>501</v>
      </c>
      <c r="AA259" s="985">
        <f>AF246</f>
        <v>50</v>
      </c>
      <c r="AB259" s="985"/>
      <c r="AC259" s="985"/>
      <c r="AD259" s="820" t="s">
        <v>469</v>
      </c>
      <c r="AE259" s="709"/>
      <c r="AF259" s="820"/>
      <c r="AG259" s="709"/>
      <c r="AH259" s="709"/>
      <c r="AI259" s="709"/>
      <c r="AJ259" s="709"/>
      <c r="AK259" s="795"/>
      <c r="AL259" s="740">
        <f>ROUND(((W259*AA259)),3)</f>
        <v>96.25</v>
      </c>
      <c r="AM259" s="741"/>
      <c r="AN259" s="741"/>
      <c r="AO259" s="741"/>
      <c r="AP259" s="741"/>
      <c r="AQ259" s="742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1:89" s="262" customFormat="1" ht="18.899999999999999" customHeight="1">
      <c r="A260" s="837"/>
      <c r="B260" s="826"/>
      <c r="C260" s="826"/>
      <c r="D260" s="826"/>
      <c r="E260" s="826"/>
      <c r="F260" s="826"/>
      <c r="G260" s="826"/>
      <c r="H260" s="836"/>
      <c r="I260" s="794"/>
      <c r="J260" s="709"/>
      <c r="K260" s="709"/>
      <c r="L260" s="709"/>
      <c r="M260" s="709"/>
      <c r="N260" s="709"/>
      <c r="O260" s="795"/>
      <c r="P260" s="765"/>
      <c r="Q260" s="788"/>
      <c r="R260" s="787" t="s">
        <v>41</v>
      </c>
      <c r="S260" s="766"/>
      <c r="T260" s="766"/>
      <c r="U260" s="870" t="s">
        <v>496</v>
      </c>
      <c r="V260" s="709" t="s">
        <v>467</v>
      </c>
      <c r="W260" s="871">
        <f>W265</f>
        <v>2.0129999999999999</v>
      </c>
      <c r="X260" s="766"/>
      <c r="Y260" s="766"/>
      <c r="Z260" s="710" t="s">
        <v>501</v>
      </c>
      <c r="AA260" s="985">
        <f>AF247</f>
        <v>76</v>
      </c>
      <c r="AB260" s="985"/>
      <c r="AC260" s="985"/>
      <c r="AD260" s="820" t="s">
        <v>469</v>
      </c>
      <c r="AE260" s="709"/>
      <c r="AF260" s="820"/>
      <c r="AG260" s="709"/>
      <c r="AH260" s="709"/>
      <c r="AI260" s="709"/>
      <c r="AJ260" s="709"/>
      <c r="AK260" s="795"/>
      <c r="AL260" s="740">
        <f>ROUND(((W260*AA260)),3)</f>
        <v>152.988</v>
      </c>
      <c r="AM260" s="741"/>
      <c r="AN260" s="741"/>
      <c r="AO260" s="741"/>
      <c r="AP260" s="741"/>
      <c r="AQ260" s="742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1:89" s="262" customFormat="1" ht="18.899999999999999" customHeight="1">
      <c r="A261" s="837"/>
      <c r="B261" s="826"/>
      <c r="C261" s="826"/>
      <c r="D261" s="826"/>
      <c r="E261" s="826"/>
      <c r="F261" s="826"/>
      <c r="G261" s="826"/>
      <c r="H261" s="836"/>
      <c r="I261" s="794"/>
      <c r="J261" s="709"/>
      <c r="K261" s="709"/>
      <c r="L261" s="709"/>
      <c r="M261" s="709"/>
      <c r="N261" s="709"/>
      <c r="O261" s="795"/>
      <c r="P261" s="765"/>
      <c r="Q261" s="788"/>
      <c r="R261" s="787" t="s">
        <v>41</v>
      </c>
      <c r="S261" s="766"/>
      <c r="T261" s="766"/>
      <c r="U261" s="870" t="s">
        <v>496</v>
      </c>
      <c r="V261" s="709" t="s">
        <v>467</v>
      </c>
      <c r="W261" s="871">
        <f>W266</f>
        <v>0</v>
      </c>
      <c r="X261" s="766"/>
      <c r="Y261" s="766"/>
      <c r="Z261" s="710" t="s">
        <v>501</v>
      </c>
      <c r="AA261" s="985">
        <f>AF248</f>
        <v>0</v>
      </c>
      <c r="AB261" s="985"/>
      <c r="AC261" s="985"/>
      <c r="AD261" s="820" t="s">
        <v>469</v>
      </c>
      <c r="AE261" s="709"/>
      <c r="AF261" s="820"/>
      <c r="AG261" s="709"/>
      <c r="AH261" s="709"/>
      <c r="AI261" s="709"/>
      <c r="AJ261" s="709"/>
      <c r="AK261" s="795"/>
      <c r="AL261" s="740">
        <f>ROUND(((W261*AA261)),3)</f>
        <v>0</v>
      </c>
      <c r="AM261" s="741"/>
      <c r="AN261" s="741"/>
      <c r="AO261" s="741"/>
      <c r="AP261" s="741"/>
      <c r="AQ261" s="742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1:89" s="262" customFormat="1" ht="18.899999999999999" customHeight="1">
      <c r="A262" s="837"/>
      <c r="B262" s="826"/>
      <c r="C262" s="826"/>
      <c r="D262" s="826"/>
      <c r="E262" s="826"/>
      <c r="F262" s="826"/>
      <c r="G262" s="826"/>
      <c r="H262" s="836"/>
      <c r="I262" s="794"/>
      <c r="J262" s="709"/>
      <c r="K262" s="709"/>
      <c r="L262" s="709"/>
      <c r="M262" s="709"/>
      <c r="N262" s="709"/>
      <c r="O262" s="795"/>
      <c r="P262" s="811"/>
      <c r="Q262" s="812"/>
      <c r="R262" s="811" t="s">
        <v>431</v>
      </c>
      <c r="S262" s="809"/>
      <c r="T262" s="809"/>
      <c r="U262" s="829" t="s">
        <v>496</v>
      </c>
      <c r="V262" s="747"/>
      <c r="W262" s="865"/>
      <c r="X262" s="763"/>
      <c r="Y262" s="747"/>
      <c r="Z262" s="763"/>
      <c r="AA262" s="747"/>
      <c r="AB262" s="747"/>
      <c r="AC262" s="747"/>
      <c r="AD262" s="815"/>
      <c r="AE262" s="747"/>
      <c r="AF262" s="815"/>
      <c r="AG262" s="747"/>
      <c r="AH262" s="747"/>
      <c r="AI262" s="747"/>
      <c r="AJ262" s="747"/>
      <c r="AK262" s="810"/>
      <c r="AL262" s="753">
        <f>SUM(AL258:AL261)</f>
        <v>308.38800000000003</v>
      </c>
      <c r="AM262" s="754"/>
      <c r="AN262" s="754"/>
      <c r="AO262" s="754"/>
      <c r="AP262" s="754"/>
      <c r="AQ262" s="755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1:89" s="262" customFormat="1" ht="18.899999999999999" customHeight="1">
      <c r="A263" s="837"/>
      <c r="B263" s="826"/>
      <c r="C263" s="826"/>
      <c r="D263" s="826"/>
      <c r="E263" s="826"/>
      <c r="F263" s="826"/>
      <c r="G263" s="826"/>
      <c r="H263" s="836"/>
      <c r="I263" s="765" t="s">
        <v>645</v>
      </c>
      <c r="J263" s="766"/>
      <c r="K263" s="766"/>
      <c r="L263" s="766"/>
      <c r="M263" s="766"/>
      <c r="N263" s="766"/>
      <c r="O263" s="788"/>
      <c r="P263" s="765" t="s">
        <v>448</v>
      </c>
      <c r="Q263" s="788"/>
      <c r="R263" s="787" t="s">
        <v>41</v>
      </c>
      <c r="S263" s="766"/>
      <c r="T263" s="766"/>
      <c r="U263" s="870" t="s">
        <v>496</v>
      </c>
      <c r="V263" s="709" t="s">
        <v>467</v>
      </c>
      <c r="W263" s="989">
        <f>Z22</f>
        <v>1.1830000000000001</v>
      </c>
      <c r="X263" s="766"/>
      <c r="Y263" s="766"/>
      <c r="Z263" s="710" t="s">
        <v>501</v>
      </c>
      <c r="AA263" s="985">
        <f>AF250</f>
        <v>18</v>
      </c>
      <c r="AB263" s="985"/>
      <c r="AC263" s="985"/>
      <c r="AD263" s="820" t="s">
        <v>469</v>
      </c>
      <c r="AE263" s="709"/>
      <c r="AF263" s="820"/>
      <c r="AG263" s="709"/>
      <c r="AH263" s="709"/>
      <c r="AI263" s="709"/>
      <c r="AJ263" s="709"/>
      <c r="AK263" s="795"/>
      <c r="AL263" s="740">
        <f>ROUND(((W263*AA263)),3)</f>
        <v>21.294</v>
      </c>
      <c r="AM263" s="741"/>
      <c r="AN263" s="741"/>
      <c r="AO263" s="741"/>
      <c r="AP263" s="741"/>
      <c r="AQ263" s="742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</row>
    <row r="264" spans="1:89" s="262" customFormat="1" ht="18.899999999999999" customHeight="1">
      <c r="A264" s="837"/>
      <c r="B264" s="826"/>
      <c r="C264" s="826"/>
      <c r="D264" s="826"/>
      <c r="E264" s="826"/>
      <c r="F264" s="826"/>
      <c r="G264" s="826"/>
      <c r="H264" s="836"/>
      <c r="I264" s="794"/>
      <c r="J264" s="709"/>
      <c r="K264" s="709"/>
      <c r="L264" s="709"/>
      <c r="M264" s="709"/>
      <c r="N264" s="709"/>
      <c r="O264" s="795"/>
      <c r="P264" s="765"/>
      <c r="Q264" s="788"/>
      <c r="R264" s="787" t="s">
        <v>41</v>
      </c>
      <c r="S264" s="766"/>
      <c r="T264" s="766"/>
      <c r="U264" s="870" t="s">
        <v>496</v>
      </c>
      <c r="V264" s="709" t="s">
        <v>467</v>
      </c>
      <c r="W264" s="871">
        <f>Z23</f>
        <v>1.925</v>
      </c>
      <c r="X264" s="766"/>
      <c r="Y264" s="766"/>
      <c r="Z264" s="710" t="s">
        <v>501</v>
      </c>
      <c r="AA264" s="985">
        <f>AF251</f>
        <v>18</v>
      </c>
      <c r="AB264" s="985"/>
      <c r="AC264" s="985"/>
      <c r="AD264" s="820" t="s">
        <v>469</v>
      </c>
      <c r="AE264" s="709"/>
      <c r="AF264" s="820"/>
      <c r="AG264" s="709"/>
      <c r="AH264" s="709"/>
      <c r="AI264" s="709"/>
      <c r="AJ264" s="709"/>
      <c r="AK264" s="795"/>
      <c r="AL264" s="740">
        <f>ROUND(((W264*AA264)),3)</f>
        <v>34.65</v>
      </c>
      <c r="AM264" s="741"/>
      <c r="AN264" s="741"/>
      <c r="AO264" s="741"/>
      <c r="AP264" s="741"/>
      <c r="AQ264" s="742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</row>
    <row r="265" spans="1:89" s="262" customFormat="1" ht="18.899999999999999" customHeight="1">
      <c r="A265" s="837"/>
      <c r="B265" s="826"/>
      <c r="C265" s="826"/>
      <c r="D265" s="826"/>
      <c r="E265" s="826"/>
      <c r="F265" s="826"/>
      <c r="G265" s="826"/>
      <c r="H265" s="836"/>
      <c r="I265" s="794"/>
      <c r="J265" s="709"/>
      <c r="K265" s="709"/>
      <c r="L265" s="709"/>
      <c r="M265" s="709"/>
      <c r="N265" s="709"/>
      <c r="O265" s="795"/>
      <c r="P265" s="765"/>
      <c r="Q265" s="788"/>
      <c r="R265" s="787" t="s">
        <v>41</v>
      </c>
      <c r="S265" s="766"/>
      <c r="T265" s="766"/>
      <c r="U265" s="870" t="s">
        <v>496</v>
      </c>
      <c r="V265" s="709" t="s">
        <v>467</v>
      </c>
      <c r="W265" s="871">
        <f>Z24</f>
        <v>2.0129999999999999</v>
      </c>
      <c r="X265" s="766"/>
      <c r="Y265" s="766"/>
      <c r="Z265" s="710" t="s">
        <v>501</v>
      </c>
      <c r="AA265" s="985">
        <f>AF252</f>
        <v>27</v>
      </c>
      <c r="AB265" s="985"/>
      <c r="AC265" s="985"/>
      <c r="AD265" s="820" t="s">
        <v>469</v>
      </c>
      <c r="AE265" s="709"/>
      <c r="AF265" s="820"/>
      <c r="AG265" s="709"/>
      <c r="AH265" s="709"/>
      <c r="AI265" s="709"/>
      <c r="AJ265" s="709"/>
      <c r="AK265" s="795"/>
      <c r="AL265" s="740">
        <f>ROUND(((W265*AA265)),3)</f>
        <v>54.350999999999999</v>
      </c>
      <c r="AM265" s="741"/>
      <c r="AN265" s="741"/>
      <c r="AO265" s="741"/>
      <c r="AP265" s="741"/>
      <c r="AQ265" s="742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</row>
    <row r="266" spans="1:89" s="262" customFormat="1" ht="18.899999999999999" customHeight="1">
      <c r="A266" s="837"/>
      <c r="B266" s="826"/>
      <c r="C266" s="826"/>
      <c r="D266" s="826"/>
      <c r="E266" s="826"/>
      <c r="F266" s="826"/>
      <c r="G266" s="826"/>
      <c r="H266" s="836"/>
      <c r="I266" s="794"/>
      <c r="J266" s="709"/>
      <c r="K266" s="709"/>
      <c r="L266" s="709"/>
      <c r="M266" s="709"/>
      <c r="N266" s="709"/>
      <c r="O266" s="795"/>
      <c r="P266" s="765"/>
      <c r="Q266" s="788"/>
      <c r="R266" s="787" t="s">
        <v>41</v>
      </c>
      <c r="S266" s="766"/>
      <c r="T266" s="766"/>
      <c r="U266" s="870" t="s">
        <v>496</v>
      </c>
      <c r="V266" s="709" t="s">
        <v>467</v>
      </c>
      <c r="W266" s="871">
        <f>Z25</f>
        <v>0</v>
      </c>
      <c r="X266" s="766"/>
      <c r="Y266" s="766"/>
      <c r="Z266" s="710" t="s">
        <v>501</v>
      </c>
      <c r="AA266" s="985">
        <f>AF253</f>
        <v>0</v>
      </c>
      <c r="AB266" s="985"/>
      <c r="AC266" s="985"/>
      <c r="AD266" s="820" t="s">
        <v>469</v>
      </c>
      <c r="AE266" s="709"/>
      <c r="AF266" s="820"/>
      <c r="AG266" s="709"/>
      <c r="AH266" s="709"/>
      <c r="AI266" s="709"/>
      <c r="AJ266" s="709"/>
      <c r="AK266" s="795"/>
      <c r="AL266" s="740">
        <f>ROUND(((W266*AA266)),3)</f>
        <v>0</v>
      </c>
      <c r="AM266" s="741"/>
      <c r="AN266" s="741"/>
      <c r="AO266" s="741"/>
      <c r="AP266" s="741"/>
      <c r="AQ266" s="742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</row>
    <row r="267" spans="1:89" s="262" customFormat="1" ht="18.899999999999999" customHeight="1">
      <c r="A267" s="837"/>
      <c r="B267" s="826"/>
      <c r="C267" s="826"/>
      <c r="D267" s="826"/>
      <c r="E267" s="826"/>
      <c r="F267" s="826"/>
      <c r="G267" s="826"/>
      <c r="H267" s="836"/>
      <c r="I267" s="794"/>
      <c r="J267" s="709"/>
      <c r="K267" s="709"/>
      <c r="L267" s="709"/>
      <c r="M267" s="709"/>
      <c r="N267" s="709"/>
      <c r="O267" s="795"/>
      <c r="P267" s="811"/>
      <c r="Q267" s="812"/>
      <c r="R267" s="811" t="s">
        <v>431</v>
      </c>
      <c r="S267" s="809"/>
      <c r="T267" s="809"/>
      <c r="U267" s="829" t="s">
        <v>496</v>
      </c>
      <c r="V267" s="747"/>
      <c r="W267" s="747"/>
      <c r="X267" s="747"/>
      <c r="Y267" s="747"/>
      <c r="Z267" s="747"/>
      <c r="AA267" s="747"/>
      <c r="AB267" s="747"/>
      <c r="AC267" s="747"/>
      <c r="AD267" s="815"/>
      <c r="AE267" s="747"/>
      <c r="AF267" s="747"/>
      <c r="AG267" s="747"/>
      <c r="AH267" s="747"/>
      <c r="AI267" s="747"/>
      <c r="AJ267" s="747"/>
      <c r="AK267" s="810"/>
      <c r="AL267" s="753">
        <f>SUM(AL263:AL266)</f>
        <v>110.295</v>
      </c>
      <c r="AM267" s="754"/>
      <c r="AN267" s="754"/>
      <c r="AO267" s="754"/>
      <c r="AP267" s="754"/>
      <c r="AQ267" s="755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</row>
    <row r="268" spans="1:89" s="262" customFormat="1" ht="18.899999999999999" customHeight="1">
      <c r="A268" s="837"/>
      <c r="B268" s="826"/>
      <c r="C268" s="826"/>
      <c r="D268" s="826"/>
      <c r="E268" s="826"/>
      <c r="F268" s="826"/>
      <c r="G268" s="826"/>
      <c r="H268" s="836"/>
      <c r="I268" s="808"/>
      <c r="J268" s="747"/>
      <c r="K268" s="747"/>
      <c r="L268" s="747"/>
      <c r="M268" s="747"/>
      <c r="N268" s="747"/>
      <c r="O268" s="810"/>
      <c r="P268" s="811" t="s">
        <v>448</v>
      </c>
      <c r="Q268" s="812"/>
      <c r="R268" s="811" t="s">
        <v>495</v>
      </c>
      <c r="S268" s="809"/>
      <c r="T268" s="809"/>
      <c r="U268" s="829" t="s">
        <v>496</v>
      </c>
      <c r="V268" s="747" t="s">
        <v>467</v>
      </c>
      <c r="W268" s="833">
        <f>AL262</f>
        <v>308.38800000000003</v>
      </c>
      <c r="X268" s="834"/>
      <c r="Y268" s="834"/>
      <c r="Z268" s="834"/>
      <c r="AA268" s="763" t="s">
        <v>474</v>
      </c>
      <c r="AB268" s="833">
        <f>AL267</f>
        <v>110.295</v>
      </c>
      <c r="AC268" s="834"/>
      <c r="AD268" s="835"/>
      <c r="AE268" s="834"/>
      <c r="AF268" s="747" t="s">
        <v>469</v>
      </c>
      <c r="AG268" s="747"/>
      <c r="AH268" s="747"/>
      <c r="AI268" s="747"/>
      <c r="AJ268" s="747"/>
      <c r="AK268" s="810"/>
      <c r="AL268" s="753">
        <f>(W268+AB268)</f>
        <v>418.68300000000005</v>
      </c>
      <c r="AM268" s="754"/>
      <c r="AN268" s="754"/>
      <c r="AO268" s="754"/>
      <c r="AP268" s="754"/>
      <c r="AQ268" s="755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</row>
    <row r="269" spans="1:89" s="262" customFormat="1" ht="18.899999999999999" customHeight="1">
      <c r="A269" s="837"/>
      <c r="B269" s="826"/>
      <c r="C269" s="826"/>
      <c r="D269" s="826"/>
      <c r="E269" s="826"/>
      <c r="F269" s="826"/>
      <c r="G269" s="826"/>
      <c r="H269" s="836"/>
      <c r="I269" s="1606" t="s">
        <v>534</v>
      </c>
      <c r="J269" s="1614"/>
      <c r="K269" s="1614"/>
      <c r="L269" s="1607"/>
      <c r="M269" s="1607"/>
      <c r="N269" s="1607"/>
      <c r="O269" s="1610"/>
      <c r="P269" s="765" t="s">
        <v>448</v>
      </c>
      <c r="Q269" s="788"/>
      <c r="R269" s="794" t="s">
        <v>467</v>
      </c>
      <c r="S269" s="709" t="s">
        <v>478</v>
      </c>
      <c r="T269" s="766"/>
      <c r="U269" s="819"/>
      <c r="V269" s="710" t="s">
        <v>501</v>
      </c>
      <c r="W269" s="766" t="s">
        <v>641</v>
      </c>
      <c r="X269" s="766"/>
      <c r="Y269" s="766"/>
      <c r="Z269" s="766"/>
      <c r="AA269" s="709" t="s">
        <v>469</v>
      </c>
      <c r="AB269" s="709"/>
      <c r="AC269" s="709"/>
      <c r="AD269" s="820"/>
      <c r="AE269" s="709"/>
      <c r="AF269" s="709"/>
      <c r="AG269" s="709"/>
      <c r="AH269" s="709"/>
      <c r="AI269" s="709"/>
      <c r="AJ269" s="709"/>
      <c r="AK269" s="795"/>
      <c r="AL269" s="740"/>
      <c r="AM269" s="741"/>
      <c r="AN269" s="741"/>
      <c r="AO269" s="741"/>
      <c r="AP269" s="741"/>
      <c r="AQ269" s="742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</row>
    <row r="270" spans="1:89" s="262" customFormat="1" ht="18.899999999999999" customHeight="1">
      <c r="A270" s="837"/>
      <c r="B270" s="826"/>
      <c r="C270" s="826"/>
      <c r="D270" s="826"/>
      <c r="E270" s="826"/>
      <c r="F270" s="826"/>
      <c r="G270" s="826"/>
      <c r="H270" s="836"/>
      <c r="I270" s="765"/>
      <c r="J270" s="766"/>
      <c r="K270" s="766"/>
      <c r="L270" s="766"/>
      <c r="M270" s="766"/>
      <c r="N270" s="766"/>
      <c r="O270" s="788"/>
      <c r="P270" s="794"/>
      <c r="Q270" s="795"/>
      <c r="R270" s="811" t="s">
        <v>519</v>
      </c>
      <c r="S270" s="809"/>
      <c r="T270" s="809"/>
      <c r="U270" s="865" t="s">
        <v>478</v>
      </c>
      <c r="V270" s="809"/>
      <c r="W270" s="809"/>
      <c r="X270" s="763" t="s">
        <v>479</v>
      </c>
      <c r="Y270" s="747" t="s">
        <v>647</v>
      </c>
      <c r="Z270" s="747"/>
      <c r="AA270" s="747"/>
      <c r="AB270" s="747"/>
      <c r="AC270" s="747"/>
      <c r="AD270" s="815"/>
      <c r="AE270" s="747"/>
      <c r="AF270" s="747"/>
      <c r="AG270" s="747"/>
      <c r="AH270" s="747"/>
      <c r="AI270" s="747"/>
      <c r="AJ270" s="747"/>
      <c r="AK270" s="810"/>
      <c r="AL270" s="753"/>
      <c r="AM270" s="754"/>
      <c r="AN270" s="754"/>
      <c r="AO270" s="754"/>
      <c r="AP270" s="754"/>
      <c r="AQ270" s="755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</row>
    <row r="271" spans="1:89" s="262" customFormat="1" ht="18.899999999999999" customHeight="1">
      <c r="A271" s="837"/>
      <c r="B271" s="826"/>
      <c r="C271" s="826"/>
      <c r="D271" s="826"/>
      <c r="E271" s="826"/>
      <c r="F271" s="826"/>
      <c r="G271" s="826"/>
      <c r="H271" s="836"/>
      <c r="I271" s="765" t="s">
        <v>644</v>
      </c>
      <c r="J271" s="766"/>
      <c r="K271" s="766"/>
      <c r="L271" s="766"/>
      <c r="M271" s="766"/>
      <c r="N271" s="766"/>
      <c r="O271" s="788"/>
      <c r="P271" s="765" t="s">
        <v>448</v>
      </c>
      <c r="Q271" s="788"/>
      <c r="R271" s="787" t="s">
        <v>41</v>
      </c>
      <c r="S271" s="766"/>
      <c r="T271" s="766"/>
      <c r="U271" s="870" t="s">
        <v>496</v>
      </c>
      <c r="V271" s="709" t="s">
        <v>467</v>
      </c>
      <c r="W271" s="1613">
        <f>MIN(AC22,0.5)</f>
        <v>0.5</v>
      </c>
      <c r="X271" s="766"/>
      <c r="Y271" s="766"/>
      <c r="Z271" s="710" t="s">
        <v>501</v>
      </c>
      <c r="AA271" s="985">
        <f>AA258</f>
        <v>50</v>
      </c>
      <c r="AB271" s="985"/>
      <c r="AC271" s="985"/>
      <c r="AD271" s="820" t="s">
        <v>469</v>
      </c>
      <c r="AE271" s="709"/>
      <c r="AF271" s="820"/>
      <c r="AG271" s="709"/>
      <c r="AH271" s="709"/>
      <c r="AI271" s="709"/>
      <c r="AJ271" s="709"/>
      <c r="AK271" s="795"/>
      <c r="AL271" s="740">
        <f>ROUND(((W271*AA271)),3)</f>
        <v>25</v>
      </c>
      <c r="AM271" s="741"/>
      <c r="AN271" s="741"/>
      <c r="AO271" s="741"/>
      <c r="AP271" s="741"/>
      <c r="AQ271" s="742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</row>
    <row r="272" spans="1:89" s="262" customFormat="1" ht="18.899999999999999" customHeight="1">
      <c r="A272" s="837"/>
      <c r="B272" s="826"/>
      <c r="C272" s="826"/>
      <c r="D272" s="826"/>
      <c r="E272" s="826"/>
      <c r="F272" s="826"/>
      <c r="G272" s="826"/>
      <c r="H272" s="836"/>
      <c r="I272" s="794"/>
      <c r="J272" s="709"/>
      <c r="K272" s="709"/>
      <c r="L272" s="709"/>
      <c r="M272" s="709"/>
      <c r="N272" s="709"/>
      <c r="O272" s="795"/>
      <c r="P272" s="765"/>
      <c r="Q272" s="788"/>
      <c r="R272" s="787" t="s">
        <v>41</v>
      </c>
      <c r="S272" s="766"/>
      <c r="T272" s="766"/>
      <c r="U272" s="870" t="s">
        <v>496</v>
      </c>
      <c r="V272" s="709" t="s">
        <v>467</v>
      </c>
      <c r="W272" s="871">
        <f>MIN(AC23,0.5)</f>
        <v>0.5</v>
      </c>
      <c r="X272" s="766"/>
      <c r="Y272" s="766"/>
      <c r="Z272" s="710" t="s">
        <v>501</v>
      </c>
      <c r="AA272" s="985">
        <f>AA259</f>
        <v>50</v>
      </c>
      <c r="AB272" s="985"/>
      <c r="AC272" s="985"/>
      <c r="AD272" s="820" t="s">
        <v>469</v>
      </c>
      <c r="AE272" s="709"/>
      <c r="AF272" s="820"/>
      <c r="AG272" s="709"/>
      <c r="AH272" s="709"/>
      <c r="AI272" s="709"/>
      <c r="AJ272" s="709"/>
      <c r="AK272" s="795"/>
      <c r="AL272" s="740">
        <f>ROUND(((W272*AA272)),3)</f>
        <v>25</v>
      </c>
      <c r="AM272" s="741"/>
      <c r="AN272" s="741"/>
      <c r="AO272" s="741"/>
      <c r="AP272" s="741"/>
      <c r="AQ272" s="742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</row>
    <row r="273" spans="1:256" s="262" customFormat="1" ht="18.899999999999999" customHeight="1">
      <c r="A273" s="837"/>
      <c r="B273" s="826"/>
      <c r="C273" s="826"/>
      <c r="D273" s="826"/>
      <c r="E273" s="826"/>
      <c r="F273" s="826"/>
      <c r="G273" s="826"/>
      <c r="H273" s="836"/>
      <c r="I273" s="794"/>
      <c r="J273" s="709"/>
      <c r="K273" s="709"/>
      <c r="L273" s="709"/>
      <c r="M273" s="709"/>
      <c r="N273" s="709"/>
      <c r="O273" s="795"/>
      <c r="P273" s="765"/>
      <c r="Q273" s="788"/>
      <c r="R273" s="787" t="s">
        <v>41</v>
      </c>
      <c r="S273" s="766"/>
      <c r="T273" s="766"/>
      <c r="U273" s="870" t="s">
        <v>496</v>
      </c>
      <c r="V273" s="709" t="s">
        <v>467</v>
      </c>
      <c r="W273" s="871">
        <f>MIN(AC24,0.5)</f>
        <v>0.5</v>
      </c>
      <c r="X273" s="766"/>
      <c r="Y273" s="766"/>
      <c r="Z273" s="710" t="s">
        <v>501</v>
      </c>
      <c r="AA273" s="985">
        <f>AA260</f>
        <v>76</v>
      </c>
      <c r="AB273" s="985"/>
      <c r="AC273" s="985"/>
      <c r="AD273" s="820" t="s">
        <v>469</v>
      </c>
      <c r="AE273" s="709"/>
      <c r="AF273" s="820"/>
      <c r="AG273" s="709"/>
      <c r="AH273" s="709"/>
      <c r="AI273" s="709"/>
      <c r="AJ273" s="709"/>
      <c r="AK273" s="795"/>
      <c r="AL273" s="740">
        <f>ROUND(((W273*AA273)),3)</f>
        <v>38</v>
      </c>
      <c r="AM273" s="741"/>
      <c r="AN273" s="741"/>
      <c r="AO273" s="741"/>
      <c r="AP273" s="741"/>
      <c r="AQ273" s="742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</row>
    <row r="274" spans="1:256" s="262" customFormat="1" ht="18.899999999999999" customHeight="1">
      <c r="A274" s="837"/>
      <c r="B274" s="826"/>
      <c r="C274" s="826"/>
      <c r="D274" s="826"/>
      <c r="E274" s="826"/>
      <c r="F274" s="826"/>
      <c r="G274" s="826"/>
      <c r="H274" s="836"/>
      <c r="I274" s="794"/>
      <c r="J274" s="709"/>
      <c r="K274" s="709"/>
      <c r="L274" s="709"/>
      <c r="M274" s="709"/>
      <c r="N274" s="709"/>
      <c r="O274" s="795"/>
      <c r="P274" s="765"/>
      <c r="Q274" s="788"/>
      <c r="R274" s="787" t="s">
        <v>41</v>
      </c>
      <c r="S274" s="766"/>
      <c r="T274" s="766"/>
      <c r="U274" s="870" t="s">
        <v>496</v>
      </c>
      <c r="V274" s="709" t="s">
        <v>467</v>
      </c>
      <c r="W274" s="871">
        <f>MIN(AC25,0.5)*0</f>
        <v>0</v>
      </c>
      <c r="X274" s="766"/>
      <c r="Y274" s="766"/>
      <c r="Z274" s="710" t="s">
        <v>501</v>
      </c>
      <c r="AA274" s="985">
        <f>AA261</f>
        <v>0</v>
      </c>
      <c r="AB274" s="985"/>
      <c r="AC274" s="985"/>
      <c r="AD274" s="820" t="s">
        <v>469</v>
      </c>
      <c r="AE274" s="709"/>
      <c r="AF274" s="820"/>
      <c r="AG274" s="709"/>
      <c r="AH274" s="709"/>
      <c r="AI274" s="709"/>
      <c r="AJ274" s="709"/>
      <c r="AK274" s="795"/>
      <c r="AL274" s="740">
        <f>ROUND(((W274*AA274)),3)</f>
        <v>0</v>
      </c>
      <c r="AM274" s="741"/>
      <c r="AN274" s="741"/>
      <c r="AO274" s="741"/>
      <c r="AP274" s="741"/>
      <c r="AQ274" s="742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</row>
    <row r="275" spans="1:256" s="262" customFormat="1" ht="18.899999999999999" customHeight="1">
      <c r="A275" s="837"/>
      <c r="B275" s="826"/>
      <c r="C275" s="826"/>
      <c r="D275" s="826"/>
      <c r="E275" s="826"/>
      <c r="F275" s="826"/>
      <c r="G275" s="826"/>
      <c r="H275" s="836"/>
      <c r="I275" s="794"/>
      <c r="J275" s="709"/>
      <c r="K275" s="709"/>
      <c r="L275" s="709"/>
      <c r="M275" s="709"/>
      <c r="N275" s="709"/>
      <c r="O275" s="795"/>
      <c r="P275" s="811"/>
      <c r="Q275" s="812"/>
      <c r="R275" s="811" t="s">
        <v>431</v>
      </c>
      <c r="S275" s="809"/>
      <c r="T275" s="809"/>
      <c r="U275" s="829" t="s">
        <v>496</v>
      </c>
      <c r="V275" s="747"/>
      <c r="W275" s="865"/>
      <c r="X275" s="763"/>
      <c r="Y275" s="747"/>
      <c r="Z275" s="763"/>
      <c r="AA275" s="747"/>
      <c r="AB275" s="747"/>
      <c r="AC275" s="747"/>
      <c r="AD275" s="815"/>
      <c r="AE275" s="747"/>
      <c r="AF275" s="815"/>
      <c r="AG275" s="747"/>
      <c r="AH275" s="747"/>
      <c r="AI275" s="747"/>
      <c r="AJ275" s="747"/>
      <c r="AK275" s="810"/>
      <c r="AL275" s="753">
        <f>SUM(AL271:AL274)</f>
        <v>88</v>
      </c>
      <c r="AM275" s="754"/>
      <c r="AN275" s="754"/>
      <c r="AO275" s="754"/>
      <c r="AP275" s="754"/>
      <c r="AQ275" s="755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</row>
    <row r="276" spans="1:256" s="262" customFormat="1" ht="18.899999999999999" customHeight="1">
      <c r="A276" s="837"/>
      <c r="B276" s="826"/>
      <c r="C276" s="826"/>
      <c r="D276" s="826"/>
      <c r="E276" s="826"/>
      <c r="F276" s="826"/>
      <c r="G276" s="826"/>
      <c r="H276" s="836"/>
      <c r="I276" s="765" t="s">
        <v>645</v>
      </c>
      <c r="J276" s="766"/>
      <c r="K276" s="766"/>
      <c r="L276" s="766"/>
      <c r="M276" s="766"/>
      <c r="N276" s="766"/>
      <c r="O276" s="788"/>
      <c r="P276" s="765" t="s">
        <v>448</v>
      </c>
      <c r="Q276" s="788"/>
      <c r="R276" s="787" t="s">
        <v>41</v>
      </c>
      <c r="S276" s="766"/>
      <c r="T276" s="766"/>
      <c r="U276" s="870" t="s">
        <v>496</v>
      </c>
      <c r="V276" s="709" t="s">
        <v>467</v>
      </c>
      <c r="W276" s="819">
        <f>AC22</f>
        <v>6.1449999999999996</v>
      </c>
      <c r="X276" s="766"/>
      <c r="Y276" s="766"/>
      <c r="Z276" s="710" t="s">
        <v>501</v>
      </c>
      <c r="AA276" s="985">
        <f>AA263</f>
        <v>18</v>
      </c>
      <c r="AB276" s="985"/>
      <c r="AC276" s="985"/>
      <c r="AD276" s="820" t="s">
        <v>469</v>
      </c>
      <c r="AE276" s="709"/>
      <c r="AF276" s="820"/>
      <c r="AG276" s="709"/>
      <c r="AH276" s="709"/>
      <c r="AI276" s="709"/>
      <c r="AJ276" s="709"/>
      <c r="AK276" s="795"/>
      <c r="AL276" s="740">
        <f>ROUND(((W276*AA276)),3)</f>
        <v>110.61</v>
      </c>
      <c r="AM276" s="741"/>
      <c r="AN276" s="741"/>
      <c r="AO276" s="741"/>
      <c r="AP276" s="741"/>
      <c r="AQ276" s="742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</row>
    <row r="277" spans="1:256" s="262" customFormat="1" ht="18.899999999999999" customHeight="1">
      <c r="A277" s="837"/>
      <c r="B277" s="826"/>
      <c r="C277" s="826"/>
      <c r="D277" s="826"/>
      <c r="E277" s="826"/>
      <c r="F277" s="826"/>
      <c r="G277" s="826"/>
      <c r="H277" s="836"/>
      <c r="I277" s="794"/>
      <c r="J277" s="709"/>
      <c r="K277" s="709"/>
      <c r="L277" s="709"/>
      <c r="M277" s="709"/>
      <c r="N277" s="709"/>
      <c r="O277" s="795"/>
      <c r="P277" s="765"/>
      <c r="Q277" s="788"/>
      <c r="R277" s="787" t="s">
        <v>41</v>
      </c>
      <c r="S277" s="766"/>
      <c r="T277" s="766"/>
      <c r="U277" s="870" t="s">
        <v>496</v>
      </c>
      <c r="V277" s="709" t="s">
        <v>467</v>
      </c>
      <c r="W277" s="819">
        <f>AC23</f>
        <v>1.3520000000000001</v>
      </c>
      <c r="X277" s="766"/>
      <c r="Y277" s="766"/>
      <c r="Z277" s="710" t="s">
        <v>501</v>
      </c>
      <c r="AA277" s="985">
        <f>AA264</f>
        <v>18</v>
      </c>
      <c r="AB277" s="985"/>
      <c r="AC277" s="985"/>
      <c r="AD277" s="820" t="s">
        <v>469</v>
      </c>
      <c r="AE277" s="709"/>
      <c r="AF277" s="820"/>
      <c r="AG277" s="709"/>
      <c r="AH277" s="709"/>
      <c r="AI277" s="709"/>
      <c r="AJ277" s="709"/>
      <c r="AK277" s="795"/>
      <c r="AL277" s="740">
        <f>ROUND(((W277*AA277)),3)</f>
        <v>24.335999999999999</v>
      </c>
      <c r="AM277" s="741"/>
      <c r="AN277" s="741"/>
      <c r="AO277" s="741"/>
      <c r="AP277" s="741"/>
      <c r="AQ277" s="742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</row>
    <row r="278" spans="1:256" s="262" customFormat="1" ht="18.899999999999999" customHeight="1">
      <c r="A278" s="837"/>
      <c r="B278" s="826"/>
      <c r="C278" s="826"/>
      <c r="D278" s="826"/>
      <c r="E278" s="826"/>
      <c r="F278" s="826"/>
      <c r="G278" s="826"/>
      <c r="H278" s="836"/>
      <c r="I278" s="794"/>
      <c r="J278" s="709"/>
      <c r="K278" s="709"/>
      <c r="L278" s="709"/>
      <c r="M278" s="709"/>
      <c r="N278" s="709"/>
      <c r="O278" s="795"/>
      <c r="P278" s="765"/>
      <c r="Q278" s="788"/>
      <c r="R278" s="787" t="s">
        <v>41</v>
      </c>
      <c r="S278" s="766"/>
      <c r="T278" s="766"/>
      <c r="U278" s="870" t="s">
        <v>496</v>
      </c>
      <c r="V278" s="709" t="s">
        <v>467</v>
      </c>
      <c r="W278" s="819">
        <f>AC24</f>
        <v>6.3879999999999999</v>
      </c>
      <c r="X278" s="766"/>
      <c r="Y278" s="766"/>
      <c r="Z278" s="710" t="s">
        <v>501</v>
      </c>
      <c r="AA278" s="985">
        <f>AA265</f>
        <v>27</v>
      </c>
      <c r="AB278" s="985"/>
      <c r="AC278" s="985"/>
      <c r="AD278" s="820" t="s">
        <v>469</v>
      </c>
      <c r="AE278" s="709"/>
      <c r="AF278" s="820"/>
      <c r="AG278" s="709"/>
      <c r="AH278" s="709"/>
      <c r="AI278" s="709"/>
      <c r="AJ278" s="709"/>
      <c r="AK278" s="795"/>
      <c r="AL278" s="740">
        <f>ROUND(((W278*AA278)),3)</f>
        <v>172.476</v>
      </c>
      <c r="AM278" s="741"/>
      <c r="AN278" s="741"/>
      <c r="AO278" s="741"/>
      <c r="AP278" s="741"/>
      <c r="AQ278" s="742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</row>
    <row r="279" spans="1:256" s="262" customFormat="1" ht="18.899999999999999" customHeight="1">
      <c r="A279" s="837"/>
      <c r="B279" s="826"/>
      <c r="C279" s="826"/>
      <c r="D279" s="826"/>
      <c r="E279" s="826"/>
      <c r="F279" s="826"/>
      <c r="G279" s="826"/>
      <c r="H279" s="836"/>
      <c r="I279" s="794"/>
      <c r="J279" s="709"/>
      <c r="K279" s="709"/>
      <c r="L279" s="709"/>
      <c r="M279" s="709"/>
      <c r="N279" s="709"/>
      <c r="O279" s="795"/>
      <c r="P279" s="765"/>
      <c r="Q279" s="788"/>
      <c r="R279" s="787" t="s">
        <v>41</v>
      </c>
      <c r="S279" s="766"/>
      <c r="T279" s="766"/>
      <c r="U279" s="870" t="s">
        <v>496</v>
      </c>
      <c r="V279" s="709" t="s">
        <v>467</v>
      </c>
      <c r="W279" s="819">
        <f>AC25</f>
        <v>0</v>
      </c>
      <c r="X279" s="766"/>
      <c r="Y279" s="766"/>
      <c r="Z279" s="710" t="s">
        <v>501</v>
      </c>
      <c r="AA279" s="985">
        <f>AA266</f>
        <v>0</v>
      </c>
      <c r="AB279" s="985"/>
      <c r="AC279" s="985"/>
      <c r="AD279" s="820" t="s">
        <v>469</v>
      </c>
      <c r="AE279" s="709"/>
      <c r="AF279" s="820"/>
      <c r="AG279" s="709"/>
      <c r="AH279" s="709"/>
      <c r="AI279" s="709"/>
      <c r="AJ279" s="709"/>
      <c r="AK279" s="795"/>
      <c r="AL279" s="740">
        <f>ROUND(((W279*AA279)),3)</f>
        <v>0</v>
      </c>
      <c r="AM279" s="741"/>
      <c r="AN279" s="741"/>
      <c r="AO279" s="741"/>
      <c r="AP279" s="741"/>
      <c r="AQ279" s="742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</row>
    <row r="280" spans="1:256" s="262" customFormat="1" ht="18.899999999999999" customHeight="1">
      <c r="A280" s="837"/>
      <c r="B280" s="826"/>
      <c r="C280" s="826"/>
      <c r="D280" s="826"/>
      <c r="E280" s="826"/>
      <c r="F280" s="826"/>
      <c r="G280" s="826"/>
      <c r="H280" s="836"/>
      <c r="I280" s="794"/>
      <c r="J280" s="709"/>
      <c r="K280" s="709"/>
      <c r="L280" s="709"/>
      <c r="M280" s="709"/>
      <c r="N280" s="709"/>
      <c r="O280" s="795"/>
      <c r="P280" s="811"/>
      <c r="Q280" s="812"/>
      <c r="R280" s="811" t="s">
        <v>431</v>
      </c>
      <c r="S280" s="809"/>
      <c r="T280" s="809"/>
      <c r="U280" s="829" t="s">
        <v>496</v>
      </c>
      <c r="V280" s="747"/>
      <c r="W280" s="747"/>
      <c r="X280" s="747"/>
      <c r="Y280" s="747"/>
      <c r="Z280" s="747"/>
      <c r="AA280" s="747"/>
      <c r="AB280" s="747"/>
      <c r="AC280" s="747"/>
      <c r="AD280" s="815"/>
      <c r="AE280" s="747"/>
      <c r="AF280" s="747"/>
      <c r="AG280" s="747"/>
      <c r="AH280" s="747"/>
      <c r="AI280" s="747"/>
      <c r="AJ280" s="747"/>
      <c r="AK280" s="810"/>
      <c r="AL280" s="753">
        <f>SUM(AL276:AL279)</f>
        <v>307.42200000000003</v>
      </c>
      <c r="AM280" s="754"/>
      <c r="AN280" s="754"/>
      <c r="AO280" s="754"/>
      <c r="AP280" s="754"/>
      <c r="AQ280" s="755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</row>
    <row r="281" spans="1:256" s="262" customFormat="1" ht="18.899999999999999" customHeight="1">
      <c r="A281" s="837"/>
      <c r="B281" s="826"/>
      <c r="C281" s="826"/>
      <c r="D281" s="826"/>
      <c r="E281" s="826"/>
      <c r="F281" s="826"/>
      <c r="G281" s="826"/>
      <c r="H281" s="836"/>
      <c r="I281" s="794"/>
      <c r="J281" s="709"/>
      <c r="K281" s="709"/>
      <c r="L281" s="709"/>
      <c r="M281" s="709"/>
      <c r="N281" s="709"/>
      <c r="O281" s="795"/>
      <c r="P281" s="831" t="s">
        <v>448</v>
      </c>
      <c r="Q281" s="832"/>
      <c r="R281" s="831" t="s">
        <v>495</v>
      </c>
      <c r="S281" s="992"/>
      <c r="T281" s="992"/>
      <c r="U281" s="993" t="s">
        <v>496</v>
      </c>
      <c r="V281" s="994" t="s">
        <v>467</v>
      </c>
      <c r="W281" s="995">
        <f>AL275</f>
        <v>88</v>
      </c>
      <c r="X281" s="992"/>
      <c r="Y281" s="992"/>
      <c r="Z281" s="992"/>
      <c r="AA281" s="996" t="s">
        <v>474</v>
      </c>
      <c r="AB281" s="997">
        <f>AL280</f>
        <v>307.42200000000003</v>
      </c>
      <c r="AC281" s="998"/>
      <c r="AD281" s="999"/>
      <c r="AE281" s="998"/>
      <c r="AF281" s="994" t="s">
        <v>469</v>
      </c>
      <c r="AG281" s="994"/>
      <c r="AH281" s="994"/>
      <c r="AI281" s="994"/>
      <c r="AJ281" s="994"/>
      <c r="AK281" s="1000"/>
      <c r="AL281" s="1001">
        <f>(W281+AB281)</f>
        <v>395.42200000000003</v>
      </c>
      <c r="AM281" s="1002"/>
      <c r="AN281" s="1002"/>
      <c r="AO281" s="1002"/>
      <c r="AP281" s="1002"/>
      <c r="AQ281" s="1003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</row>
    <row r="282" spans="1:256" s="276" customFormat="1" ht="18.899999999999999" customHeight="1">
      <c r="A282" s="837"/>
      <c r="B282" s="826"/>
      <c r="C282" s="826"/>
      <c r="D282" s="826"/>
      <c r="E282" s="826"/>
      <c r="F282" s="826"/>
      <c r="G282" s="826"/>
      <c r="H282" s="836"/>
      <c r="I282" s="715" t="s">
        <v>107</v>
      </c>
      <c r="J282" s="1004"/>
      <c r="K282" s="1004"/>
      <c r="L282" s="716"/>
      <c r="M282" s="716"/>
      <c r="N282" s="716"/>
      <c r="O282" s="848"/>
      <c r="P282" s="715" t="s">
        <v>448</v>
      </c>
      <c r="Q282" s="848"/>
      <c r="R282" s="960" t="s">
        <v>467</v>
      </c>
      <c r="S282" s="724" t="s">
        <v>478</v>
      </c>
      <c r="T282" s="716"/>
      <c r="U282" s="1005"/>
      <c r="V282" s="896" t="s">
        <v>501</v>
      </c>
      <c r="W282" s="716" t="s">
        <v>641</v>
      </c>
      <c r="X282" s="716"/>
      <c r="Y282" s="716"/>
      <c r="Z282" s="716"/>
      <c r="AA282" s="724" t="s">
        <v>469</v>
      </c>
      <c r="AB282" s="724"/>
      <c r="AC282" s="724"/>
      <c r="AD282" s="991"/>
      <c r="AE282" s="724"/>
      <c r="AF282" s="724"/>
      <c r="AG282" s="724"/>
      <c r="AH282" s="724"/>
      <c r="AI282" s="724"/>
      <c r="AJ282" s="724"/>
      <c r="AK282" s="899"/>
      <c r="AL282" s="730"/>
      <c r="AM282" s="900"/>
      <c r="AN282" s="900"/>
      <c r="AO282" s="900"/>
      <c r="AP282" s="900"/>
      <c r="AQ282" s="901"/>
      <c r="AR282" s="275"/>
      <c r="AS282" s="275"/>
      <c r="AT282" s="275"/>
      <c r="AU282" s="275"/>
      <c r="AV282" s="275"/>
      <c r="AW282" s="275"/>
      <c r="AX282" s="275"/>
      <c r="AY282" s="275"/>
      <c r="AZ282" s="275"/>
      <c r="BA282" s="275"/>
      <c r="BB282" s="275"/>
      <c r="BC282" s="275"/>
      <c r="BD282" s="275"/>
      <c r="BE282" s="275"/>
      <c r="BF282" s="275"/>
      <c r="BG282" s="275"/>
      <c r="BH282" s="275"/>
      <c r="BI282" s="275"/>
      <c r="BJ282" s="275"/>
      <c r="BK282" s="275"/>
      <c r="BL282" s="275"/>
      <c r="BM282" s="275"/>
      <c r="BN282" s="275"/>
      <c r="BO282" s="275"/>
      <c r="BP282" s="275"/>
      <c r="BQ282" s="275"/>
      <c r="BR282" s="275"/>
      <c r="BS282" s="275"/>
      <c r="BT282" s="275"/>
      <c r="BU282" s="275"/>
      <c r="BV282" s="275"/>
      <c r="BW282" s="275"/>
      <c r="BX282" s="275"/>
      <c r="BY282" s="275"/>
      <c r="BZ282" s="275"/>
      <c r="CA282" s="275"/>
      <c r="CB282" s="275"/>
      <c r="CC282" s="275"/>
      <c r="CD282" s="275"/>
      <c r="CE282" s="275"/>
      <c r="CF282" s="275"/>
      <c r="CG282" s="275"/>
      <c r="CH282" s="275"/>
      <c r="CI282" s="275"/>
      <c r="CJ282" s="275"/>
      <c r="CK282" s="275"/>
      <c r="DW282" s="262"/>
      <c r="DX282" s="262"/>
      <c r="DY282" s="262"/>
      <c r="DZ282" s="262"/>
      <c r="EA282" s="262"/>
      <c r="EB282" s="262"/>
      <c r="EC282" s="262"/>
      <c r="ED282" s="262"/>
      <c r="EE282" s="262"/>
      <c r="EF282" s="262"/>
      <c r="EG282" s="262"/>
      <c r="EH282" s="262"/>
      <c r="EI282" s="262"/>
      <c r="EJ282" s="262"/>
      <c r="EK282" s="262"/>
      <c r="EL282" s="262"/>
      <c r="EM282" s="262"/>
      <c r="EN282" s="262"/>
      <c r="EO282" s="262"/>
      <c r="EP282" s="262"/>
      <c r="EQ282" s="262"/>
      <c r="ER282" s="262"/>
      <c r="ES282" s="262"/>
      <c r="ET282" s="262"/>
      <c r="EU282" s="262"/>
      <c r="EV282" s="262"/>
      <c r="EW282" s="262"/>
      <c r="EX282" s="262"/>
      <c r="EY282" s="262"/>
      <c r="EZ282" s="262"/>
      <c r="FA282" s="262"/>
      <c r="FB282" s="262"/>
      <c r="FC282" s="262"/>
      <c r="FD282" s="262"/>
      <c r="FE282" s="262"/>
      <c r="FF282" s="262"/>
      <c r="FG282" s="262"/>
      <c r="FH282" s="262"/>
      <c r="FI282" s="262"/>
      <c r="FJ282" s="262"/>
      <c r="FK282" s="262"/>
      <c r="FL282" s="262"/>
      <c r="FM282" s="262"/>
      <c r="FN282" s="262"/>
      <c r="FO282" s="262"/>
      <c r="FP282" s="262"/>
      <c r="FQ282" s="262"/>
      <c r="FR282" s="262"/>
      <c r="FS282" s="262"/>
      <c r="FT282" s="262"/>
      <c r="FU282" s="262"/>
      <c r="FV282" s="262"/>
      <c r="FW282" s="262"/>
      <c r="FX282" s="262"/>
      <c r="FY282" s="262"/>
      <c r="FZ282" s="262"/>
      <c r="GA282" s="262"/>
      <c r="GB282" s="262"/>
      <c r="GC282" s="262"/>
      <c r="GD282" s="262"/>
      <c r="GE282" s="262"/>
      <c r="GF282" s="262"/>
      <c r="GG282" s="262"/>
      <c r="GH282" s="262"/>
      <c r="GI282" s="262"/>
      <c r="GJ282" s="262"/>
      <c r="GK282" s="262"/>
      <c r="GL282" s="262"/>
      <c r="GM282" s="262"/>
      <c r="GN282" s="262"/>
      <c r="GO282" s="262"/>
      <c r="GP282" s="262"/>
      <c r="GQ282" s="262"/>
      <c r="GR282" s="262"/>
      <c r="GS282" s="262"/>
      <c r="GT282" s="262"/>
      <c r="GU282" s="262"/>
      <c r="GV282" s="262"/>
      <c r="GW282" s="262"/>
      <c r="GX282" s="262"/>
      <c r="GY282" s="262"/>
      <c r="GZ282" s="262"/>
      <c r="HA282" s="262"/>
      <c r="HB282" s="262"/>
      <c r="HC282" s="262"/>
      <c r="HD282" s="262"/>
      <c r="HE282" s="262"/>
      <c r="HF282" s="262"/>
      <c r="HG282" s="262"/>
      <c r="HH282" s="262"/>
      <c r="HI282" s="262"/>
      <c r="HJ282" s="262"/>
      <c r="HK282" s="262"/>
      <c r="HL282" s="262"/>
      <c r="HM282" s="262"/>
      <c r="HN282" s="262"/>
      <c r="HO282" s="262"/>
      <c r="HP282" s="262"/>
      <c r="HQ282" s="262"/>
      <c r="HR282" s="262"/>
      <c r="HS282" s="262"/>
      <c r="HT282" s="262"/>
      <c r="HU282" s="262"/>
      <c r="HV282" s="262"/>
      <c r="HW282" s="262"/>
      <c r="HX282" s="262"/>
      <c r="HY282" s="262"/>
      <c r="HZ282" s="262"/>
      <c r="IA282" s="262"/>
      <c r="IB282" s="262"/>
      <c r="IC282" s="262"/>
      <c r="ID282" s="262"/>
      <c r="IE282" s="262"/>
      <c r="IF282" s="262"/>
      <c r="IG282" s="262"/>
      <c r="IH282" s="262"/>
      <c r="II282" s="262"/>
      <c r="IJ282" s="262"/>
      <c r="IK282" s="262"/>
      <c r="IL282" s="262"/>
      <c r="IM282" s="262"/>
      <c r="IN282" s="262"/>
      <c r="IO282" s="262"/>
      <c r="IP282" s="262"/>
      <c r="IQ282" s="262"/>
      <c r="IR282" s="262"/>
      <c r="IS282" s="262"/>
      <c r="IT282" s="262"/>
      <c r="IU282" s="262"/>
      <c r="IV282" s="262"/>
    </row>
    <row r="283" spans="1:256" s="276" customFormat="1" ht="18.899999999999999" customHeight="1">
      <c r="A283" s="837"/>
      <c r="B283" s="826"/>
      <c r="C283" s="826"/>
      <c r="D283" s="826"/>
      <c r="E283" s="826"/>
      <c r="F283" s="826"/>
      <c r="G283" s="826"/>
      <c r="H283" s="836"/>
      <c r="I283" s="765"/>
      <c r="J283" s="766"/>
      <c r="K283" s="766"/>
      <c r="L283" s="766"/>
      <c r="M283" s="766"/>
      <c r="N283" s="766"/>
      <c r="O283" s="788"/>
      <c r="P283" s="794"/>
      <c r="Q283" s="795"/>
      <c r="R283" s="811" t="s">
        <v>519</v>
      </c>
      <c r="S283" s="809"/>
      <c r="T283" s="809"/>
      <c r="U283" s="865" t="s">
        <v>478</v>
      </c>
      <c r="V283" s="809"/>
      <c r="W283" s="809"/>
      <c r="X283" s="763" t="s">
        <v>479</v>
      </c>
      <c r="Y283" s="747" t="s">
        <v>133</v>
      </c>
      <c r="Z283" s="747"/>
      <c r="AA283" s="747"/>
      <c r="AB283" s="747"/>
      <c r="AC283" s="747"/>
      <c r="AD283" s="815"/>
      <c r="AE283" s="747"/>
      <c r="AF283" s="747"/>
      <c r="AG283" s="747"/>
      <c r="AH283" s="747"/>
      <c r="AI283" s="747"/>
      <c r="AJ283" s="747"/>
      <c r="AK283" s="810"/>
      <c r="AL283" s="753"/>
      <c r="AM283" s="754"/>
      <c r="AN283" s="754"/>
      <c r="AO283" s="754"/>
      <c r="AP283" s="754"/>
      <c r="AQ283" s="755"/>
      <c r="AR283" s="275"/>
      <c r="AS283" s="275"/>
      <c r="AT283" s="275"/>
      <c r="AU283" s="275"/>
      <c r="AV283" s="275"/>
      <c r="AW283" s="275"/>
      <c r="AX283" s="275"/>
      <c r="AY283" s="275"/>
      <c r="AZ283" s="275"/>
      <c r="BA283" s="275"/>
      <c r="BB283" s="275"/>
      <c r="BC283" s="275"/>
      <c r="BD283" s="275"/>
      <c r="BE283" s="275"/>
      <c r="BF283" s="275"/>
      <c r="BG283" s="275"/>
      <c r="BH283" s="275"/>
      <c r="BI283" s="275"/>
      <c r="BJ283" s="275"/>
      <c r="BK283" s="275"/>
      <c r="BL283" s="275"/>
      <c r="BM283" s="275"/>
      <c r="BN283" s="275"/>
      <c r="BO283" s="275"/>
      <c r="BP283" s="275"/>
      <c r="BQ283" s="275"/>
      <c r="BR283" s="275"/>
      <c r="BS283" s="275"/>
      <c r="BT283" s="275"/>
      <c r="BU283" s="275"/>
      <c r="BV283" s="275"/>
      <c r="BW283" s="275"/>
      <c r="BX283" s="275"/>
      <c r="BY283" s="275"/>
      <c r="BZ283" s="275"/>
      <c r="CA283" s="275"/>
      <c r="CB283" s="275"/>
      <c r="CC283" s="275"/>
      <c r="CD283" s="275"/>
      <c r="CE283" s="275"/>
      <c r="CF283" s="275"/>
      <c r="CG283" s="275"/>
      <c r="CH283" s="275"/>
      <c r="CI283" s="275"/>
      <c r="CJ283" s="275"/>
      <c r="CK283" s="275"/>
      <c r="DW283" s="262"/>
      <c r="DX283" s="262"/>
      <c r="DY283" s="262"/>
      <c r="DZ283" s="262"/>
      <c r="EA283" s="262"/>
      <c r="EB283" s="262"/>
      <c r="EC283" s="262"/>
      <c r="ED283" s="262"/>
      <c r="EE283" s="262"/>
      <c r="EF283" s="262"/>
      <c r="EG283" s="262"/>
      <c r="EH283" s="262"/>
      <c r="EI283" s="262"/>
      <c r="EJ283" s="262"/>
      <c r="EK283" s="262"/>
      <c r="EL283" s="262"/>
      <c r="EM283" s="262"/>
      <c r="EN283" s="262"/>
      <c r="EO283" s="262"/>
      <c r="EP283" s="262"/>
      <c r="EQ283" s="262"/>
      <c r="ER283" s="262"/>
      <c r="ES283" s="262"/>
      <c r="ET283" s="262"/>
      <c r="EU283" s="262"/>
      <c r="EV283" s="262"/>
      <c r="EW283" s="262"/>
      <c r="EX283" s="262"/>
      <c r="EY283" s="262"/>
      <c r="EZ283" s="262"/>
      <c r="FA283" s="262"/>
      <c r="FB283" s="262"/>
      <c r="FC283" s="262"/>
      <c r="FD283" s="262"/>
      <c r="FE283" s="262"/>
      <c r="FF283" s="262"/>
      <c r="FG283" s="262"/>
      <c r="FH283" s="262"/>
      <c r="FI283" s="262"/>
      <c r="FJ283" s="262"/>
      <c r="FK283" s="262"/>
      <c r="FL283" s="262"/>
      <c r="FM283" s="262"/>
      <c r="FN283" s="262"/>
      <c r="FO283" s="262"/>
      <c r="FP283" s="262"/>
      <c r="FQ283" s="262"/>
      <c r="FR283" s="262"/>
      <c r="FS283" s="262"/>
      <c r="FT283" s="262"/>
      <c r="FU283" s="262"/>
      <c r="FV283" s="262"/>
      <c r="FW283" s="262"/>
      <c r="FX283" s="262"/>
      <c r="FY283" s="262"/>
      <c r="FZ283" s="262"/>
      <c r="GA283" s="262"/>
      <c r="GB283" s="262"/>
      <c r="GC283" s="262"/>
      <c r="GD283" s="262"/>
      <c r="GE283" s="262"/>
      <c r="GF283" s="262"/>
      <c r="GG283" s="262"/>
      <c r="GH283" s="262"/>
      <c r="GI283" s="262"/>
      <c r="GJ283" s="262"/>
      <c r="GK283" s="262"/>
      <c r="GL283" s="262"/>
      <c r="GM283" s="262"/>
      <c r="GN283" s="262"/>
      <c r="GO283" s="262"/>
      <c r="GP283" s="262"/>
      <c r="GQ283" s="262"/>
      <c r="GR283" s="262"/>
      <c r="GS283" s="262"/>
      <c r="GT283" s="262"/>
      <c r="GU283" s="262"/>
      <c r="GV283" s="262"/>
      <c r="GW283" s="262"/>
      <c r="GX283" s="262"/>
      <c r="GY283" s="262"/>
      <c r="GZ283" s="262"/>
      <c r="HA283" s="262"/>
      <c r="HB283" s="262"/>
      <c r="HC283" s="262"/>
      <c r="HD283" s="262"/>
      <c r="HE283" s="262"/>
      <c r="HF283" s="262"/>
      <c r="HG283" s="262"/>
      <c r="HH283" s="262"/>
      <c r="HI283" s="262"/>
      <c r="HJ283" s="262"/>
      <c r="HK283" s="262"/>
      <c r="HL283" s="262"/>
      <c r="HM283" s="262"/>
      <c r="HN283" s="262"/>
      <c r="HO283" s="262"/>
      <c r="HP283" s="262"/>
      <c r="HQ283" s="262"/>
      <c r="HR283" s="262"/>
      <c r="HS283" s="262"/>
      <c r="HT283" s="262"/>
      <c r="HU283" s="262"/>
      <c r="HV283" s="262"/>
      <c r="HW283" s="262"/>
      <c r="HX283" s="262"/>
      <c r="HY283" s="262"/>
      <c r="HZ283" s="262"/>
      <c r="IA283" s="262"/>
      <c r="IB283" s="262"/>
      <c r="IC283" s="262"/>
      <c r="ID283" s="262"/>
      <c r="IE283" s="262"/>
      <c r="IF283" s="262"/>
      <c r="IG283" s="262"/>
      <c r="IH283" s="262"/>
      <c r="II283" s="262"/>
      <c r="IJ283" s="262"/>
      <c r="IK283" s="262"/>
      <c r="IL283" s="262"/>
      <c r="IM283" s="262"/>
      <c r="IN283" s="262"/>
      <c r="IO283" s="262"/>
      <c r="IP283" s="262"/>
      <c r="IQ283" s="262"/>
      <c r="IR283" s="262"/>
      <c r="IS283" s="262"/>
      <c r="IT283" s="262"/>
      <c r="IU283" s="262"/>
      <c r="IV283" s="262"/>
    </row>
    <row r="284" spans="1:256" s="276" customFormat="1" ht="18.899999999999999" customHeight="1">
      <c r="A284" s="837"/>
      <c r="B284" s="826"/>
      <c r="C284" s="826"/>
      <c r="D284" s="826"/>
      <c r="E284" s="826"/>
      <c r="F284" s="826"/>
      <c r="G284" s="826"/>
      <c r="H284" s="836"/>
      <c r="I284" s="765" t="s">
        <v>644</v>
      </c>
      <c r="J284" s="766"/>
      <c r="K284" s="766"/>
      <c r="L284" s="766"/>
      <c r="M284" s="766"/>
      <c r="N284" s="766"/>
      <c r="O284" s="788"/>
      <c r="P284" s="765" t="s">
        <v>448</v>
      </c>
      <c r="Q284" s="788"/>
      <c r="R284" s="787" t="s">
        <v>41</v>
      </c>
      <c r="S284" s="766"/>
      <c r="T284" s="766"/>
      <c r="U284" s="870" t="s">
        <v>496</v>
      </c>
      <c r="V284" s="709" t="s">
        <v>467</v>
      </c>
      <c r="W284" s="1613">
        <f>AF22*0</f>
        <v>0</v>
      </c>
      <c r="X284" s="1607"/>
      <c r="Y284" s="766"/>
      <c r="Z284" s="710" t="s">
        <v>501</v>
      </c>
      <c r="AA284" s="985">
        <f>AA271</f>
        <v>50</v>
      </c>
      <c r="AB284" s="985"/>
      <c r="AC284" s="985"/>
      <c r="AD284" s="820" t="s">
        <v>469</v>
      </c>
      <c r="AE284" s="709"/>
      <c r="AF284" s="820"/>
      <c r="AG284" s="709"/>
      <c r="AH284" s="709"/>
      <c r="AI284" s="709"/>
      <c r="AJ284" s="709"/>
      <c r="AK284" s="795"/>
      <c r="AL284" s="740">
        <f>ROUND(((W284*AA284)),3)</f>
        <v>0</v>
      </c>
      <c r="AM284" s="741"/>
      <c r="AN284" s="741"/>
      <c r="AO284" s="741"/>
      <c r="AP284" s="741"/>
      <c r="AQ284" s="742"/>
      <c r="AR284" s="275"/>
      <c r="AS284" s="275"/>
      <c r="AT284" s="275"/>
      <c r="AU284" s="275"/>
      <c r="AV284" s="275"/>
      <c r="AW284" s="275"/>
      <c r="AX284" s="275"/>
      <c r="AY284" s="275"/>
      <c r="AZ284" s="275"/>
      <c r="BA284" s="275"/>
      <c r="BB284" s="275"/>
      <c r="BC284" s="275"/>
      <c r="BD284" s="275"/>
      <c r="BE284" s="275"/>
      <c r="BF284" s="275"/>
      <c r="BG284" s="275"/>
      <c r="BH284" s="275"/>
      <c r="BI284" s="275"/>
      <c r="BJ284" s="275"/>
      <c r="BK284" s="275"/>
      <c r="BL284" s="275"/>
      <c r="BM284" s="275"/>
      <c r="BN284" s="275"/>
      <c r="BO284" s="275"/>
      <c r="BP284" s="275"/>
      <c r="BQ284" s="275"/>
      <c r="BR284" s="275"/>
      <c r="BS284" s="275"/>
      <c r="BT284" s="275"/>
      <c r="BU284" s="275"/>
      <c r="BV284" s="275"/>
      <c r="BW284" s="275"/>
      <c r="BX284" s="275"/>
      <c r="BY284" s="275"/>
      <c r="BZ284" s="275"/>
      <c r="CA284" s="275"/>
      <c r="CB284" s="275"/>
      <c r="CC284" s="275"/>
      <c r="CD284" s="275"/>
      <c r="CE284" s="275"/>
      <c r="CF284" s="275"/>
      <c r="CG284" s="275"/>
      <c r="CH284" s="275"/>
      <c r="CI284" s="275"/>
      <c r="CJ284" s="275"/>
      <c r="CK284" s="275"/>
      <c r="DW284" s="262"/>
      <c r="DX284" s="262"/>
      <c r="DY284" s="262"/>
      <c r="DZ284" s="262"/>
      <c r="EA284" s="262"/>
      <c r="EB284" s="262"/>
      <c r="EC284" s="262"/>
      <c r="ED284" s="262"/>
      <c r="EE284" s="262"/>
      <c r="EF284" s="262"/>
      <c r="EG284" s="262"/>
      <c r="EH284" s="262"/>
      <c r="EI284" s="262"/>
      <c r="EJ284" s="262"/>
      <c r="EK284" s="262"/>
      <c r="EL284" s="262"/>
      <c r="EM284" s="262"/>
      <c r="EN284" s="262"/>
      <c r="EO284" s="262"/>
      <c r="EP284" s="262"/>
      <c r="EQ284" s="262"/>
      <c r="ER284" s="262"/>
      <c r="ES284" s="262"/>
      <c r="ET284" s="262"/>
      <c r="EU284" s="262"/>
      <c r="EV284" s="262"/>
      <c r="EW284" s="262"/>
      <c r="EX284" s="262"/>
      <c r="EY284" s="262"/>
      <c r="EZ284" s="262"/>
      <c r="FA284" s="262"/>
      <c r="FB284" s="262"/>
      <c r="FC284" s="262"/>
      <c r="FD284" s="262"/>
      <c r="FE284" s="262"/>
      <c r="FF284" s="262"/>
      <c r="FG284" s="262"/>
      <c r="FH284" s="262"/>
      <c r="FI284" s="262"/>
      <c r="FJ284" s="262"/>
      <c r="FK284" s="262"/>
      <c r="FL284" s="262"/>
      <c r="FM284" s="262"/>
      <c r="FN284" s="262"/>
      <c r="FO284" s="262"/>
      <c r="FP284" s="262"/>
      <c r="FQ284" s="262"/>
      <c r="FR284" s="262"/>
      <c r="FS284" s="262"/>
      <c r="FT284" s="262"/>
      <c r="FU284" s="262"/>
      <c r="FV284" s="262"/>
      <c r="FW284" s="262"/>
      <c r="FX284" s="262"/>
      <c r="FY284" s="262"/>
      <c r="FZ284" s="262"/>
      <c r="GA284" s="262"/>
      <c r="GB284" s="262"/>
      <c r="GC284" s="262"/>
      <c r="GD284" s="262"/>
      <c r="GE284" s="262"/>
      <c r="GF284" s="262"/>
      <c r="GG284" s="262"/>
      <c r="GH284" s="262"/>
      <c r="GI284" s="262"/>
      <c r="GJ284" s="262"/>
      <c r="GK284" s="262"/>
      <c r="GL284" s="262"/>
      <c r="GM284" s="262"/>
      <c r="GN284" s="262"/>
      <c r="GO284" s="262"/>
      <c r="GP284" s="262"/>
      <c r="GQ284" s="262"/>
      <c r="GR284" s="262"/>
      <c r="GS284" s="262"/>
      <c r="GT284" s="262"/>
      <c r="GU284" s="262"/>
      <c r="GV284" s="262"/>
      <c r="GW284" s="262"/>
      <c r="GX284" s="262"/>
      <c r="GY284" s="262"/>
      <c r="GZ284" s="262"/>
      <c r="HA284" s="262"/>
      <c r="HB284" s="262"/>
      <c r="HC284" s="262"/>
      <c r="HD284" s="262"/>
      <c r="HE284" s="262"/>
      <c r="HF284" s="262"/>
      <c r="HG284" s="262"/>
      <c r="HH284" s="262"/>
      <c r="HI284" s="262"/>
      <c r="HJ284" s="262"/>
      <c r="HK284" s="262"/>
      <c r="HL284" s="262"/>
      <c r="HM284" s="262"/>
      <c r="HN284" s="262"/>
      <c r="HO284" s="262"/>
      <c r="HP284" s="262"/>
      <c r="HQ284" s="262"/>
      <c r="HR284" s="262"/>
      <c r="HS284" s="262"/>
      <c r="HT284" s="262"/>
      <c r="HU284" s="262"/>
      <c r="HV284" s="262"/>
      <c r="HW284" s="262"/>
      <c r="HX284" s="262"/>
      <c r="HY284" s="262"/>
      <c r="HZ284" s="262"/>
      <c r="IA284" s="262"/>
      <c r="IB284" s="262"/>
      <c r="IC284" s="262"/>
      <c r="ID284" s="262"/>
      <c r="IE284" s="262"/>
      <c r="IF284" s="262"/>
      <c r="IG284" s="262"/>
      <c r="IH284" s="262"/>
      <c r="II284" s="262"/>
      <c r="IJ284" s="262"/>
      <c r="IK284" s="262"/>
      <c r="IL284" s="262"/>
      <c r="IM284" s="262"/>
      <c r="IN284" s="262"/>
      <c r="IO284" s="262"/>
      <c r="IP284" s="262"/>
      <c r="IQ284" s="262"/>
      <c r="IR284" s="262"/>
      <c r="IS284" s="262"/>
      <c r="IT284" s="262"/>
      <c r="IU284" s="262"/>
      <c r="IV284" s="262"/>
    </row>
    <row r="285" spans="1:256" s="276" customFormat="1" ht="18.899999999999999" customHeight="1">
      <c r="A285" s="837"/>
      <c r="B285" s="826"/>
      <c r="C285" s="826"/>
      <c r="D285" s="826"/>
      <c r="E285" s="826"/>
      <c r="F285" s="826"/>
      <c r="G285" s="826"/>
      <c r="H285" s="836"/>
      <c r="I285" s="794"/>
      <c r="J285" s="709"/>
      <c r="K285" s="709"/>
      <c r="L285" s="709"/>
      <c r="M285" s="709"/>
      <c r="N285" s="709"/>
      <c r="O285" s="795"/>
      <c r="P285" s="765"/>
      <c r="Q285" s="788"/>
      <c r="R285" s="787" t="s">
        <v>41</v>
      </c>
      <c r="S285" s="766"/>
      <c r="T285" s="766"/>
      <c r="U285" s="870" t="s">
        <v>496</v>
      </c>
      <c r="V285" s="709" t="s">
        <v>467</v>
      </c>
      <c r="W285" s="1613">
        <f>AF23*0</f>
        <v>0</v>
      </c>
      <c r="X285" s="1607"/>
      <c r="Y285" s="766"/>
      <c r="Z285" s="710" t="s">
        <v>501</v>
      </c>
      <c r="AA285" s="985">
        <f>AA272</f>
        <v>50</v>
      </c>
      <c r="AB285" s="985"/>
      <c r="AC285" s="985"/>
      <c r="AD285" s="820" t="s">
        <v>469</v>
      </c>
      <c r="AE285" s="709"/>
      <c r="AF285" s="820"/>
      <c r="AG285" s="709"/>
      <c r="AH285" s="709"/>
      <c r="AI285" s="709"/>
      <c r="AJ285" s="709"/>
      <c r="AK285" s="795"/>
      <c r="AL285" s="740">
        <f>ROUND(((W285*AA285)),3)</f>
        <v>0</v>
      </c>
      <c r="AM285" s="741"/>
      <c r="AN285" s="741"/>
      <c r="AO285" s="741"/>
      <c r="AP285" s="741"/>
      <c r="AQ285" s="742"/>
      <c r="AR285" s="275"/>
      <c r="AS285" s="275"/>
      <c r="AT285" s="275"/>
      <c r="AU285" s="275"/>
      <c r="AV285" s="275"/>
      <c r="AW285" s="275"/>
      <c r="AX285" s="275"/>
      <c r="AY285" s="275"/>
      <c r="AZ285" s="275"/>
      <c r="BA285" s="275"/>
      <c r="BB285" s="275"/>
      <c r="BC285" s="275"/>
      <c r="BD285" s="275"/>
      <c r="BE285" s="275"/>
      <c r="BF285" s="275"/>
      <c r="BG285" s="275"/>
      <c r="BH285" s="275"/>
      <c r="BI285" s="275"/>
      <c r="BJ285" s="275"/>
      <c r="BK285" s="275"/>
      <c r="BL285" s="275"/>
      <c r="BM285" s="275"/>
      <c r="BN285" s="275"/>
      <c r="BO285" s="275"/>
      <c r="BP285" s="275"/>
      <c r="BQ285" s="275"/>
      <c r="BR285" s="275"/>
      <c r="BS285" s="275"/>
      <c r="BT285" s="275"/>
      <c r="BU285" s="275"/>
      <c r="BV285" s="275"/>
      <c r="BW285" s="275"/>
      <c r="BX285" s="275"/>
      <c r="BY285" s="275"/>
      <c r="BZ285" s="275"/>
      <c r="CA285" s="275"/>
      <c r="CB285" s="275"/>
      <c r="CC285" s="275"/>
      <c r="CD285" s="275"/>
      <c r="CE285" s="275"/>
      <c r="CF285" s="275"/>
      <c r="CG285" s="275"/>
      <c r="CH285" s="275"/>
      <c r="CI285" s="275"/>
      <c r="CJ285" s="275"/>
      <c r="CK285" s="275"/>
      <c r="DW285" s="262"/>
      <c r="DX285" s="262"/>
      <c r="DY285" s="262"/>
      <c r="DZ285" s="262"/>
      <c r="EA285" s="262"/>
      <c r="EB285" s="262"/>
      <c r="EC285" s="262"/>
      <c r="ED285" s="262"/>
      <c r="EE285" s="262"/>
      <c r="EF285" s="262"/>
      <c r="EG285" s="262"/>
      <c r="EH285" s="262"/>
      <c r="EI285" s="262"/>
      <c r="EJ285" s="262"/>
      <c r="EK285" s="262"/>
      <c r="EL285" s="262"/>
      <c r="EM285" s="262"/>
      <c r="EN285" s="262"/>
      <c r="EO285" s="262"/>
      <c r="EP285" s="262"/>
      <c r="EQ285" s="262"/>
      <c r="ER285" s="262"/>
      <c r="ES285" s="262"/>
      <c r="ET285" s="262"/>
      <c r="EU285" s="262"/>
      <c r="EV285" s="262"/>
      <c r="EW285" s="262"/>
      <c r="EX285" s="262"/>
      <c r="EY285" s="262"/>
      <c r="EZ285" s="262"/>
      <c r="FA285" s="262"/>
      <c r="FB285" s="262"/>
      <c r="FC285" s="262"/>
      <c r="FD285" s="262"/>
      <c r="FE285" s="262"/>
      <c r="FF285" s="262"/>
      <c r="FG285" s="262"/>
      <c r="FH285" s="262"/>
      <c r="FI285" s="262"/>
      <c r="FJ285" s="262"/>
      <c r="FK285" s="262"/>
      <c r="FL285" s="262"/>
      <c r="FM285" s="262"/>
      <c r="FN285" s="262"/>
      <c r="FO285" s="262"/>
      <c r="FP285" s="262"/>
      <c r="FQ285" s="262"/>
      <c r="FR285" s="262"/>
      <c r="FS285" s="262"/>
      <c r="FT285" s="262"/>
      <c r="FU285" s="262"/>
      <c r="FV285" s="262"/>
      <c r="FW285" s="262"/>
      <c r="FX285" s="262"/>
      <c r="FY285" s="262"/>
      <c r="FZ285" s="262"/>
      <c r="GA285" s="262"/>
      <c r="GB285" s="262"/>
      <c r="GC285" s="262"/>
      <c r="GD285" s="262"/>
      <c r="GE285" s="262"/>
      <c r="GF285" s="262"/>
      <c r="GG285" s="262"/>
      <c r="GH285" s="262"/>
      <c r="GI285" s="262"/>
      <c r="GJ285" s="262"/>
      <c r="GK285" s="262"/>
      <c r="GL285" s="262"/>
      <c r="GM285" s="262"/>
      <c r="GN285" s="262"/>
      <c r="GO285" s="262"/>
      <c r="GP285" s="262"/>
      <c r="GQ285" s="262"/>
      <c r="GR285" s="262"/>
      <c r="GS285" s="262"/>
      <c r="GT285" s="262"/>
      <c r="GU285" s="262"/>
      <c r="GV285" s="262"/>
      <c r="GW285" s="262"/>
      <c r="GX285" s="262"/>
      <c r="GY285" s="262"/>
      <c r="GZ285" s="262"/>
      <c r="HA285" s="262"/>
      <c r="HB285" s="262"/>
      <c r="HC285" s="262"/>
      <c r="HD285" s="262"/>
      <c r="HE285" s="262"/>
      <c r="HF285" s="262"/>
      <c r="HG285" s="262"/>
      <c r="HH285" s="262"/>
      <c r="HI285" s="262"/>
      <c r="HJ285" s="262"/>
      <c r="HK285" s="262"/>
      <c r="HL285" s="262"/>
      <c r="HM285" s="262"/>
      <c r="HN285" s="262"/>
      <c r="HO285" s="262"/>
      <c r="HP285" s="262"/>
      <c r="HQ285" s="262"/>
      <c r="HR285" s="262"/>
      <c r="HS285" s="262"/>
      <c r="HT285" s="262"/>
      <c r="HU285" s="262"/>
      <c r="HV285" s="262"/>
      <c r="HW285" s="262"/>
      <c r="HX285" s="262"/>
      <c r="HY285" s="262"/>
      <c r="HZ285" s="262"/>
      <c r="IA285" s="262"/>
      <c r="IB285" s="262"/>
      <c r="IC285" s="262"/>
      <c r="ID285" s="262"/>
      <c r="IE285" s="262"/>
      <c r="IF285" s="262"/>
      <c r="IG285" s="262"/>
      <c r="IH285" s="262"/>
      <c r="II285" s="262"/>
      <c r="IJ285" s="262"/>
      <c r="IK285" s="262"/>
      <c r="IL285" s="262"/>
      <c r="IM285" s="262"/>
      <c r="IN285" s="262"/>
      <c r="IO285" s="262"/>
      <c r="IP285" s="262"/>
      <c r="IQ285" s="262"/>
      <c r="IR285" s="262"/>
      <c r="IS285" s="262"/>
      <c r="IT285" s="262"/>
      <c r="IU285" s="262"/>
      <c r="IV285" s="262"/>
    </row>
    <row r="286" spans="1:256" s="276" customFormat="1" ht="18.899999999999999" customHeight="1">
      <c r="A286" s="837"/>
      <c r="B286" s="826"/>
      <c r="C286" s="826"/>
      <c r="D286" s="826"/>
      <c r="E286" s="826"/>
      <c r="F286" s="826"/>
      <c r="G286" s="826"/>
      <c r="H286" s="836"/>
      <c r="I286" s="794"/>
      <c r="J286" s="709"/>
      <c r="K286" s="709"/>
      <c r="L286" s="709"/>
      <c r="M286" s="709"/>
      <c r="N286" s="709"/>
      <c r="O286" s="795"/>
      <c r="P286" s="765"/>
      <c r="Q286" s="788"/>
      <c r="R286" s="787" t="s">
        <v>41</v>
      </c>
      <c r="S286" s="766"/>
      <c r="T286" s="766"/>
      <c r="U286" s="870" t="s">
        <v>496</v>
      </c>
      <c r="V286" s="709" t="s">
        <v>467</v>
      </c>
      <c r="W286" s="1613">
        <f>AF24*0</f>
        <v>0</v>
      </c>
      <c r="X286" s="1607"/>
      <c r="Y286" s="766"/>
      <c r="Z286" s="710" t="s">
        <v>501</v>
      </c>
      <c r="AA286" s="985">
        <f>AA273</f>
        <v>76</v>
      </c>
      <c r="AB286" s="985"/>
      <c r="AC286" s="985"/>
      <c r="AD286" s="820" t="s">
        <v>469</v>
      </c>
      <c r="AE286" s="709"/>
      <c r="AF286" s="820"/>
      <c r="AG286" s="709"/>
      <c r="AH286" s="709"/>
      <c r="AI286" s="709"/>
      <c r="AJ286" s="709"/>
      <c r="AK286" s="795"/>
      <c r="AL286" s="740">
        <f>ROUND(((W286*AA286)),3)</f>
        <v>0</v>
      </c>
      <c r="AM286" s="741"/>
      <c r="AN286" s="741"/>
      <c r="AO286" s="741"/>
      <c r="AP286" s="741"/>
      <c r="AQ286" s="742"/>
      <c r="AR286" s="275"/>
      <c r="AS286" s="275"/>
      <c r="AT286" s="275"/>
      <c r="AU286" s="275"/>
      <c r="AV286" s="275"/>
      <c r="AW286" s="275"/>
      <c r="AX286" s="275"/>
      <c r="AY286" s="275"/>
      <c r="AZ286" s="275"/>
      <c r="BA286" s="275"/>
      <c r="BB286" s="275"/>
      <c r="BC286" s="275"/>
      <c r="BD286" s="275"/>
      <c r="BE286" s="275"/>
      <c r="BF286" s="275"/>
      <c r="BG286" s="275"/>
      <c r="BH286" s="275"/>
      <c r="BI286" s="275"/>
      <c r="BJ286" s="275"/>
      <c r="BK286" s="275"/>
      <c r="BL286" s="275"/>
      <c r="BM286" s="275"/>
      <c r="BN286" s="275"/>
      <c r="BO286" s="275"/>
      <c r="BP286" s="275"/>
      <c r="BQ286" s="275"/>
      <c r="BR286" s="275"/>
      <c r="BS286" s="275"/>
      <c r="BT286" s="275"/>
      <c r="BU286" s="275"/>
      <c r="BV286" s="275"/>
      <c r="BW286" s="275"/>
      <c r="BX286" s="275"/>
      <c r="BY286" s="275"/>
      <c r="BZ286" s="275"/>
      <c r="CA286" s="275"/>
      <c r="CB286" s="275"/>
      <c r="CC286" s="275"/>
      <c r="CD286" s="275"/>
      <c r="CE286" s="275"/>
      <c r="CF286" s="275"/>
      <c r="CG286" s="275"/>
      <c r="CH286" s="275"/>
      <c r="CI286" s="275"/>
      <c r="CJ286" s="275"/>
      <c r="CK286" s="275"/>
      <c r="DW286" s="262"/>
      <c r="DX286" s="262"/>
      <c r="DY286" s="262"/>
      <c r="DZ286" s="262"/>
      <c r="EA286" s="262"/>
      <c r="EB286" s="262"/>
      <c r="EC286" s="262"/>
      <c r="ED286" s="262"/>
      <c r="EE286" s="262"/>
      <c r="EF286" s="262"/>
      <c r="EG286" s="262"/>
      <c r="EH286" s="262"/>
      <c r="EI286" s="262"/>
      <c r="EJ286" s="262"/>
      <c r="EK286" s="262"/>
      <c r="EL286" s="262"/>
      <c r="EM286" s="262"/>
      <c r="EN286" s="262"/>
      <c r="EO286" s="262"/>
      <c r="EP286" s="262"/>
      <c r="EQ286" s="262"/>
      <c r="ER286" s="262"/>
      <c r="ES286" s="262"/>
      <c r="ET286" s="262"/>
      <c r="EU286" s="262"/>
      <c r="EV286" s="262"/>
      <c r="EW286" s="262"/>
      <c r="EX286" s="262"/>
      <c r="EY286" s="262"/>
      <c r="EZ286" s="262"/>
      <c r="FA286" s="262"/>
      <c r="FB286" s="262"/>
      <c r="FC286" s="262"/>
      <c r="FD286" s="262"/>
      <c r="FE286" s="262"/>
      <c r="FF286" s="262"/>
      <c r="FG286" s="262"/>
      <c r="FH286" s="262"/>
      <c r="FI286" s="262"/>
      <c r="FJ286" s="262"/>
      <c r="FK286" s="262"/>
      <c r="FL286" s="262"/>
      <c r="FM286" s="262"/>
      <c r="FN286" s="262"/>
      <c r="FO286" s="262"/>
      <c r="FP286" s="262"/>
      <c r="FQ286" s="262"/>
      <c r="FR286" s="262"/>
      <c r="FS286" s="262"/>
      <c r="FT286" s="262"/>
      <c r="FU286" s="262"/>
      <c r="FV286" s="262"/>
      <c r="FW286" s="262"/>
      <c r="FX286" s="262"/>
      <c r="FY286" s="262"/>
      <c r="FZ286" s="262"/>
      <c r="GA286" s="262"/>
      <c r="GB286" s="262"/>
      <c r="GC286" s="262"/>
      <c r="GD286" s="262"/>
      <c r="GE286" s="262"/>
      <c r="GF286" s="262"/>
      <c r="GG286" s="262"/>
      <c r="GH286" s="262"/>
      <c r="GI286" s="262"/>
      <c r="GJ286" s="262"/>
      <c r="GK286" s="262"/>
      <c r="GL286" s="262"/>
      <c r="GM286" s="262"/>
      <c r="GN286" s="262"/>
      <c r="GO286" s="262"/>
      <c r="GP286" s="262"/>
      <c r="GQ286" s="262"/>
      <c r="GR286" s="262"/>
      <c r="GS286" s="262"/>
      <c r="GT286" s="262"/>
      <c r="GU286" s="262"/>
      <c r="GV286" s="262"/>
      <c r="GW286" s="262"/>
      <c r="GX286" s="262"/>
      <c r="GY286" s="262"/>
      <c r="GZ286" s="262"/>
      <c r="HA286" s="262"/>
      <c r="HB286" s="262"/>
      <c r="HC286" s="262"/>
      <c r="HD286" s="262"/>
      <c r="HE286" s="262"/>
      <c r="HF286" s="262"/>
      <c r="HG286" s="262"/>
      <c r="HH286" s="262"/>
      <c r="HI286" s="262"/>
      <c r="HJ286" s="262"/>
      <c r="HK286" s="262"/>
      <c r="HL286" s="262"/>
      <c r="HM286" s="262"/>
      <c r="HN286" s="262"/>
      <c r="HO286" s="262"/>
      <c r="HP286" s="262"/>
      <c r="HQ286" s="262"/>
      <c r="HR286" s="262"/>
      <c r="HS286" s="262"/>
      <c r="HT286" s="262"/>
      <c r="HU286" s="262"/>
      <c r="HV286" s="262"/>
      <c r="HW286" s="262"/>
      <c r="HX286" s="262"/>
      <c r="HY286" s="262"/>
      <c r="HZ286" s="262"/>
      <c r="IA286" s="262"/>
      <c r="IB286" s="262"/>
      <c r="IC286" s="262"/>
      <c r="ID286" s="262"/>
      <c r="IE286" s="262"/>
      <c r="IF286" s="262"/>
      <c r="IG286" s="262"/>
      <c r="IH286" s="262"/>
      <c r="II286" s="262"/>
      <c r="IJ286" s="262"/>
      <c r="IK286" s="262"/>
      <c r="IL286" s="262"/>
      <c r="IM286" s="262"/>
      <c r="IN286" s="262"/>
      <c r="IO286" s="262"/>
      <c r="IP286" s="262"/>
      <c r="IQ286" s="262"/>
      <c r="IR286" s="262"/>
      <c r="IS286" s="262"/>
      <c r="IT286" s="262"/>
      <c r="IU286" s="262"/>
      <c r="IV286" s="262"/>
    </row>
    <row r="287" spans="1:256" s="276" customFormat="1" ht="18.899999999999999" customHeight="1">
      <c r="A287" s="837"/>
      <c r="B287" s="826"/>
      <c r="C287" s="826"/>
      <c r="D287" s="826"/>
      <c r="E287" s="826"/>
      <c r="F287" s="826"/>
      <c r="G287" s="826"/>
      <c r="H287" s="836"/>
      <c r="I287" s="794"/>
      <c r="J287" s="709"/>
      <c r="K287" s="709"/>
      <c r="L287" s="709"/>
      <c r="M287" s="709"/>
      <c r="N287" s="709"/>
      <c r="O287" s="795"/>
      <c r="P287" s="765"/>
      <c r="Q287" s="788"/>
      <c r="R287" s="787" t="s">
        <v>41</v>
      </c>
      <c r="S287" s="766"/>
      <c r="T287" s="766"/>
      <c r="U287" s="870" t="s">
        <v>496</v>
      </c>
      <c r="V287" s="709" t="s">
        <v>467</v>
      </c>
      <c r="W287" s="1613">
        <f>AF25*0</f>
        <v>0</v>
      </c>
      <c r="X287" s="1607"/>
      <c r="Y287" s="766"/>
      <c r="Z287" s="710" t="s">
        <v>501</v>
      </c>
      <c r="AA287" s="985">
        <f>AA274</f>
        <v>0</v>
      </c>
      <c r="AB287" s="985"/>
      <c r="AC287" s="985"/>
      <c r="AD287" s="820" t="s">
        <v>469</v>
      </c>
      <c r="AE287" s="709"/>
      <c r="AF287" s="820"/>
      <c r="AG287" s="709"/>
      <c r="AH287" s="709"/>
      <c r="AI287" s="709"/>
      <c r="AJ287" s="709"/>
      <c r="AK287" s="795"/>
      <c r="AL287" s="740">
        <f>ROUND(((W287*AA287)),3)</f>
        <v>0</v>
      </c>
      <c r="AM287" s="741"/>
      <c r="AN287" s="741"/>
      <c r="AO287" s="741"/>
      <c r="AP287" s="741"/>
      <c r="AQ287" s="742"/>
      <c r="AR287" s="275"/>
      <c r="AS287" s="275"/>
      <c r="AT287" s="275"/>
      <c r="AU287" s="275"/>
      <c r="AV287" s="275"/>
      <c r="AW287" s="275"/>
      <c r="AX287" s="275"/>
      <c r="AY287" s="275"/>
      <c r="AZ287" s="275"/>
      <c r="BA287" s="275"/>
      <c r="BB287" s="275"/>
      <c r="BC287" s="275"/>
      <c r="BD287" s="275"/>
      <c r="BE287" s="275"/>
      <c r="BF287" s="275"/>
      <c r="BG287" s="275"/>
      <c r="BH287" s="275"/>
      <c r="BI287" s="275"/>
      <c r="BJ287" s="275"/>
      <c r="BK287" s="275"/>
      <c r="BL287" s="275"/>
      <c r="BM287" s="275"/>
      <c r="BN287" s="275"/>
      <c r="BO287" s="275"/>
      <c r="BP287" s="275"/>
      <c r="BQ287" s="275"/>
      <c r="BR287" s="275"/>
      <c r="BS287" s="275"/>
      <c r="BT287" s="275"/>
      <c r="BU287" s="275"/>
      <c r="BV287" s="275"/>
      <c r="BW287" s="275"/>
      <c r="BX287" s="275"/>
      <c r="BY287" s="275"/>
      <c r="BZ287" s="275"/>
      <c r="CA287" s="275"/>
      <c r="CB287" s="275"/>
      <c r="CC287" s="275"/>
      <c r="CD287" s="275"/>
      <c r="CE287" s="275"/>
      <c r="CF287" s="275"/>
      <c r="CG287" s="275"/>
      <c r="CH287" s="275"/>
      <c r="CI287" s="275"/>
      <c r="CJ287" s="275"/>
      <c r="CK287" s="275"/>
      <c r="DW287" s="262"/>
      <c r="DX287" s="262"/>
      <c r="DY287" s="262"/>
      <c r="DZ287" s="262"/>
      <c r="EA287" s="262"/>
      <c r="EB287" s="262"/>
      <c r="EC287" s="262"/>
      <c r="ED287" s="262"/>
      <c r="EE287" s="262"/>
      <c r="EF287" s="262"/>
      <c r="EG287" s="262"/>
      <c r="EH287" s="262"/>
      <c r="EI287" s="262"/>
      <c r="EJ287" s="262"/>
      <c r="EK287" s="262"/>
      <c r="EL287" s="262"/>
      <c r="EM287" s="262"/>
      <c r="EN287" s="262"/>
      <c r="EO287" s="262"/>
      <c r="EP287" s="262"/>
      <c r="EQ287" s="262"/>
      <c r="ER287" s="262"/>
      <c r="ES287" s="262"/>
      <c r="ET287" s="262"/>
      <c r="EU287" s="262"/>
      <c r="EV287" s="262"/>
      <c r="EW287" s="262"/>
      <c r="EX287" s="262"/>
      <c r="EY287" s="262"/>
      <c r="EZ287" s="262"/>
      <c r="FA287" s="262"/>
      <c r="FB287" s="262"/>
      <c r="FC287" s="262"/>
      <c r="FD287" s="262"/>
      <c r="FE287" s="262"/>
      <c r="FF287" s="262"/>
      <c r="FG287" s="262"/>
      <c r="FH287" s="262"/>
      <c r="FI287" s="262"/>
      <c r="FJ287" s="262"/>
      <c r="FK287" s="262"/>
      <c r="FL287" s="262"/>
      <c r="FM287" s="262"/>
      <c r="FN287" s="262"/>
      <c r="FO287" s="262"/>
      <c r="FP287" s="262"/>
      <c r="FQ287" s="262"/>
      <c r="FR287" s="262"/>
      <c r="FS287" s="262"/>
      <c r="FT287" s="262"/>
      <c r="FU287" s="262"/>
      <c r="FV287" s="262"/>
      <c r="FW287" s="262"/>
      <c r="FX287" s="262"/>
      <c r="FY287" s="262"/>
      <c r="FZ287" s="262"/>
      <c r="GA287" s="262"/>
      <c r="GB287" s="262"/>
      <c r="GC287" s="262"/>
      <c r="GD287" s="262"/>
      <c r="GE287" s="262"/>
      <c r="GF287" s="262"/>
      <c r="GG287" s="262"/>
      <c r="GH287" s="262"/>
      <c r="GI287" s="262"/>
      <c r="GJ287" s="262"/>
      <c r="GK287" s="262"/>
      <c r="GL287" s="262"/>
      <c r="GM287" s="262"/>
      <c r="GN287" s="262"/>
      <c r="GO287" s="262"/>
      <c r="GP287" s="262"/>
      <c r="GQ287" s="262"/>
      <c r="GR287" s="262"/>
      <c r="GS287" s="262"/>
      <c r="GT287" s="262"/>
      <c r="GU287" s="262"/>
      <c r="GV287" s="262"/>
      <c r="GW287" s="262"/>
      <c r="GX287" s="262"/>
      <c r="GY287" s="262"/>
      <c r="GZ287" s="262"/>
      <c r="HA287" s="262"/>
      <c r="HB287" s="262"/>
      <c r="HC287" s="262"/>
      <c r="HD287" s="262"/>
      <c r="HE287" s="262"/>
      <c r="HF287" s="262"/>
      <c r="HG287" s="262"/>
      <c r="HH287" s="262"/>
      <c r="HI287" s="262"/>
      <c r="HJ287" s="262"/>
      <c r="HK287" s="262"/>
      <c r="HL287" s="262"/>
      <c r="HM287" s="262"/>
      <c r="HN287" s="262"/>
      <c r="HO287" s="262"/>
      <c r="HP287" s="262"/>
      <c r="HQ287" s="262"/>
      <c r="HR287" s="262"/>
      <c r="HS287" s="262"/>
      <c r="HT287" s="262"/>
      <c r="HU287" s="262"/>
      <c r="HV287" s="262"/>
      <c r="HW287" s="262"/>
      <c r="HX287" s="262"/>
      <c r="HY287" s="262"/>
      <c r="HZ287" s="262"/>
      <c r="IA287" s="262"/>
      <c r="IB287" s="262"/>
      <c r="IC287" s="262"/>
      <c r="ID287" s="262"/>
      <c r="IE287" s="262"/>
      <c r="IF287" s="262"/>
      <c r="IG287" s="262"/>
      <c r="IH287" s="262"/>
      <c r="II287" s="262"/>
      <c r="IJ287" s="262"/>
      <c r="IK287" s="262"/>
      <c r="IL287" s="262"/>
      <c r="IM287" s="262"/>
      <c r="IN287" s="262"/>
      <c r="IO287" s="262"/>
      <c r="IP287" s="262"/>
      <c r="IQ287" s="262"/>
      <c r="IR287" s="262"/>
      <c r="IS287" s="262"/>
      <c r="IT287" s="262"/>
      <c r="IU287" s="262"/>
      <c r="IV287" s="262"/>
    </row>
    <row r="288" spans="1:256" s="276" customFormat="1" ht="18.899999999999999" customHeight="1">
      <c r="A288" s="837"/>
      <c r="B288" s="826"/>
      <c r="C288" s="826"/>
      <c r="D288" s="826"/>
      <c r="E288" s="826"/>
      <c r="F288" s="826"/>
      <c r="G288" s="826"/>
      <c r="H288" s="836"/>
      <c r="I288" s="794"/>
      <c r="J288" s="709"/>
      <c r="K288" s="709"/>
      <c r="L288" s="709"/>
      <c r="M288" s="709"/>
      <c r="N288" s="709"/>
      <c r="O288" s="795"/>
      <c r="P288" s="811"/>
      <c r="Q288" s="812"/>
      <c r="R288" s="811" t="s">
        <v>431</v>
      </c>
      <c r="S288" s="809"/>
      <c r="T288" s="809"/>
      <c r="U288" s="829" t="s">
        <v>496</v>
      </c>
      <c r="V288" s="747"/>
      <c r="W288" s="865"/>
      <c r="X288" s="763"/>
      <c r="Y288" s="747"/>
      <c r="Z288" s="763"/>
      <c r="AA288" s="747"/>
      <c r="AB288" s="747"/>
      <c r="AC288" s="747"/>
      <c r="AD288" s="815"/>
      <c r="AE288" s="747"/>
      <c r="AF288" s="815"/>
      <c r="AG288" s="747"/>
      <c r="AH288" s="747"/>
      <c r="AI288" s="747"/>
      <c r="AJ288" s="747"/>
      <c r="AK288" s="810"/>
      <c r="AL288" s="753">
        <f>SUM(AL284:AL287)</f>
        <v>0</v>
      </c>
      <c r="AM288" s="754"/>
      <c r="AN288" s="754"/>
      <c r="AO288" s="754"/>
      <c r="AP288" s="754"/>
      <c r="AQ288" s="755"/>
      <c r="AR288" s="275"/>
      <c r="AS288" s="275"/>
      <c r="AT288" s="275"/>
      <c r="AU288" s="275"/>
      <c r="AV288" s="275"/>
      <c r="AW288" s="275"/>
      <c r="AX288" s="275"/>
      <c r="AY288" s="275"/>
      <c r="AZ288" s="275"/>
      <c r="BA288" s="275"/>
      <c r="BB288" s="275"/>
      <c r="BC288" s="275"/>
      <c r="BD288" s="275"/>
      <c r="BE288" s="275"/>
      <c r="BF288" s="275"/>
      <c r="BG288" s="275"/>
      <c r="BH288" s="275"/>
      <c r="BI288" s="275"/>
      <c r="BJ288" s="275"/>
      <c r="BK288" s="275"/>
      <c r="BL288" s="275"/>
      <c r="BM288" s="275"/>
      <c r="BN288" s="275"/>
      <c r="BO288" s="275"/>
      <c r="BP288" s="275"/>
      <c r="BQ288" s="275"/>
      <c r="BR288" s="275"/>
      <c r="BS288" s="275"/>
      <c r="BT288" s="275"/>
      <c r="BU288" s="275"/>
      <c r="BV288" s="275"/>
      <c r="BW288" s="275"/>
      <c r="BX288" s="275"/>
      <c r="BY288" s="275"/>
      <c r="BZ288" s="275"/>
      <c r="CA288" s="275"/>
      <c r="CB288" s="275"/>
      <c r="CC288" s="275"/>
      <c r="CD288" s="275"/>
      <c r="CE288" s="275"/>
      <c r="CF288" s="275"/>
      <c r="CG288" s="275"/>
      <c r="CH288" s="275"/>
      <c r="CI288" s="275"/>
      <c r="CJ288" s="275"/>
      <c r="CK288" s="275"/>
      <c r="DW288" s="262"/>
      <c r="DX288" s="262"/>
      <c r="DY288" s="262"/>
      <c r="DZ288" s="262"/>
      <c r="EA288" s="262"/>
      <c r="EB288" s="262"/>
      <c r="EC288" s="262"/>
      <c r="ED288" s="262"/>
      <c r="EE288" s="262"/>
      <c r="EF288" s="262"/>
      <c r="EG288" s="262"/>
      <c r="EH288" s="262"/>
      <c r="EI288" s="262"/>
      <c r="EJ288" s="262"/>
      <c r="EK288" s="262"/>
      <c r="EL288" s="262"/>
      <c r="EM288" s="262"/>
      <c r="EN288" s="262"/>
      <c r="EO288" s="262"/>
      <c r="EP288" s="262"/>
      <c r="EQ288" s="262"/>
      <c r="ER288" s="262"/>
      <c r="ES288" s="262"/>
      <c r="ET288" s="262"/>
      <c r="EU288" s="262"/>
      <c r="EV288" s="262"/>
      <c r="EW288" s="262"/>
      <c r="EX288" s="262"/>
      <c r="EY288" s="262"/>
      <c r="EZ288" s="262"/>
      <c r="FA288" s="262"/>
      <c r="FB288" s="262"/>
      <c r="FC288" s="262"/>
      <c r="FD288" s="262"/>
      <c r="FE288" s="262"/>
      <c r="FF288" s="262"/>
      <c r="FG288" s="262"/>
      <c r="FH288" s="262"/>
      <c r="FI288" s="262"/>
      <c r="FJ288" s="262"/>
      <c r="FK288" s="262"/>
      <c r="FL288" s="262"/>
      <c r="FM288" s="262"/>
      <c r="FN288" s="262"/>
      <c r="FO288" s="262"/>
      <c r="FP288" s="262"/>
      <c r="FQ288" s="262"/>
      <c r="FR288" s="262"/>
      <c r="FS288" s="262"/>
      <c r="FT288" s="262"/>
      <c r="FU288" s="262"/>
      <c r="FV288" s="262"/>
      <c r="FW288" s="262"/>
      <c r="FX288" s="262"/>
      <c r="FY288" s="262"/>
      <c r="FZ288" s="262"/>
      <c r="GA288" s="262"/>
      <c r="GB288" s="262"/>
      <c r="GC288" s="262"/>
      <c r="GD288" s="262"/>
      <c r="GE288" s="262"/>
      <c r="GF288" s="262"/>
      <c r="GG288" s="262"/>
      <c r="GH288" s="262"/>
      <c r="GI288" s="262"/>
      <c r="GJ288" s="262"/>
      <c r="GK288" s="262"/>
      <c r="GL288" s="262"/>
      <c r="GM288" s="262"/>
      <c r="GN288" s="262"/>
      <c r="GO288" s="262"/>
      <c r="GP288" s="262"/>
      <c r="GQ288" s="262"/>
      <c r="GR288" s="262"/>
      <c r="GS288" s="262"/>
      <c r="GT288" s="262"/>
      <c r="GU288" s="262"/>
      <c r="GV288" s="262"/>
      <c r="GW288" s="262"/>
      <c r="GX288" s="262"/>
      <c r="GY288" s="262"/>
      <c r="GZ288" s="262"/>
      <c r="HA288" s="262"/>
      <c r="HB288" s="262"/>
      <c r="HC288" s="262"/>
      <c r="HD288" s="262"/>
      <c r="HE288" s="262"/>
      <c r="HF288" s="262"/>
      <c r="HG288" s="262"/>
      <c r="HH288" s="262"/>
      <c r="HI288" s="262"/>
      <c r="HJ288" s="262"/>
      <c r="HK288" s="262"/>
      <c r="HL288" s="262"/>
      <c r="HM288" s="262"/>
      <c r="HN288" s="262"/>
      <c r="HO288" s="262"/>
      <c r="HP288" s="262"/>
      <c r="HQ288" s="262"/>
      <c r="HR288" s="262"/>
      <c r="HS288" s="262"/>
      <c r="HT288" s="262"/>
      <c r="HU288" s="262"/>
      <c r="HV288" s="262"/>
      <c r="HW288" s="262"/>
      <c r="HX288" s="262"/>
      <c r="HY288" s="262"/>
      <c r="HZ288" s="262"/>
      <c r="IA288" s="262"/>
      <c r="IB288" s="262"/>
      <c r="IC288" s="262"/>
      <c r="ID288" s="262"/>
      <c r="IE288" s="262"/>
      <c r="IF288" s="262"/>
      <c r="IG288" s="262"/>
      <c r="IH288" s="262"/>
      <c r="II288" s="262"/>
      <c r="IJ288" s="262"/>
      <c r="IK288" s="262"/>
      <c r="IL288" s="262"/>
      <c r="IM288" s="262"/>
      <c r="IN288" s="262"/>
      <c r="IO288" s="262"/>
      <c r="IP288" s="262"/>
      <c r="IQ288" s="262"/>
      <c r="IR288" s="262"/>
      <c r="IS288" s="262"/>
      <c r="IT288" s="262"/>
      <c r="IU288" s="262"/>
      <c r="IV288" s="262"/>
    </row>
    <row r="289" spans="1:256" s="276" customFormat="1" ht="18.899999999999999" customHeight="1">
      <c r="A289" s="837"/>
      <c r="B289" s="826"/>
      <c r="C289" s="826"/>
      <c r="D289" s="826"/>
      <c r="E289" s="826"/>
      <c r="F289" s="826"/>
      <c r="G289" s="826"/>
      <c r="H289" s="836"/>
      <c r="I289" s="765" t="s">
        <v>645</v>
      </c>
      <c r="J289" s="766"/>
      <c r="K289" s="766"/>
      <c r="L289" s="766"/>
      <c r="M289" s="766"/>
      <c r="N289" s="766"/>
      <c r="O289" s="788"/>
      <c r="P289" s="765" t="s">
        <v>448</v>
      </c>
      <c r="Q289" s="788"/>
      <c r="R289" s="787" t="s">
        <v>41</v>
      </c>
      <c r="S289" s="766"/>
      <c r="T289" s="766"/>
      <c r="U289" s="870" t="s">
        <v>496</v>
      </c>
      <c r="V289" s="709" t="s">
        <v>467</v>
      </c>
      <c r="W289" s="819">
        <f>AF22</f>
        <v>6.6760000000000002</v>
      </c>
      <c r="X289" s="766"/>
      <c r="Y289" s="766"/>
      <c r="Z289" s="710" t="s">
        <v>501</v>
      </c>
      <c r="AA289" s="985">
        <f>AA276</f>
        <v>18</v>
      </c>
      <c r="AB289" s="985"/>
      <c r="AC289" s="985"/>
      <c r="AD289" s="820" t="s">
        <v>469</v>
      </c>
      <c r="AE289" s="709"/>
      <c r="AF289" s="820"/>
      <c r="AG289" s="709"/>
      <c r="AH289" s="709"/>
      <c r="AI289" s="709"/>
      <c r="AJ289" s="709"/>
      <c r="AK289" s="795"/>
      <c r="AL289" s="740">
        <f>ROUND(((W289*AA289)),3)</f>
        <v>120.16800000000001</v>
      </c>
      <c r="AM289" s="741"/>
      <c r="AN289" s="741"/>
      <c r="AO289" s="741"/>
      <c r="AP289" s="741"/>
      <c r="AQ289" s="742"/>
      <c r="AR289" s="275"/>
      <c r="AS289" s="275"/>
      <c r="AT289" s="275"/>
      <c r="AU289" s="275"/>
      <c r="AV289" s="275"/>
      <c r="AW289" s="275"/>
      <c r="AX289" s="275"/>
      <c r="AY289" s="275"/>
      <c r="AZ289" s="275"/>
      <c r="BA289" s="275"/>
      <c r="BB289" s="275"/>
      <c r="BC289" s="275"/>
      <c r="BD289" s="275"/>
      <c r="BE289" s="275"/>
      <c r="BF289" s="275"/>
      <c r="BG289" s="275"/>
      <c r="BH289" s="275"/>
      <c r="BI289" s="275"/>
      <c r="BJ289" s="275"/>
      <c r="BK289" s="275"/>
      <c r="BL289" s="275"/>
      <c r="BM289" s="275"/>
      <c r="BN289" s="275"/>
      <c r="BO289" s="275"/>
      <c r="BP289" s="275"/>
      <c r="BQ289" s="275"/>
      <c r="BR289" s="275"/>
      <c r="BS289" s="275"/>
      <c r="BT289" s="275"/>
      <c r="BU289" s="275"/>
      <c r="BV289" s="275"/>
      <c r="BW289" s="275"/>
      <c r="BX289" s="275"/>
      <c r="BY289" s="275"/>
      <c r="BZ289" s="275"/>
      <c r="CA289" s="275"/>
      <c r="CB289" s="275"/>
      <c r="CC289" s="275"/>
      <c r="CD289" s="275"/>
      <c r="CE289" s="275"/>
      <c r="CF289" s="275"/>
      <c r="CG289" s="275"/>
      <c r="CH289" s="275"/>
      <c r="CI289" s="275"/>
      <c r="CJ289" s="275"/>
      <c r="CK289" s="275"/>
      <c r="DW289" s="262"/>
      <c r="DX289" s="262"/>
      <c r="DY289" s="262"/>
      <c r="DZ289" s="262"/>
      <c r="EA289" s="262"/>
      <c r="EB289" s="262"/>
      <c r="EC289" s="262"/>
      <c r="ED289" s="262"/>
      <c r="EE289" s="262"/>
      <c r="EF289" s="262"/>
      <c r="EG289" s="262"/>
      <c r="EH289" s="262"/>
      <c r="EI289" s="262"/>
      <c r="EJ289" s="262"/>
      <c r="EK289" s="262"/>
      <c r="EL289" s="262"/>
      <c r="EM289" s="262"/>
      <c r="EN289" s="262"/>
      <c r="EO289" s="262"/>
      <c r="EP289" s="262"/>
      <c r="EQ289" s="262"/>
      <c r="ER289" s="262"/>
      <c r="ES289" s="262"/>
      <c r="ET289" s="262"/>
      <c r="EU289" s="262"/>
      <c r="EV289" s="262"/>
      <c r="EW289" s="262"/>
      <c r="EX289" s="262"/>
      <c r="EY289" s="262"/>
      <c r="EZ289" s="262"/>
      <c r="FA289" s="262"/>
      <c r="FB289" s="262"/>
      <c r="FC289" s="262"/>
      <c r="FD289" s="262"/>
      <c r="FE289" s="262"/>
      <c r="FF289" s="262"/>
      <c r="FG289" s="262"/>
      <c r="FH289" s="262"/>
      <c r="FI289" s="262"/>
      <c r="FJ289" s="262"/>
      <c r="FK289" s="262"/>
      <c r="FL289" s="262"/>
      <c r="FM289" s="262"/>
      <c r="FN289" s="262"/>
      <c r="FO289" s="262"/>
      <c r="FP289" s="262"/>
      <c r="FQ289" s="262"/>
      <c r="FR289" s="262"/>
      <c r="FS289" s="262"/>
      <c r="FT289" s="262"/>
      <c r="FU289" s="262"/>
      <c r="FV289" s="262"/>
      <c r="FW289" s="262"/>
      <c r="FX289" s="262"/>
      <c r="FY289" s="262"/>
      <c r="FZ289" s="262"/>
      <c r="GA289" s="262"/>
      <c r="GB289" s="262"/>
      <c r="GC289" s="262"/>
      <c r="GD289" s="262"/>
      <c r="GE289" s="262"/>
      <c r="GF289" s="262"/>
      <c r="GG289" s="262"/>
      <c r="GH289" s="262"/>
      <c r="GI289" s="262"/>
      <c r="GJ289" s="262"/>
      <c r="GK289" s="262"/>
      <c r="GL289" s="262"/>
      <c r="GM289" s="262"/>
      <c r="GN289" s="262"/>
      <c r="GO289" s="262"/>
      <c r="GP289" s="262"/>
      <c r="GQ289" s="262"/>
      <c r="GR289" s="262"/>
      <c r="GS289" s="262"/>
      <c r="GT289" s="262"/>
      <c r="GU289" s="262"/>
      <c r="GV289" s="262"/>
      <c r="GW289" s="262"/>
      <c r="GX289" s="262"/>
      <c r="GY289" s="262"/>
      <c r="GZ289" s="262"/>
      <c r="HA289" s="262"/>
      <c r="HB289" s="262"/>
      <c r="HC289" s="262"/>
      <c r="HD289" s="262"/>
      <c r="HE289" s="262"/>
      <c r="HF289" s="262"/>
      <c r="HG289" s="262"/>
      <c r="HH289" s="262"/>
      <c r="HI289" s="262"/>
      <c r="HJ289" s="262"/>
      <c r="HK289" s="262"/>
      <c r="HL289" s="262"/>
      <c r="HM289" s="262"/>
      <c r="HN289" s="262"/>
      <c r="HO289" s="262"/>
      <c r="HP289" s="262"/>
      <c r="HQ289" s="262"/>
      <c r="HR289" s="262"/>
      <c r="HS289" s="262"/>
      <c r="HT289" s="262"/>
      <c r="HU289" s="262"/>
      <c r="HV289" s="262"/>
      <c r="HW289" s="262"/>
      <c r="HX289" s="262"/>
      <c r="HY289" s="262"/>
      <c r="HZ289" s="262"/>
      <c r="IA289" s="262"/>
      <c r="IB289" s="262"/>
      <c r="IC289" s="262"/>
      <c r="ID289" s="262"/>
      <c r="IE289" s="262"/>
      <c r="IF289" s="262"/>
      <c r="IG289" s="262"/>
      <c r="IH289" s="262"/>
      <c r="II289" s="262"/>
      <c r="IJ289" s="262"/>
      <c r="IK289" s="262"/>
      <c r="IL289" s="262"/>
      <c r="IM289" s="262"/>
      <c r="IN289" s="262"/>
      <c r="IO289" s="262"/>
      <c r="IP289" s="262"/>
      <c r="IQ289" s="262"/>
      <c r="IR289" s="262"/>
      <c r="IS289" s="262"/>
      <c r="IT289" s="262"/>
      <c r="IU289" s="262"/>
      <c r="IV289" s="262"/>
    </row>
    <row r="290" spans="1:256" s="276" customFormat="1" ht="18.899999999999999" customHeight="1">
      <c r="A290" s="837"/>
      <c r="B290" s="826"/>
      <c r="C290" s="826"/>
      <c r="D290" s="826"/>
      <c r="E290" s="826"/>
      <c r="F290" s="826"/>
      <c r="G290" s="826"/>
      <c r="H290" s="836"/>
      <c r="I290" s="794"/>
      <c r="J290" s="709"/>
      <c r="K290" s="709"/>
      <c r="L290" s="709"/>
      <c r="M290" s="709"/>
      <c r="N290" s="709"/>
      <c r="O290" s="795"/>
      <c r="P290" s="765"/>
      <c r="Q290" s="788"/>
      <c r="R290" s="787" t="s">
        <v>41</v>
      </c>
      <c r="S290" s="766"/>
      <c r="T290" s="766"/>
      <c r="U290" s="870" t="s">
        <v>496</v>
      </c>
      <c r="V290" s="709" t="s">
        <v>467</v>
      </c>
      <c r="W290" s="819">
        <f>AF23</f>
        <v>8.1760000000000002</v>
      </c>
      <c r="X290" s="766"/>
      <c r="Y290" s="766"/>
      <c r="Z290" s="710" t="s">
        <v>501</v>
      </c>
      <c r="AA290" s="985">
        <f>AA277</f>
        <v>18</v>
      </c>
      <c r="AB290" s="985"/>
      <c r="AC290" s="985"/>
      <c r="AD290" s="820" t="s">
        <v>469</v>
      </c>
      <c r="AE290" s="709"/>
      <c r="AF290" s="820"/>
      <c r="AG290" s="709"/>
      <c r="AH290" s="709"/>
      <c r="AI290" s="709"/>
      <c r="AJ290" s="709"/>
      <c r="AK290" s="795"/>
      <c r="AL290" s="740">
        <f>ROUND(((W290*AA290)),3)</f>
        <v>147.16800000000001</v>
      </c>
      <c r="AM290" s="741"/>
      <c r="AN290" s="741"/>
      <c r="AO290" s="741"/>
      <c r="AP290" s="741"/>
      <c r="AQ290" s="742"/>
      <c r="AR290" s="275"/>
      <c r="AS290" s="275"/>
      <c r="AT290" s="275"/>
      <c r="AU290" s="275"/>
      <c r="AV290" s="275"/>
      <c r="AW290" s="275"/>
      <c r="AX290" s="275"/>
      <c r="AY290" s="275"/>
      <c r="AZ290" s="275"/>
      <c r="BA290" s="275"/>
      <c r="BB290" s="275"/>
      <c r="BC290" s="275"/>
      <c r="BD290" s="275"/>
      <c r="BE290" s="275"/>
      <c r="BF290" s="275"/>
      <c r="BG290" s="275"/>
      <c r="BH290" s="275"/>
      <c r="BI290" s="275"/>
      <c r="BJ290" s="275"/>
      <c r="BK290" s="275"/>
      <c r="BL290" s="275"/>
      <c r="BM290" s="275"/>
      <c r="BN290" s="275"/>
      <c r="BO290" s="275"/>
      <c r="BP290" s="275"/>
      <c r="BQ290" s="275"/>
      <c r="BR290" s="275"/>
      <c r="BS290" s="275"/>
      <c r="BT290" s="275"/>
      <c r="BU290" s="275"/>
      <c r="BV290" s="275"/>
      <c r="BW290" s="275"/>
      <c r="BX290" s="275"/>
      <c r="BY290" s="275"/>
      <c r="BZ290" s="275"/>
      <c r="CA290" s="275"/>
      <c r="CB290" s="275"/>
      <c r="CC290" s="275"/>
      <c r="CD290" s="275"/>
      <c r="CE290" s="275"/>
      <c r="CF290" s="275"/>
      <c r="CG290" s="275"/>
      <c r="CH290" s="275"/>
      <c r="CI290" s="275"/>
      <c r="CJ290" s="275"/>
      <c r="CK290" s="275"/>
      <c r="DW290" s="262"/>
      <c r="DX290" s="262"/>
      <c r="DY290" s="262"/>
      <c r="DZ290" s="262"/>
      <c r="EA290" s="262"/>
      <c r="EB290" s="262"/>
      <c r="EC290" s="262"/>
      <c r="ED290" s="262"/>
      <c r="EE290" s="262"/>
      <c r="EF290" s="262"/>
      <c r="EG290" s="262"/>
      <c r="EH290" s="262"/>
      <c r="EI290" s="262"/>
      <c r="EJ290" s="262"/>
      <c r="EK290" s="262"/>
      <c r="EL290" s="262"/>
      <c r="EM290" s="262"/>
      <c r="EN290" s="262"/>
      <c r="EO290" s="262"/>
      <c r="EP290" s="262"/>
      <c r="EQ290" s="262"/>
      <c r="ER290" s="262"/>
      <c r="ES290" s="262"/>
      <c r="ET290" s="262"/>
      <c r="EU290" s="262"/>
      <c r="EV290" s="262"/>
      <c r="EW290" s="262"/>
      <c r="EX290" s="262"/>
      <c r="EY290" s="262"/>
      <c r="EZ290" s="262"/>
      <c r="FA290" s="262"/>
      <c r="FB290" s="262"/>
      <c r="FC290" s="262"/>
      <c r="FD290" s="262"/>
      <c r="FE290" s="262"/>
      <c r="FF290" s="262"/>
      <c r="FG290" s="262"/>
      <c r="FH290" s="262"/>
      <c r="FI290" s="262"/>
      <c r="FJ290" s="262"/>
      <c r="FK290" s="262"/>
      <c r="FL290" s="262"/>
      <c r="FM290" s="262"/>
      <c r="FN290" s="262"/>
      <c r="FO290" s="262"/>
      <c r="FP290" s="262"/>
      <c r="FQ290" s="262"/>
      <c r="FR290" s="262"/>
      <c r="FS290" s="262"/>
      <c r="FT290" s="262"/>
      <c r="FU290" s="262"/>
      <c r="FV290" s="262"/>
      <c r="FW290" s="262"/>
      <c r="FX290" s="262"/>
      <c r="FY290" s="262"/>
      <c r="FZ290" s="262"/>
      <c r="GA290" s="262"/>
      <c r="GB290" s="262"/>
      <c r="GC290" s="262"/>
      <c r="GD290" s="262"/>
      <c r="GE290" s="262"/>
      <c r="GF290" s="262"/>
      <c r="GG290" s="262"/>
      <c r="GH290" s="262"/>
      <c r="GI290" s="262"/>
      <c r="GJ290" s="262"/>
      <c r="GK290" s="262"/>
      <c r="GL290" s="262"/>
      <c r="GM290" s="262"/>
      <c r="GN290" s="262"/>
      <c r="GO290" s="262"/>
      <c r="GP290" s="262"/>
      <c r="GQ290" s="262"/>
      <c r="GR290" s="262"/>
      <c r="GS290" s="262"/>
      <c r="GT290" s="262"/>
      <c r="GU290" s="262"/>
      <c r="GV290" s="262"/>
      <c r="GW290" s="262"/>
      <c r="GX290" s="262"/>
      <c r="GY290" s="262"/>
      <c r="GZ290" s="262"/>
      <c r="HA290" s="262"/>
      <c r="HB290" s="262"/>
      <c r="HC290" s="262"/>
      <c r="HD290" s="262"/>
      <c r="HE290" s="262"/>
      <c r="HF290" s="262"/>
      <c r="HG290" s="262"/>
      <c r="HH290" s="262"/>
      <c r="HI290" s="262"/>
      <c r="HJ290" s="262"/>
      <c r="HK290" s="262"/>
      <c r="HL290" s="262"/>
      <c r="HM290" s="262"/>
      <c r="HN290" s="262"/>
      <c r="HO290" s="262"/>
      <c r="HP290" s="262"/>
      <c r="HQ290" s="262"/>
      <c r="HR290" s="262"/>
      <c r="HS290" s="262"/>
      <c r="HT290" s="262"/>
      <c r="HU290" s="262"/>
      <c r="HV290" s="262"/>
      <c r="HW290" s="262"/>
      <c r="HX290" s="262"/>
      <c r="HY290" s="262"/>
      <c r="HZ290" s="262"/>
      <c r="IA290" s="262"/>
      <c r="IB290" s="262"/>
      <c r="IC290" s="262"/>
      <c r="ID290" s="262"/>
      <c r="IE290" s="262"/>
      <c r="IF290" s="262"/>
      <c r="IG290" s="262"/>
      <c r="IH290" s="262"/>
      <c r="II290" s="262"/>
      <c r="IJ290" s="262"/>
      <c r="IK290" s="262"/>
      <c r="IL290" s="262"/>
      <c r="IM290" s="262"/>
      <c r="IN290" s="262"/>
      <c r="IO290" s="262"/>
      <c r="IP290" s="262"/>
      <c r="IQ290" s="262"/>
      <c r="IR290" s="262"/>
      <c r="IS290" s="262"/>
      <c r="IT290" s="262"/>
      <c r="IU290" s="262"/>
      <c r="IV290" s="262"/>
    </row>
    <row r="291" spans="1:256" s="276" customFormat="1" ht="18.899999999999999" customHeight="1">
      <c r="A291" s="837"/>
      <c r="B291" s="826"/>
      <c r="C291" s="826"/>
      <c r="D291" s="826"/>
      <c r="E291" s="826"/>
      <c r="F291" s="826"/>
      <c r="G291" s="826"/>
      <c r="H291" s="836"/>
      <c r="I291" s="794"/>
      <c r="J291" s="709"/>
      <c r="K291" s="709"/>
      <c r="L291" s="709"/>
      <c r="M291" s="709"/>
      <c r="N291" s="709"/>
      <c r="O291" s="795"/>
      <c r="P291" s="765"/>
      <c r="Q291" s="788"/>
      <c r="R291" s="787" t="s">
        <v>41</v>
      </c>
      <c r="S291" s="766"/>
      <c r="T291" s="766"/>
      <c r="U291" s="870" t="s">
        <v>496</v>
      </c>
      <c r="V291" s="709" t="s">
        <v>467</v>
      </c>
      <c r="W291" s="819">
        <f>AF24</f>
        <v>1.1839999999999999</v>
      </c>
      <c r="X291" s="766"/>
      <c r="Y291" s="766"/>
      <c r="Z291" s="710" t="s">
        <v>501</v>
      </c>
      <c r="AA291" s="985">
        <f>AA278</f>
        <v>27</v>
      </c>
      <c r="AB291" s="985"/>
      <c r="AC291" s="985"/>
      <c r="AD291" s="820" t="s">
        <v>469</v>
      </c>
      <c r="AE291" s="709"/>
      <c r="AF291" s="820"/>
      <c r="AG291" s="709"/>
      <c r="AH291" s="709"/>
      <c r="AI291" s="709"/>
      <c r="AJ291" s="709"/>
      <c r="AK291" s="795"/>
      <c r="AL291" s="740">
        <f>ROUND(((W291*AA291)),3)</f>
        <v>31.968</v>
      </c>
      <c r="AM291" s="741"/>
      <c r="AN291" s="741"/>
      <c r="AO291" s="741"/>
      <c r="AP291" s="741"/>
      <c r="AQ291" s="742"/>
      <c r="AR291" s="275"/>
      <c r="AS291" s="275"/>
      <c r="AT291" s="275"/>
      <c r="AU291" s="275"/>
      <c r="AV291" s="275"/>
      <c r="AW291" s="275"/>
      <c r="AX291" s="275"/>
      <c r="AY291" s="275"/>
      <c r="AZ291" s="275"/>
      <c r="BA291" s="275"/>
      <c r="BB291" s="275"/>
      <c r="BC291" s="275"/>
      <c r="BD291" s="275"/>
      <c r="BE291" s="275"/>
      <c r="BF291" s="275"/>
      <c r="BG291" s="275"/>
      <c r="BH291" s="275"/>
      <c r="BI291" s="275"/>
      <c r="BJ291" s="275"/>
      <c r="BK291" s="275"/>
      <c r="BL291" s="275"/>
      <c r="BM291" s="275"/>
      <c r="BN291" s="275"/>
      <c r="BO291" s="275"/>
      <c r="BP291" s="275"/>
      <c r="BQ291" s="275"/>
      <c r="BR291" s="275"/>
      <c r="BS291" s="275"/>
      <c r="BT291" s="275"/>
      <c r="BU291" s="275"/>
      <c r="BV291" s="275"/>
      <c r="BW291" s="275"/>
      <c r="BX291" s="275"/>
      <c r="BY291" s="275"/>
      <c r="BZ291" s="275"/>
      <c r="CA291" s="275"/>
      <c r="CB291" s="275"/>
      <c r="CC291" s="275"/>
      <c r="CD291" s="275"/>
      <c r="CE291" s="275"/>
      <c r="CF291" s="275"/>
      <c r="CG291" s="275"/>
      <c r="CH291" s="275"/>
      <c r="CI291" s="275"/>
      <c r="CJ291" s="275"/>
      <c r="CK291" s="275"/>
      <c r="DW291" s="262"/>
      <c r="DX291" s="262"/>
      <c r="DY291" s="262"/>
      <c r="DZ291" s="262"/>
      <c r="EA291" s="262"/>
      <c r="EB291" s="262"/>
      <c r="EC291" s="262"/>
      <c r="ED291" s="262"/>
      <c r="EE291" s="262"/>
      <c r="EF291" s="262"/>
      <c r="EG291" s="262"/>
      <c r="EH291" s="262"/>
      <c r="EI291" s="262"/>
      <c r="EJ291" s="262"/>
      <c r="EK291" s="262"/>
      <c r="EL291" s="262"/>
      <c r="EM291" s="262"/>
      <c r="EN291" s="262"/>
      <c r="EO291" s="262"/>
      <c r="EP291" s="262"/>
      <c r="EQ291" s="262"/>
      <c r="ER291" s="262"/>
      <c r="ES291" s="262"/>
      <c r="ET291" s="262"/>
      <c r="EU291" s="262"/>
      <c r="EV291" s="262"/>
      <c r="EW291" s="262"/>
      <c r="EX291" s="262"/>
      <c r="EY291" s="262"/>
      <c r="EZ291" s="262"/>
      <c r="FA291" s="262"/>
      <c r="FB291" s="262"/>
      <c r="FC291" s="262"/>
      <c r="FD291" s="262"/>
      <c r="FE291" s="262"/>
      <c r="FF291" s="262"/>
      <c r="FG291" s="262"/>
      <c r="FH291" s="262"/>
      <c r="FI291" s="262"/>
      <c r="FJ291" s="262"/>
      <c r="FK291" s="262"/>
      <c r="FL291" s="262"/>
      <c r="FM291" s="262"/>
      <c r="FN291" s="262"/>
      <c r="FO291" s="262"/>
      <c r="FP291" s="262"/>
      <c r="FQ291" s="262"/>
      <c r="FR291" s="262"/>
      <c r="FS291" s="262"/>
      <c r="FT291" s="262"/>
      <c r="FU291" s="262"/>
      <c r="FV291" s="262"/>
      <c r="FW291" s="262"/>
      <c r="FX291" s="262"/>
      <c r="FY291" s="262"/>
      <c r="FZ291" s="262"/>
      <c r="GA291" s="262"/>
      <c r="GB291" s="262"/>
      <c r="GC291" s="262"/>
      <c r="GD291" s="262"/>
      <c r="GE291" s="262"/>
      <c r="GF291" s="262"/>
      <c r="GG291" s="262"/>
      <c r="GH291" s="262"/>
      <c r="GI291" s="262"/>
      <c r="GJ291" s="262"/>
      <c r="GK291" s="262"/>
      <c r="GL291" s="262"/>
      <c r="GM291" s="262"/>
      <c r="GN291" s="262"/>
      <c r="GO291" s="262"/>
      <c r="GP291" s="262"/>
      <c r="GQ291" s="262"/>
      <c r="GR291" s="262"/>
      <c r="GS291" s="262"/>
      <c r="GT291" s="262"/>
      <c r="GU291" s="262"/>
      <c r="GV291" s="262"/>
      <c r="GW291" s="262"/>
      <c r="GX291" s="262"/>
      <c r="GY291" s="262"/>
      <c r="GZ291" s="262"/>
      <c r="HA291" s="262"/>
      <c r="HB291" s="262"/>
      <c r="HC291" s="262"/>
      <c r="HD291" s="262"/>
      <c r="HE291" s="262"/>
      <c r="HF291" s="262"/>
      <c r="HG291" s="262"/>
      <c r="HH291" s="262"/>
      <c r="HI291" s="262"/>
      <c r="HJ291" s="262"/>
      <c r="HK291" s="262"/>
      <c r="HL291" s="262"/>
      <c r="HM291" s="262"/>
      <c r="HN291" s="262"/>
      <c r="HO291" s="262"/>
      <c r="HP291" s="262"/>
      <c r="HQ291" s="262"/>
      <c r="HR291" s="262"/>
      <c r="HS291" s="262"/>
      <c r="HT291" s="262"/>
      <c r="HU291" s="262"/>
      <c r="HV291" s="262"/>
      <c r="HW291" s="262"/>
      <c r="HX291" s="262"/>
      <c r="HY291" s="262"/>
      <c r="HZ291" s="262"/>
      <c r="IA291" s="262"/>
      <c r="IB291" s="262"/>
      <c r="IC291" s="262"/>
      <c r="ID291" s="262"/>
      <c r="IE291" s="262"/>
      <c r="IF291" s="262"/>
      <c r="IG291" s="262"/>
      <c r="IH291" s="262"/>
      <c r="II291" s="262"/>
      <c r="IJ291" s="262"/>
      <c r="IK291" s="262"/>
      <c r="IL291" s="262"/>
      <c r="IM291" s="262"/>
      <c r="IN291" s="262"/>
      <c r="IO291" s="262"/>
      <c r="IP291" s="262"/>
      <c r="IQ291" s="262"/>
      <c r="IR291" s="262"/>
      <c r="IS291" s="262"/>
      <c r="IT291" s="262"/>
      <c r="IU291" s="262"/>
      <c r="IV291" s="262"/>
    </row>
    <row r="292" spans="1:256" s="276" customFormat="1" ht="18.899999999999999" customHeight="1">
      <c r="A292" s="837"/>
      <c r="B292" s="826"/>
      <c r="C292" s="826"/>
      <c r="D292" s="826"/>
      <c r="E292" s="826"/>
      <c r="F292" s="826"/>
      <c r="G292" s="826"/>
      <c r="H292" s="836"/>
      <c r="I292" s="794"/>
      <c r="J292" s="709"/>
      <c r="K292" s="709"/>
      <c r="L292" s="709"/>
      <c r="M292" s="709"/>
      <c r="N292" s="709"/>
      <c r="O292" s="795"/>
      <c r="P292" s="765"/>
      <c r="Q292" s="788"/>
      <c r="R292" s="787" t="s">
        <v>41</v>
      </c>
      <c r="S292" s="766"/>
      <c r="T292" s="766"/>
      <c r="U292" s="870" t="s">
        <v>496</v>
      </c>
      <c r="V292" s="709" t="s">
        <v>467</v>
      </c>
      <c r="W292" s="819">
        <f>AF25</f>
        <v>0</v>
      </c>
      <c r="X292" s="766"/>
      <c r="Y292" s="766"/>
      <c r="Z292" s="710" t="s">
        <v>501</v>
      </c>
      <c r="AA292" s="985">
        <f>AA279</f>
        <v>0</v>
      </c>
      <c r="AB292" s="985"/>
      <c r="AC292" s="985"/>
      <c r="AD292" s="820" t="s">
        <v>469</v>
      </c>
      <c r="AE292" s="709"/>
      <c r="AF292" s="820"/>
      <c r="AG292" s="709"/>
      <c r="AH292" s="709"/>
      <c r="AI292" s="709"/>
      <c r="AJ292" s="709"/>
      <c r="AK292" s="795"/>
      <c r="AL292" s="740">
        <f>ROUND(((W292*AA292)),3)</f>
        <v>0</v>
      </c>
      <c r="AM292" s="741"/>
      <c r="AN292" s="741"/>
      <c r="AO292" s="741"/>
      <c r="AP292" s="741"/>
      <c r="AQ292" s="742"/>
      <c r="AR292" s="275"/>
      <c r="AS292" s="275"/>
      <c r="AT292" s="275"/>
      <c r="AU292" s="275"/>
      <c r="AV292" s="275"/>
      <c r="AW292" s="275"/>
      <c r="AX292" s="275"/>
      <c r="AY292" s="275"/>
      <c r="AZ292" s="275"/>
      <c r="BA292" s="275"/>
      <c r="BB292" s="275"/>
      <c r="BC292" s="275"/>
      <c r="BD292" s="275"/>
      <c r="BE292" s="275"/>
      <c r="BF292" s="275"/>
      <c r="BG292" s="275"/>
      <c r="BH292" s="275"/>
      <c r="BI292" s="275"/>
      <c r="BJ292" s="275"/>
      <c r="BK292" s="275"/>
      <c r="BL292" s="275"/>
      <c r="BM292" s="275"/>
      <c r="BN292" s="275"/>
      <c r="BO292" s="275"/>
      <c r="BP292" s="275"/>
      <c r="BQ292" s="275"/>
      <c r="BR292" s="275"/>
      <c r="BS292" s="275"/>
      <c r="BT292" s="275"/>
      <c r="BU292" s="275"/>
      <c r="BV292" s="275"/>
      <c r="BW292" s="275"/>
      <c r="BX292" s="275"/>
      <c r="BY292" s="275"/>
      <c r="BZ292" s="275"/>
      <c r="CA292" s="275"/>
      <c r="CB292" s="275"/>
      <c r="CC292" s="275"/>
      <c r="CD292" s="275"/>
      <c r="CE292" s="275"/>
      <c r="CF292" s="275"/>
      <c r="CG292" s="275"/>
      <c r="CH292" s="275"/>
      <c r="CI292" s="275"/>
      <c r="CJ292" s="275"/>
      <c r="CK292" s="275"/>
      <c r="DW292" s="262"/>
      <c r="DX292" s="262"/>
      <c r="DY292" s="262"/>
      <c r="DZ292" s="262"/>
      <c r="EA292" s="262"/>
      <c r="EB292" s="262"/>
      <c r="EC292" s="262"/>
      <c r="ED292" s="262"/>
      <c r="EE292" s="262"/>
      <c r="EF292" s="262"/>
      <c r="EG292" s="262"/>
      <c r="EH292" s="262"/>
      <c r="EI292" s="262"/>
      <c r="EJ292" s="262"/>
      <c r="EK292" s="262"/>
      <c r="EL292" s="262"/>
      <c r="EM292" s="262"/>
      <c r="EN292" s="262"/>
      <c r="EO292" s="262"/>
      <c r="EP292" s="262"/>
      <c r="EQ292" s="262"/>
      <c r="ER292" s="262"/>
      <c r="ES292" s="262"/>
      <c r="ET292" s="262"/>
      <c r="EU292" s="262"/>
      <c r="EV292" s="262"/>
      <c r="EW292" s="262"/>
      <c r="EX292" s="262"/>
      <c r="EY292" s="262"/>
      <c r="EZ292" s="262"/>
      <c r="FA292" s="262"/>
      <c r="FB292" s="262"/>
      <c r="FC292" s="262"/>
      <c r="FD292" s="262"/>
      <c r="FE292" s="262"/>
      <c r="FF292" s="262"/>
      <c r="FG292" s="262"/>
      <c r="FH292" s="262"/>
      <c r="FI292" s="262"/>
      <c r="FJ292" s="262"/>
      <c r="FK292" s="262"/>
      <c r="FL292" s="262"/>
      <c r="FM292" s="262"/>
      <c r="FN292" s="262"/>
      <c r="FO292" s="262"/>
      <c r="FP292" s="262"/>
      <c r="FQ292" s="262"/>
      <c r="FR292" s="262"/>
      <c r="FS292" s="262"/>
      <c r="FT292" s="262"/>
      <c r="FU292" s="262"/>
      <c r="FV292" s="262"/>
      <c r="FW292" s="262"/>
      <c r="FX292" s="262"/>
      <c r="FY292" s="262"/>
      <c r="FZ292" s="262"/>
      <c r="GA292" s="262"/>
      <c r="GB292" s="262"/>
      <c r="GC292" s="262"/>
      <c r="GD292" s="262"/>
      <c r="GE292" s="262"/>
      <c r="GF292" s="262"/>
      <c r="GG292" s="262"/>
      <c r="GH292" s="262"/>
      <c r="GI292" s="262"/>
      <c r="GJ292" s="262"/>
      <c r="GK292" s="262"/>
      <c r="GL292" s="262"/>
      <c r="GM292" s="262"/>
      <c r="GN292" s="262"/>
      <c r="GO292" s="262"/>
      <c r="GP292" s="262"/>
      <c r="GQ292" s="262"/>
      <c r="GR292" s="262"/>
      <c r="GS292" s="262"/>
      <c r="GT292" s="262"/>
      <c r="GU292" s="262"/>
      <c r="GV292" s="262"/>
      <c r="GW292" s="262"/>
      <c r="GX292" s="262"/>
      <c r="GY292" s="262"/>
      <c r="GZ292" s="262"/>
      <c r="HA292" s="262"/>
      <c r="HB292" s="262"/>
      <c r="HC292" s="262"/>
      <c r="HD292" s="262"/>
      <c r="HE292" s="262"/>
      <c r="HF292" s="262"/>
      <c r="HG292" s="262"/>
      <c r="HH292" s="262"/>
      <c r="HI292" s="262"/>
      <c r="HJ292" s="262"/>
      <c r="HK292" s="262"/>
      <c r="HL292" s="262"/>
      <c r="HM292" s="262"/>
      <c r="HN292" s="262"/>
      <c r="HO292" s="262"/>
      <c r="HP292" s="262"/>
      <c r="HQ292" s="262"/>
      <c r="HR292" s="262"/>
      <c r="HS292" s="262"/>
      <c r="HT292" s="262"/>
      <c r="HU292" s="262"/>
      <c r="HV292" s="262"/>
      <c r="HW292" s="262"/>
      <c r="HX292" s="262"/>
      <c r="HY292" s="262"/>
      <c r="HZ292" s="262"/>
      <c r="IA292" s="262"/>
      <c r="IB292" s="262"/>
      <c r="IC292" s="262"/>
      <c r="ID292" s="262"/>
      <c r="IE292" s="262"/>
      <c r="IF292" s="262"/>
      <c r="IG292" s="262"/>
      <c r="IH292" s="262"/>
      <c r="II292" s="262"/>
      <c r="IJ292" s="262"/>
      <c r="IK292" s="262"/>
      <c r="IL292" s="262"/>
      <c r="IM292" s="262"/>
      <c r="IN292" s="262"/>
      <c r="IO292" s="262"/>
      <c r="IP292" s="262"/>
      <c r="IQ292" s="262"/>
      <c r="IR292" s="262"/>
      <c r="IS292" s="262"/>
      <c r="IT292" s="262"/>
      <c r="IU292" s="262"/>
      <c r="IV292" s="262"/>
    </row>
    <row r="293" spans="1:256" s="276" customFormat="1" ht="18.899999999999999" customHeight="1">
      <c r="A293" s="837"/>
      <c r="B293" s="826"/>
      <c r="C293" s="826"/>
      <c r="D293" s="826"/>
      <c r="E293" s="826"/>
      <c r="F293" s="826"/>
      <c r="G293" s="826"/>
      <c r="H293" s="836"/>
      <c r="I293" s="794"/>
      <c r="J293" s="709"/>
      <c r="K293" s="709"/>
      <c r="L293" s="709"/>
      <c r="M293" s="709"/>
      <c r="N293" s="709"/>
      <c r="O293" s="795"/>
      <c r="P293" s="811"/>
      <c r="Q293" s="812"/>
      <c r="R293" s="811" t="s">
        <v>431</v>
      </c>
      <c r="S293" s="809"/>
      <c r="T293" s="809"/>
      <c r="U293" s="829" t="s">
        <v>496</v>
      </c>
      <c r="V293" s="747"/>
      <c r="W293" s="747"/>
      <c r="X293" s="747"/>
      <c r="Y293" s="747"/>
      <c r="Z293" s="747"/>
      <c r="AA293" s="747"/>
      <c r="AB293" s="747"/>
      <c r="AC293" s="747"/>
      <c r="AD293" s="815"/>
      <c r="AE293" s="747"/>
      <c r="AF293" s="747"/>
      <c r="AG293" s="747"/>
      <c r="AH293" s="747"/>
      <c r="AI293" s="747"/>
      <c r="AJ293" s="747"/>
      <c r="AK293" s="810"/>
      <c r="AL293" s="753">
        <f>SUM(AL289:AL292)</f>
        <v>299.30400000000003</v>
      </c>
      <c r="AM293" s="754"/>
      <c r="AN293" s="754"/>
      <c r="AO293" s="754"/>
      <c r="AP293" s="754"/>
      <c r="AQ293" s="755"/>
      <c r="AR293" s="275"/>
      <c r="AS293" s="275"/>
      <c r="AT293" s="275"/>
      <c r="AU293" s="275"/>
      <c r="AV293" s="275"/>
      <c r="AW293" s="275"/>
      <c r="AX293" s="275"/>
      <c r="AY293" s="275"/>
      <c r="AZ293" s="275"/>
      <c r="BA293" s="275"/>
      <c r="BB293" s="275"/>
      <c r="BC293" s="275"/>
      <c r="BD293" s="275"/>
      <c r="BE293" s="275"/>
      <c r="BF293" s="275"/>
      <c r="BG293" s="275"/>
      <c r="BH293" s="275"/>
      <c r="BI293" s="275"/>
      <c r="BJ293" s="275"/>
      <c r="BK293" s="275"/>
      <c r="BL293" s="275"/>
      <c r="BM293" s="275"/>
      <c r="BN293" s="275"/>
      <c r="BO293" s="275"/>
      <c r="BP293" s="275"/>
      <c r="BQ293" s="275"/>
      <c r="BR293" s="275"/>
      <c r="BS293" s="275"/>
      <c r="BT293" s="275"/>
      <c r="BU293" s="275"/>
      <c r="BV293" s="275"/>
      <c r="BW293" s="275"/>
      <c r="BX293" s="275"/>
      <c r="BY293" s="275"/>
      <c r="BZ293" s="275"/>
      <c r="CA293" s="275"/>
      <c r="CB293" s="275"/>
      <c r="CC293" s="275"/>
      <c r="CD293" s="275"/>
      <c r="CE293" s="275"/>
      <c r="CF293" s="275"/>
      <c r="CG293" s="275"/>
      <c r="CH293" s="275"/>
      <c r="CI293" s="275"/>
      <c r="CJ293" s="275"/>
      <c r="CK293" s="275"/>
      <c r="DW293" s="262"/>
      <c r="DX293" s="262"/>
      <c r="DY293" s="262"/>
      <c r="DZ293" s="262"/>
      <c r="EA293" s="262"/>
      <c r="EB293" s="262"/>
      <c r="EC293" s="262"/>
      <c r="ED293" s="262"/>
      <c r="EE293" s="262"/>
      <c r="EF293" s="262"/>
      <c r="EG293" s="262"/>
      <c r="EH293" s="262"/>
      <c r="EI293" s="262"/>
      <c r="EJ293" s="262"/>
      <c r="EK293" s="262"/>
      <c r="EL293" s="262"/>
      <c r="EM293" s="262"/>
      <c r="EN293" s="262"/>
      <c r="EO293" s="262"/>
      <c r="EP293" s="262"/>
      <c r="EQ293" s="262"/>
      <c r="ER293" s="262"/>
      <c r="ES293" s="262"/>
      <c r="ET293" s="262"/>
      <c r="EU293" s="262"/>
      <c r="EV293" s="262"/>
      <c r="EW293" s="262"/>
      <c r="EX293" s="262"/>
      <c r="EY293" s="262"/>
      <c r="EZ293" s="262"/>
      <c r="FA293" s="262"/>
      <c r="FB293" s="262"/>
      <c r="FC293" s="262"/>
      <c r="FD293" s="262"/>
      <c r="FE293" s="262"/>
      <c r="FF293" s="262"/>
      <c r="FG293" s="262"/>
      <c r="FH293" s="262"/>
      <c r="FI293" s="262"/>
      <c r="FJ293" s="262"/>
      <c r="FK293" s="262"/>
      <c r="FL293" s="262"/>
      <c r="FM293" s="262"/>
      <c r="FN293" s="262"/>
      <c r="FO293" s="262"/>
      <c r="FP293" s="262"/>
      <c r="FQ293" s="262"/>
      <c r="FR293" s="262"/>
      <c r="FS293" s="262"/>
      <c r="FT293" s="262"/>
      <c r="FU293" s="262"/>
      <c r="FV293" s="262"/>
      <c r="FW293" s="262"/>
      <c r="FX293" s="262"/>
      <c r="FY293" s="262"/>
      <c r="FZ293" s="262"/>
      <c r="GA293" s="262"/>
      <c r="GB293" s="262"/>
      <c r="GC293" s="262"/>
      <c r="GD293" s="262"/>
      <c r="GE293" s="262"/>
      <c r="GF293" s="262"/>
      <c r="GG293" s="262"/>
      <c r="GH293" s="262"/>
      <c r="GI293" s="262"/>
      <c r="GJ293" s="262"/>
      <c r="GK293" s="262"/>
      <c r="GL293" s="262"/>
      <c r="GM293" s="262"/>
      <c r="GN293" s="262"/>
      <c r="GO293" s="262"/>
      <c r="GP293" s="262"/>
      <c r="GQ293" s="262"/>
      <c r="GR293" s="262"/>
      <c r="GS293" s="262"/>
      <c r="GT293" s="262"/>
      <c r="GU293" s="262"/>
      <c r="GV293" s="262"/>
      <c r="GW293" s="262"/>
      <c r="GX293" s="262"/>
      <c r="GY293" s="262"/>
      <c r="GZ293" s="262"/>
      <c r="HA293" s="262"/>
      <c r="HB293" s="262"/>
      <c r="HC293" s="262"/>
      <c r="HD293" s="262"/>
      <c r="HE293" s="262"/>
      <c r="HF293" s="262"/>
      <c r="HG293" s="262"/>
      <c r="HH293" s="262"/>
      <c r="HI293" s="262"/>
      <c r="HJ293" s="262"/>
      <c r="HK293" s="262"/>
      <c r="HL293" s="262"/>
      <c r="HM293" s="262"/>
      <c r="HN293" s="262"/>
      <c r="HO293" s="262"/>
      <c r="HP293" s="262"/>
      <c r="HQ293" s="262"/>
      <c r="HR293" s="262"/>
      <c r="HS293" s="262"/>
      <c r="HT293" s="262"/>
      <c r="HU293" s="262"/>
      <c r="HV293" s="262"/>
      <c r="HW293" s="262"/>
      <c r="HX293" s="262"/>
      <c r="HY293" s="262"/>
      <c r="HZ293" s="262"/>
      <c r="IA293" s="262"/>
      <c r="IB293" s="262"/>
      <c r="IC293" s="262"/>
      <c r="ID293" s="262"/>
      <c r="IE293" s="262"/>
      <c r="IF293" s="262"/>
      <c r="IG293" s="262"/>
      <c r="IH293" s="262"/>
      <c r="II293" s="262"/>
      <c r="IJ293" s="262"/>
      <c r="IK293" s="262"/>
      <c r="IL293" s="262"/>
      <c r="IM293" s="262"/>
      <c r="IN293" s="262"/>
      <c r="IO293" s="262"/>
      <c r="IP293" s="262"/>
      <c r="IQ293" s="262"/>
      <c r="IR293" s="262"/>
      <c r="IS293" s="262"/>
      <c r="IT293" s="262"/>
      <c r="IU293" s="262"/>
      <c r="IV293" s="262"/>
    </row>
    <row r="294" spans="1:256" s="276" customFormat="1" ht="18.899999999999999" customHeight="1">
      <c r="A294" s="837"/>
      <c r="B294" s="826"/>
      <c r="C294" s="826"/>
      <c r="D294" s="826"/>
      <c r="E294" s="826"/>
      <c r="F294" s="826"/>
      <c r="G294" s="826"/>
      <c r="H294" s="836"/>
      <c r="I294" s="808"/>
      <c r="J294" s="747"/>
      <c r="K294" s="747"/>
      <c r="L294" s="747"/>
      <c r="M294" s="747"/>
      <c r="N294" s="747"/>
      <c r="O294" s="810"/>
      <c r="P294" s="765" t="s">
        <v>448</v>
      </c>
      <c r="Q294" s="788"/>
      <c r="R294" s="715" t="s">
        <v>495</v>
      </c>
      <c r="S294" s="716"/>
      <c r="T294" s="716"/>
      <c r="U294" s="993" t="s">
        <v>496</v>
      </c>
      <c r="V294" s="994" t="s">
        <v>467</v>
      </c>
      <c r="W294" s="995">
        <f>AL288</f>
        <v>0</v>
      </c>
      <c r="X294" s="992"/>
      <c r="Y294" s="992"/>
      <c r="Z294" s="992"/>
      <c r="AA294" s="996" t="s">
        <v>474</v>
      </c>
      <c r="AB294" s="997">
        <f>AL293</f>
        <v>299.30400000000003</v>
      </c>
      <c r="AC294" s="998"/>
      <c r="AD294" s="999"/>
      <c r="AE294" s="998"/>
      <c r="AF294" s="994" t="s">
        <v>469</v>
      </c>
      <c r="AG294" s="994"/>
      <c r="AH294" s="994"/>
      <c r="AI294" s="994"/>
      <c r="AJ294" s="994"/>
      <c r="AK294" s="1000"/>
      <c r="AL294" s="1001">
        <f>(W294+AB294)</f>
        <v>299.30400000000003</v>
      </c>
      <c r="AM294" s="1002"/>
      <c r="AN294" s="1002"/>
      <c r="AO294" s="1002"/>
      <c r="AP294" s="1002"/>
      <c r="AQ294" s="1003"/>
      <c r="AR294" s="275"/>
      <c r="AS294" s="275"/>
      <c r="AT294" s="275"/>
      <c r="AU294" s="275"/>
      <c r="AV294" s="275"/>
      <c r="AW294" s="275"/>
      <c r="AX294" s="275"/>
      <c r="AY294" s="275"/>
      <c r="AZ294" s="275"/>
      <c r="BA294" s="275"/>
      <c r="BB294" s="275"/>
      <c r="BC294" s="275"/>
      <c r="BD294" s="275"/>
      <c r="BE294" s="275"/>
      <c r="BF294" s="275"/>
      <c r="BG294" s="275"/>
      <c r="BH294" s="275"/>
      <c r="BI294" s="275"/>
      <c r="BJ294" s="275"/>
      <c r="BK294" s="275"/>
      <c r="BL294" s="275"/>
      <c r="BM294" s="275"/>
      <c r="BN294" s="275"/>
      <c r="BO294" s="275"/>
      <c r="BP294" s="275"/>
      <c r="BQ294" s="275"/>
      <c r="BR294" s="275"/>
      <c r="BS294" s="275"/>
      <c r="BT294" s="275"/>
      <c r="BU294" s="275"/>
      <c r="BV294" s="275"/>
      <c r="BW294" s="275"/>
      <c r="BX294" s="275"/>
      <c r="BY294" s="275"/>
      <c r="BZ294" s="275"/>
      <c r="CA294" s="275"/>
      <c r="CB294" s="275"/>
      <c r="CC294" s="275"/>
      <c r="CD294" s="275"/>
      <c r="CE294" s="275"/>
      <c r="CF294" s="275"/>
      <c r="CG294" s="275"/>
      <c r="CH294" s="275"/>
      <c r="CI294" s="275"/>
      <c r="CJ294" s="275"/>
      <c r="CK294" s="275"/>
      <c r="DW294" s="262"/>
      <c r="DX294" s="262"/>
      <c r="DY294" s="262"/>
      <c r="DZ294" s="262"/>
      <c r="EA294" s="262"/>
      <c r="EB294" s="262"/>
      <c r="EC294" s="262"/>
      <c r="ED294" s="262"/>
      <c r="EE294" s="262"/>
      <c r="EF294" s="262"/>
      <c r="EG294" s="262"/>
      <c r="EH294" s="262"/>
      <c r="EI294" s="262"/>
      <c r="EJ294" s="262"/>
      <c r="EK294" s="262"/>
      <c r="EL294" s="262"/>
      <c r="EM294" s="262"/>
      <c r="EN294" s="262"/>
      <c r="EO294" s="262"/>
      <c r="EP294" s="262"/>
      <c r="EQ294" s="262"/>
      <c r="ER294" s="262"/>
      <c r="ES294" s="262"/>
      <c r="ET294" s="262"/>
      <c r="EU294" s="262"/>
      <c r="EV294" s="262"/>
      <c r="EW294" s="262"/>
      <c r="EX294" s="262"/>
      <c r="EY294" s="262"/>
      <c r="EZ294" s="262"/>
      <c r="FA294" s="262"/>
      <c r="FB294" s="262"/>
      <c r="FC294" s="262"/>
      <c r="FD294" s="262"/>
      <c r="FE294" s="262"/>
      <c r="FF294" s="262"/>
      <c r="FG294" s="262"/>
      <c r="FH294" s="262"/>
      <c r="FI294" s="262"/>
      <c r="FJ294" s="262"/>
      <c r="FK294" s="262"/>
      <c r="FL294" s="262"/>
      <c r="FM294" s="262"/>
      <c r="FN294" s="262"/>
      <c r="FO294" s="262"/>
      <c r="FP294" s="262"/>
      <c r="FQ294" s="262"/>
      <c r="FR294" s="262"/>
      <c r="FS294" s="262"/>
      <c r="FT294" s="262"/>
      <c r="FU294" s="262"/>
      <c r="FV294" s="262"/>
      <c r="FW294" s="262"/>
      <c r="FX294" s="262"/>
      <c r="FY294" s="262"/>
      <c r="FZ294" s="262"/>
      <c r="GA294" s="262"/>
      <c r="GB294" s="262"/>
      <c r="GC294" s="262"/>
      <c r="GD294" s="262"/>
      <c r="GE294" s="262"/>
      <c r="GF294" s="262"/>
      <c r="GG294" s="262"/>
      <c r="GH294" s="262"/>
      <c r="GI294" s="262"/>
      <c r="GJ294" s="262"/>
      <c r="GK294" s="262"/>
      <c r="GL294" s="262"/>
      <c r="GM294" s="262"/>
      <c r="GN294" s="262"/>
      <c r="GO294" s="262"/>
      <c r="GP294" s="262"/>
      <c r="GQ294" s="262"/>
      <c r="GR294" s="262"/>
      <c r="GS294" s="262"/>
      <c r="GT294" s="262"/>
      <c r="GU294" s="262"/>
      <c r="GV294" s="262"/>
      <c r="GW294" s="262"/>
      <c r="GX294" s="262"/>
      <c r="GY294" s="262"/>
      <c r="GZ294" s="262"/>
      <c r="HA294" s="262"/>
      <c r="HB294" s="262"/>
      <c r="HC294" s="262"/>
      <c r="HD294" s="262"/>
      <c r="HE294" s="262"/>
      <c r="HF294" s="262"/>
      <c r="HG294" s="262"/>
      <c r="HH294" s="262"/>
      <c r="HI294" s="262"/>
      <c r="HJ294" s="262"/>
      <c r="HK294" s="262"/>
      <c r="HL294" s="262"/>
      <c r="HM294" s="262"/>
      <c r="HN294" s="262"/>
      <c r="HO294" s="262"/>
      <c r="HP294" s="262"/>
      <c r="HQ294" s="262"/>
      <c r="HR294" s="262"/>
      <c r="HS294" s="262"/>
      <c r="HT294" s="262"/>
      <c r="HU294" s="262"/>
      <c r="HV294" s="262"/>
      <c r="HW294" s="262"/>
      <c r="HX294" s="262"/>
      <c r="HY294" s="262"/>
      <c r="HZ294" s="262"/>
      <c r="IA294" s="262"/>
      <c r="IB294" s="262"/>
      <c r="IC294" s="262"/>
      <c r="ID294" s="262"/>
      <c r="IE294" s="262"/>
      <c r="IF294" s="262"/>
      <c r="IG294" s="262"/>
      <c r="IH294" s="262"/>
      <c r="II294" s="262"/>
      <c r="IJ294" s="262"/>
      <c r="IK294" s="262"/>
      <c r="IL294" s="262"/>
      <c r="IM294" s="262"/>
      <c r="IN294" s="262"/>
      <c r="IO294" s="262"/>
      <c r="IP294" s="262"/>
      <c r="IQ294" s="262"/>
      <c r="IR294" s="262"/>
      <c r="IS294" s="262"/>
      <c r="IT294" s="262"/>
      <c r="IU294" s="262"/>
      <c r="IV294" s="262"/>
    </row>
    <row r="295" spans="1:256" s="276" customFormat="1" ht="18.899999999999999" customHeight="1">
      <c r="A295" s="837"/>
      <c r="B295" s="826"/>
      <c r="C295" s="826"/>
      <c r="D295" s="826"/>
      <c r="E295" s="826"/>
      <c r="F295" s="826"/>
      <c r="G295" s="826"/>
      <c r="H295" s="836"/>
      <c r="I295" s="794"/>
      <c r="J295" s="709"/>
      <c r="K295" s="709"/>
      <c r="L295" s="709"/>
      <c r="M295" s="709"/>
      <c r="N295" s="709"/>
      <c r="O295" s="795"/>
      <c r="P295" s="715" t="s">
        <v>448</v>
      </c>
      <c r="Q295" s="848"/>
      <c r="R295" s="715" t="s">
        <v>648</v>
      </c>
      <c r="S295" s="716"/>
      <c r="T295" s="716"/>
      <c r="U295" s="870" t="s">
        <v>496</v>
      </c>
      <c r="V295" s="709" t="s">
        <v>467</v>
      </c>
      <c r="W295" s="954">
        <f>AL255</f>
        <v>1117.5990000000002</v>
      </c>
      <c r="X295" s="882"/>
      <c r="Y295" s="882"/>
      <c r="Z295" s="882"/>
      <c r="AA295" s="710" t="s">
        <v>474</v>
      </c>
      <c r="AB295" s="1006">
        <f>AL268</f>
        <v>418.68300000000005</v>
      </c>
      <c r="AC295" s="766"/>
      <c r="AD295" s="824"/>
      <c r="AE295" s="766"/>
      <c r="AF295" s="703"/>
      <c r="AG295" s="703"/>
      <c r="AH295" s="703"/>
      <c r="AI295" s="703"/>
      <c r="AJ295" s="703"/>
      <c r="AK295" s="795"/>
      <c r="AL295" s="740"/>
      <c r="AM295" s="741"/>
      <c r="AN295" s="741"/>
      <c r="AO295" s="741"/>
      <c r="AP295" s="741"/>
      <c r="AQ295" s="742"/>
      <c r="AR295" s="275"/>
      <c r="AS295" s="275"/>
      <c r="AT295" s="275"/>
      <c r="AU295" s="275"/>
      <c r="AV295" s="275"/>
      <c r="AW295" s="275"/>
      <c r="AX295" s="275"/>
      <c r="AY295" s="275"/>
      <c r="AZ295" s="275"/>
      <c r="BA295" s="275"/>
      <c r="BB295" s="275"/>
      <c r="BC295" s="275"/>
      <c r="BD295" s="275"/>
      <c r="BE295" s="275"/>
      <c r="BF295" s="275"/>
      <c r="BG295" s="275"/>
      <c r="BH295" s="275"/>
      <c r="BI295" s="275"/>
      <c r="BJ295" s="275"/>
      <c r="BK295" s="275"/>
      <c r="BL295" s="275"/>
      <c r="BM295" s="275"/>
      <c r="BN295" s="275"/>
      <c r="BO295" s="275"/>
      <c r="BP295" s="275"/>
      <c r="BQ295" s="275"/>
      <c r="BR295" s="275"/>
      <c r="BS295" s="275"/>
      <c r="BT295" s="275"/>
      <c r="BU295" s="275"/>
      <c r="BV295" s="275"/>
      <c r="BW295" s="275"/>
      <c r="BX295" s="275"/>
      <c r="BY295" s="275"/>
      <c r="BZ295" s="275"/>
      <c r="CA295" s="275"/>
      <c r="CB295" s="275"/>
      <c r="CC295" s="275"/>
      <c r="CD295" s="275"/>
      <c r="CE295" s="275"/>
      <c r="CF295" s="275"/>
      <c r="CG295" s="275"/>
      <c r="CH295" s="275"/>
      <c r="CI295" s="275"/>
      <c r="CJ295" s="275"/>
      <c r="CK295" s="275"/>
      <c r="DW295" s="262"/>
      <c r="DX295" s="262"/>
      <c r="DY295" s="262"/>
      <c r="DZ295" s="262"/>
      <c r="EA295" s="262"/>
      <c r="EB295" s="262"/>
      <c r="EC295" s="262"/>
      <c r="ED295" s="262"/>
      <c r="EE295" s="262"/>
      <c r="EF295" s="262"/>
      <c r="EG295" s="262"/>
      <c r="EH295" s="262"/>
      <c r="EI295" s="262"/>
      <c r="EJ295" s="262"/>
      <c r="EK295" s="262"/>
      <c r="EL295" s="262"/>
      <c r="EM295" s="262"/>
      <c r="EN295" s="262"/>
      <c r="EO295" s="262"/>
      <c r="EP295" s="262"/>
      <c r="EQ295" s="262"/>
      <c r="ER295" s="262"/>
      <c r="ES295" s="262"/>
      <c r="ET295" s="262"/>
      <c r="EU295" s="262"/>
      <c r="EV295" s="262"/>
      <c r="EW295" s="262"/>
      <c r="EX295" s="262"/>
      <c r="EY295" s="262"/>
      <c r="EZ295" s="262"/>
      <c r="FA295" s="262"/>
      <c r="FB295" s="262"/>
      <c r="FC295" s="262"/>
      <c r="FD295" s="262"/>
      <c r="FE295" s="262"/>
      <c r="FF295" s="262"/>
      <c r="FG295" s="262"/>
      <c r="FH295" s="262"/>
      <c r="FI295" s="262"/>
      <c r="FJ295" s="262"/>
      <c r="FK295" s="262"/>
      <c r="FL295" s="262"/>
      <c r="FM295" s="262"/>
      <c r="FN295" s="262"/>
      <c r="FO295" s="262"/>
      <c r="FP295" s="262"/>
      <c r="FQ295" s="262"/>
      <c r="FR295" s="262"/>
      <c r="FS295" s="262"/>
      <c r="FT295" s="262"/>
      <c r="FU295" s="262"/>
      <c r="FV295" s="262"/>
      <c r="FW295" s="262"/>
      <c r="FX295" s="262"/>
      <c r="FY295" s="262"/>
      <c r="FZ295" s="262"/>
      <c r="GA295" s="262"/>
      <c r="GB295" s="262"/>
      <c r="GC295" s="262"/>
      <c r="GD295" s="262"/>
      <c r="GE295" s="262"/>
      <c r="GF295" s="262"/>
      <c r="GG295" s="262"/>
      <c r="GH295" s="262"/>
      <c r="GI295" s="262"/>
      <c r="GJ295" s="262"/>
      <c r="GK295" s="262"/>
      <c r="GL295" s="262"/>
      <c r="GM295" s="262"/>
      <c r="GN295" s="262"/>
      <c r="GO295" s="262"/>
      <c r="GP295" s="262"/>
      <c r="GQ295" s="262"/>
      <c r="GR295" s="262"/>
      <c r="GS295" s="262"/>
      <c r="GT295" s="262"/>
      <c r="GU295" s="262"/>
      <c r="GV295" s="262"/>
      <c r="GW295" s="262"/>
      <c r="GX295" s="262"/>
      <c r="GY295" s="262"/>
      <c r="GZ295" s="262"/>
      <c r="HA295" s="262"/>
      <c r="HB295" s="262"/>
      <c r="HC295" s="262"/>
      <c r="HD295" s="262"/>
      <c r="HE295" s="262"/>
      <c r="HF295" s="262"/>
      <c r="HG295" s="262"/>
      <c r="HH295" s="262"/>
      <c r="HI295" s="262"/>
      <c r="HJ295" s="262"/>
      <c r="HK295" s="262"/>
      <c r="HL295" s="262"/>
      <c r="HM295" s="262"/>
      <c r="HN295" s="262"/>
      <c r="HO295" s="262"/>
      <c r="HP295" s="262"/>
      <c r="HQ295" s="262"/>
      <c r="HR295" s="262"/>
      <c r="HS295" s="262"/>
      <c r="HT295" s="262"/>
      <c r="HU295" s="262"/>
      <c r="HV295" s="262"/>
      <c r="HW295" s="262"/>
      <c r="HX295" s="262"/>
      <c r="HY295" s="262"/>
      <c r="HZ295" s="262"/>
      <c r="IA295" s="262"/>
      <c r="IB295" s="262"/>
      <c r="IC295" s="262"/>
      <c r="ID295" s="262"/>
      <c r="IE295" s="262"/>
      <c r="IF295" s="262"/>
      <c r="IG295" s="262"/>
      <c r="IH295" s="262"/>
      <c r="II295" s="262"/>
      <c r="IJ295" s="262"/>
      <c r="IK295" s="262"/>
      <c r="IL295" s="262"/>
      <c r="IM295" s="262"/>
      <c r="IN295" s="262"/>
      <c r="IO295" s="262"/>
      <c r="IP295" s="262"/>
      <c r="IQ295" s="262"/>
      <c r="IR295" s="262"/>
      <c r="IS295" s="107"/>
      <c r="IT295" s="107"/>
      <c r="IU295" s="107"/>
      <c r="IV295" s="107"/>
    </row>
    <row r="296" spans="1:256" s="276" customFormat="1" ht="18.899999999999999" customHeight="1">
      <c r="A296" s="842"/>
      <c r="B296" s="843"/>
      <c r="C296" s="843"/>
      <c r="D296" s="843"/>
      <c r="E296" s="843"/>
      <c r="F296" s="843"/>
      <c r="G296" s="843"/>
      <c r="H296" s="844"/>
      <c r="I296" s="845"/>
      <c r="J296" s="778"/>
      <c r="K296" s="778"/>
      <c r="L296" s="778"/>
      <c r="M296" s="778"/>
      <c r="N296" s="778"/>
      <c r="O296" s="847"/>
      <c r="P296" s="849"/>
      <c r="Q296" s="873"/>
      <c r="R296" s="849"/>
      <c r="S296" s="846"/>
      <c r="T296" s="846"/>
      <c r="U296" s="850"/>
      <c r="V296" s="773" t="s">
        <v>474</v>
      </c>
      <c r="W296" s="951">
        <f>AL281</f>
        <v>395.42200000000003</v>
      </c>
      <c r="X296" s="851"/>
      <c r="Y296" s="852"/>
      <c r="Z296" s="851"/>
      <c r="AA296" s="773" t="s">
        <v>474</v>
      </c>
      <c r="AB296" s="951">
        <f>AL294</f>
        <v>299.30400000000003</v>
      </c>
      <c r="AC296" s="851"/>
      <c r="AD296" s="852"/>
      <c r="AE296" s="851"/>
      <c r="AF296" s="773" t="s">
        <v>469</v>
      </c>
      <c r="AG296" s="1007"/>
      <c r="AH296" s="846"/>
      <c r="AI296" s="1008"/>
      <c r="AJ296" s="846"/>
      <c r="AK296" s="847"/>
      <c r="AL296" s="853">
        <f>(W295+AB295+W296+AB296)</f>
        <v>2231.0080000000003</v>
      </c>
      <c r="AM296" s="854"/>
      <c r="AN296" s="854"/>
      <c r="AO296" s="854"/>
      <c r="AP296" s="854"/>
      <c r="AQ296" s="855"/>
      <c r="AR296" s="275"/>
      <c r="AS296" s="275"/>
      <c r="AT296" s="275"/>
      <c r="AU296" s="275"/>
      <c r="AV296" s="275"/>
      <c r="AW296" s="275"/>
      <c r="AX296" s="275"/>
      <c r="AY296" s="275"/>
      <c r="AZ296" s="275"/>
      <c r="BA296" s="275"/>
      <c r="BB296" s="275"/>
      <c r="BC296" s="275"/>
      <c r="BD296" s="275"/>
      <c r="BE296" s="275"/>
      <c r="BF296" s="275"/>
      <c r="BG296" s="275"/>
      <c r="BH296" s="275"/>
      <c r="BI296" s="275"/>
      <c r="BJ296" s="275"/>
      <c r="BK296" s="275"/>
      <c r="BL296" s="275"/>
      <c r="BM296" s="275"/>
      <c r="BN296" s="275"/>
      <c r="BO296" s="275"/>
      <c r="BP296" s="275"/>
      <c r="BQ296" s="275"/>
      <c r="BR296" s="275"/>
      <c r="BS296" s="275"/>
      <c r="BT296" s="275"/>
      <c r="BU296" s="275"/>
      <c r="BV296" s="275"/>
      <c r="BW296" s="275"/>
      <c r="BX296" s="275"/>
      <c r="BY296" s="275"/>
      <c r="BZ296" s="275"/>
      <c r="CA296" s="275"/>
      <c r="CB296" s="275"/>
      <c r="CC296" s="275"/>
      <c r="CD296" s="275"/>
      <c r="CE296" s="275"/>
      <c r="CF296" s="275"/>
      <c r="CG296" s="275"/>
      <c r="CH296" s="275"/>
      <c r="CI296" s="275"/>
      <c r="CJ296" s="275"/>
      <c r="CK296" s="275"/>
      <c r="DW296" s="262"/>
      <c r="DX296" s="262"/>
      <c r="DY296" s="262"/>
      <c r="DZ296" s="262"/>
      <c r="EA296" s="262"/>
      <c r="EB296" s="262"/>
      <c r="EC296" s="262"/>
      <c r="ED296" s="262"/>
      <c r="EE296" s="262"/>
      <c r="EF296" s="262"/>
      <c r="EG296" s="262"/>
      <c r="EH296" s="262"/>
      <c r="EI296" s="262"/>
      <c r="EJ296" s="262"/>
      <c r="EK296" s="262"/>
      <c r="EL296" s="262"/>
      <c r="EM296" s="262"/>
      <c r="EN296" s="262"/>
      <c r="EO296" s="262"/>
      <c r="EP296" s="262"/>
      <c r="EQ296" s="262"/>
      <c r="ER296" s="262"/>
      <c r="ES296" s="262"/>
      <c r="ET296" s="262"/>
      <c r="EU296" s="262"/>
      <c r="EV296" s="262"/>
      <c r="EW296" s="262"/>
      <c r="EX296" s="262"/>
      <c r="EY296" s="262"/>
      <c r="EZ296" s="262"/>
      <c r="FA296" s="262"/>
      <c r="FB296" s="262"/>
      <c r="FC296" s="262"/>
      <c r="FD296" s="262"/>
      <c r="FE296" s="262"/>
      <c r="FF296" s="262"/>
      <c r="FG296" s="262"/>
      <c r="FH296" s="262"/>
      <c r="FI296" s="262"/>
      <c r="FJ296" s="262"/>
      <c r="FK296" s="262"/>
      <c r="FL296" s="262"/>
      <c r="FM296" s="262"/>
      <c r="FN296" s="262"/>
      <c r="FO296" s="262"/>
      <c r="FP296" s="262"/>
      <c r="FQ296" s="262"/>
      <c r="FR296" s="262"/>
      <c r="FS296" s="262"/>
      <c r="FT296" s="262"/>
      <c r="FU296" s="262"/>
      <c r="FV296" s="262"/>
      <c r="FW296" s="262"/>
      <c r="FX296" s="262"/>
      <c r="FY296" s="262"/>
      <c r="FZ296" s="262"/>
      <c r="GA296" s="262"/>
      <c r="GB296" s="262"/>
      <c r="GC296" s="262"/>
      <c r="GD296" s="262"/>
      <c r="GE296" s="262"/>
      <c r="GF296" s="262"/>
      <c r="GG296" s="262"/>
      <c r="GH296" s="262"/>
      <c r="GI296" s="262"/>
      <c r="GJ296" s="262"/>
      <c r="GK296" s="262"/>
      <c r="GL296" s="262"/>
      <c r="GM296" s="262"/>
      <c r="GN296" s="262"/>
      <c r="GO296" s="262"/>
      <c r="GP296" s="262"/>
      <c r="GQ296" s="262"/>
      <c r="GR296" s="262"/>
      <c r="GS296" s="262"/>
      <c r="GT296" s="262"/>
      <c r="GU296" s="262"/>
      <c r="GV296" s="262"/>
      <c r="GW296" s="262"/>
      <c r="GX296" s="262"/>
      <c r="GY296" s="262"/>
      <c r="GZ296" s="262"/>
      <c r="HA296" s="262"/>
      <c r="HB296" s="262"/>
      <c r="HC296" s="262"/>
      <c r="HD296" s="262"/>
      <c r="HE296" s="262"/>
      <c r="HF296" s="262"/>
      <c r="HG296" s="262"/>
      <c r="HH296" s="262"/>
      <c r="HI296" s="262"/>
      <c r="HJ296" s="262"/>
      <c r="HK296" s="262"/>
      <c r="HL296" s="262"/>
      <c r="HM296" s="262"/>
      <c r="HN296" s="262"/>
      <c r="HO296" s="262"/>
      <c r="HP296" s="262"/>
      <c r="HQ296" s="262"/>
      <c r="HR296" s="262"/>
      <c r="HS296" s="262"/>
      <c r="HT296" s="262"/>
      <c r="HU296" s="262"/>
      <c r="HV296" s="262"/>
      <c r="HW296" s="262"/>
      <c r="HX296" s="262"/>
      <c r="HY296" s="262"/>
      <c r="HZ296" s="262"/>
      <c r="IA296" s="262"/>
      <c r="IB296" s="262"/>
      <c r="IC296" s="262"/>
      <c r="ID296" s="262"/>
      <c r="IE296" s="262"/>
      <c r="IF296" s="262"/>
      <c r="IG296" s="262"/>
      <c r="IH296" s="262"/>
      <c r="II296" s="262"/>
      <c r="IJ296" s="262"/>
      <c r="IK296" s="262"/>
      <c r="IL296" s="262"/>
      <c r="IM296" s="262"/>
      <c r="IN296" s="262"/>
      <c r="IO296" s="262"/>
      <c r="IP296" s="262"/>
      <c r="IQ296" s="262"/>
      <c r="IR296" s="262"/>
      <c r="IS296" s="107"/>
      <c r="IT296" s="107"/>
      <c r="IU296" s="107"/>
      <c r="IV296" s="107"/>
    </row>
    <row r="297" spans="1:256" s="276" customFormat="1" ht="18.899999999999999" customHeight="1">
      <c r="A297" s="1606" t="s">
        <v>538</v>
      </c>
      <c r="B297" s="1607"/>
      <c r="C297" s="1607"/>
      <c r="D297" s="1607"/>
      <c r="E297" s="1607"/>
      <c r="F297" s="1607"/>
      <c r="G297" s="1607"/>
      <c r="H297" s="1610"/>
      <c r="I297" s="787" t="s">
        <v>41</v>
      </c>
      <c r="J297" s="766"/>
      <c r="K297" s="766"/>
      <c r="L297" s="766"/>
      <c r="M297" s="704"/>
      <c r="N297" s="709"/>
      <c r="O297" s="795"/>
      <c r="P297" s="765" t="s">
        <v>539</v>
      </c>
      <c r="Q297" s="788"/>
      <c r="R297" s="794" t="s">
        <v>467</v>
      </c>
      <c r="S297" s="709" t="s">
        <v>649</v>
      </c>
      <c r="T297" s="709"/>
      <c r="U297" s="827"/>
      <c r="V297" s="709"/>
      <c r="W297" s="709"/>
      <c r="X297" s="710"/>
      <c r="Y297" s="703"/>
      <c r="Z297" s="703"/>
      <c r="AA297" s="703"/>
      <c r="AB297" s="709"/>
      <c r="AC297" s="709"/>
      <c r="AD297" s="709"/>
      <c r="AE297" s="710"/>
      <c r="AF297" s="819"/>
      <c r="AG297" s="766"/>
      <c r="AH297" s="766"/>
      <c r="AI297" s="820"/>
      <c r="AJ297" s="710"/>
      <c r="AK297" s="795"/>
      <c r="AL297" s="740"/>
      <c r="AM297" s="741"/>
      <c r="AN297" s="741"/>
      <c r="AO297" s="741"/>
      <c r="AP297" s="741"/>
      <c r="AQ297" s="742"/>
      <c r="AR297" s="275"/>
      <c r="AS297" s="275"/>
      <c r="AT297" s="275"/>
      <c r="AU297" s="275"/>
      <c r="AV297" s="275"/>
      <c r="AW297" s="275"/>
      <c r="AX297" s="275"/>
      <c r="AY297" s="275"/>
      <c r="AZ297" s="275"/>
      <c r="BA297" s="275"/>
      <c r="BB297" s="275"/>
      <c r="BC297" s="275"/>
      <c r="BD297" s="275"/>
      <c r="BE297" s="275"/>
      <c r="BF297" s="275"/>
      <c r="BG297" s="275"/>
      <c r="BH297" s="275"/>
      <c r="BI297" s="275"/>
      <c r="BJ297" s="275"/>
      <c r="BK297" s="275"/>
      <c r="BL297" s="275"/>
      <c r="BM297" s="275"/>
      <c r="BN297" s="275"/>
      <c r="BO297" s="275"/>
      <c r="BP297" s="275"/>
      <c r="BQ297" s="275"/>
      <c r="BR297" s="275"/>
      <c r="BS297" s="275"/>
      <c r="BT297" s="275"/>
      <c r="BU297" s="275"/>
      <c r="BV297" s="275"/>
      <c r="BW297" s="275"/>
      <c r="BX297" s="275"/>
      <c r="BY297" s="275"/>
      <c r="BZ297" s="275"/>
      <c r="CA297" s="275"/>
      <c r="CB297" s="275"/>
      <c r="CC297" s="275"/>
      <c r="CD297" s="275"/>
      <c r="CE297" s="275"/>
      <c r="CF297" s="275"/>
      <c r="CG297" s="275"/>
      <c r="CH297" s="275"/>
      <c r="CI297" s="275"/>
      <c r="CJ297" s="275"/>
      <c r="CK297" s="275"/>
      <c r="DW297" s="262"/>
      <c r="DX297" s="262"/>
      <c r="DY297" s="262"/>
      <c r="DZ297" s="262"/>
      <c r="EA297" s="262"/>
      <c r="EB297" s="262"/>
      <c r="EC297" s="262"/>
      <c r="ED297" s="262"/>
      <c r="EE297" s="262"/>
      <c r="EF297" s="262"/>
      <c r="EG297" s="262"/>
      <c r="EH297" s="262"/>
      <c r="EI297" s="262"/>
      <c r="EJ297" s="262"/>
      <c r="EK297" s="262"/>
      <c r="EL297" s="262"/>
      <c r="EM297" s="262"/>
      <c r="EN297" s="262"/>
      <c r="EO297" s="262"/>
      <c r="EP297" s="262"/>
      <c r="EQ297" s="262"/>
      <c r="ER297" s="262"/>
      <c r="ES297" s="262"/>
      <c r="ET297" s="262"/>
      <c r="EU297" s="262"/>
      <c r="EV297" s="262"/>
      <c r="EW297" s="262"/>
      <c r="EX297" s="262"/>
      <c r="EY297" s="262"/>
      <c r="EZ297" s="262"/>
      <c r="FA297" s="262"/>
      <c r="FB297" s="262"/>
      <c r="FC297" s="262"/>
      <c r="FD297" s="262"/>
      <c r="FE297" s="262"/>
      <c r="FF297" s="262"/>
      <c r="FG297" s="262"/>
      <c r="FH297" s="262"/>
      <c r="FI297" s="262"/>
      <c r="FJ297" s="262"/>
      <c r="FK297" s="262"/>
      <c r="FL297" s="262"/>
      <c r="FM297" s="262"/>
      <c r="FN297" s="262"/>
      <c r="FO297" s="262"/>
      <c r="FP297" s="262"/>
      <c r="FQ297" s="262"/>
      <c r="FR297" s="262"/>
      <c r="FS297" s="262"/>
      <c r="FT297" s="262"/>
      <c r="FU297" s="262"/>
      <c r="FV297" s="262"/>
      <c r="FW297" s="262"/>
      <c r="FX297" s="262"/>
      <c r="FY297" s="262"/>
      <c r="FZ297" s="262"/>
      <c r="GA297" s="262"/>
      <c r="GB297" s="262"/>
      <c r="GC297" s="262"/>
      <c r="GD297" s="262"/>
      <c r="GE297" s="262"/>
      <c r="GF297" s="262"/>
      <c r="GG297" s="262"/>
      <c r="GH297" s="262"/>
      <c r="GI297" s="262"/>
      <c r="GJ297" s="262"/>
      <c r="GK297" s="262"/>
      <c r="GL297" s="262"/>
      <c r="GM297" s="262"/>
      <c r="GN297" s="262"/>
      <c r="GO297" s="262"/>
      <c r="GP297" s="262"/>
      <c r="GQ297" s="262"/>
      <c r="GR297" s="262"/>
      <c r="GS297" s="262"/>
      <c r="GT297" s="262"/>
      <c r="GU297" s="262"/>
      <c r="GV297" s="262"/>
      <c r="GW297" s="262"/>
      <c r="GX297" s="262"/>
      <c r="GY297" s="262"/>
      <c r="GZ297" s="262"/>
      <c r="HA297" s="262"/>
      <c r="HB297" s="262"/>
      <c r="HC297" s="262"/>
      <c r="HD297" s="262"/>
      <c r="HE297" s="262"/>
      <c r="HF297" s="262"/>
      <c r="HG297" s="262"/>
      <c r="HH297" s="262"/>
      <c r="HI297" s="262"/>
      <c r="HJ297" s="262"/>
      <c r="HK297" s="262"/>
      <c r="HL297" s="262"/>
      <c r="HM297" s="262"/>
      <c r="HN297" s="262"/>
      <c r="HO297" s="262"/>
      <c r="HP297" s="262"/>
      <c r="HQ297" s="262"/>
      <c r="HR297" s="262"/>
      <c r="HS297" s="262"/>
      <c r="HT297" s="262"/>
      <c r="HU297" s="262"/>
      <c r="HV297" s="262"/>
      <c r="HW297" s="262"/>
      <c r="HX297" s="262"/>
      <c r="HY297" s="262"/>
      <c r="HZ297" s="262"/>
      <c r="IA297" s="262"/>
      <c r="IB297" s="262"/>
      <c r="IC297" s="262"/>
      <c r="ID297" s="262"/>
      <c r="IE297" s="262"/>
      <c r="IF297" s="262"/>
      <c r="IG297" s="262"/>
      <c r="IH297" s="262"/>
      <c r="II297" s="262"/>
      <c r="IJ297" s="262"/>
      <c r="IK297" s="262"/>
      <c r="IL297" s="262"/>
      <c r="IM297" s="262"/>
      <c r="IN297" s="262"/>
      <c r="IO297" s="262"/>
      <c r="IP297" s="262"/>
      <c r="IQ297" s="262"/>
      <c r="IR297" s="262"/>
      <c r="IS297" s="107"/>
      <c r="IT297" s="107"/>
      <c r="IU297" s="107"/>
      <c r="IV297" s="107"/>
    </row>
    <row r="298" spans="1:256" s="276" customFormat="1" ht="18.899999999999999" customHeight="1">
      <c r="A298" s="1606"/>
      <c r="B298" s="1607"/>
      <c r="C298" s="1607"/>
      <c r="D298" s="1607"/>
      <c r="E298" s="1607"/>
      <c r="F298" s="1607"/>
      <c r="G298" s="1607"/>
      <c r="H298" s="1610"/>
      <c r="I298" s="765"/>
      <c r="J298" s="766"/>
      <c r="K298" s="766"/>
      <c r="L298" s="766"/>
      <c r="M298" s="704"/>
      <c r="N298" s="709"/>
      <c r="O298" s="795"/>
      <c r="P298" s="1009"/>
      <c r="Q298" s="788"/>
      <c r="R298" s="794" t="s">
        <v>540</v>
      </c>
      <c r="S298" s="766" t="s">
        <v>557</v>
      </c>
      <c r="T298" s="766"/>
      <c r="U298" s="870" t="s">
        <v>501</v>
      </c>
      <c r="V298" s="819">
        <f>I236/1000</f>
        <v>0.45</v>
      </c>
      <c r="W298" s="766"/>
      <c r="X298" s="766"/>
      <c r="Y298" s="710" t="s">
        <v>501</v>
      </c>
      <c r="Z298" s="819">
        <f>V298</f>
        <v>0.45</v>
      </c>
      <c r="AA298" s="766"/>
      <c r="AB298" s="766"/>
      <c r="AC298" s="1010" t="s">
        <v>542</v>
      </c>
      <c r="AD298" s="766">
        <v>4</v>
      </c>
      <c r="AE298" s="823"/>
      <c r="AF298" s="709" t="s">
        <v>469</v>
      </c>
      <c r="AG298" s="710"/>
      <c r="AH298" s="709"/>
      <c r="AI298" s="709"/>
      <c r="AJ298" s="820"/>
      <c r="AK298" s="795"/>
      <c r="AL298" s="740"/>
      <c r="AM298" s="741"/>
      <c r="AN298" s="741"/>
      <c r="AO298" s="741"/>
      <c r="AP298" s="741"/>
      <c r="AQ298" s="742"/>
      <c r="AR298" s="275"/>
      <c r="AS298" s="275"/>
      <c r="AT298" s="275"/>
      <c r="AU298" s="275"/>
      <c r="AV298" s="275"/>
      <c r="AW298" s="275"/>
      <c r="AX298" s="275"/>
      <c r="AY298" s="275"/>
      <c r="AZ298" s="275"/>
      <c r="BA298" s="275"/>
      <c r="BB298" s="275"/>
      <c r="BC298" s="275"/>
      <c r="BD298" s="275"/>
      <c r="BE298" s="275"/>
      <c r="BF298" s="275"/>
      <c r="BG298" s="275"/>
      <c r="BH298" s="275"/>
      <c r="BI298" s="275"/>
      <c r="BJ298" s="275"/>
      <c r="BK298" s="275"/>
      <c r="BL298" s="275"/>
      <c r="BM298" s="275"/>
      <c r="BN298" s="275"/>
      <c r="BO298" s="275"/>
      <c r="BP298" s="275"/>
      <c r="BQ298" s="275"/>
      <c r="BR298" s="275"/>
      <c r="BS298" s="275"/>
      <c r="BT298" s="275"/>
      <c r="BU298" s="275"/>
      <c r="BV298" s="275"/>
      <c r="BW298" s="275"/>
      <c r="BX298" s="275"/>
      <c r="BY298" s="275"/>
      <c r="BZ298" s="275"/>
      <c r="CA298" s="275"/>
      <c r="CB298" s="275"/>
      <c r="CC298" s="275"/>
      <c r="CD298" s="275"/>
      <c r="CE298" s="275"/>
      <c r="CF298" s="275"/>
      <c r="CG298" s="275"/>
      <c r="CH298" s="275"/>
      <c r="CI298" s="275"/>
      <c r="CJ298" s="275"/>
      <c r="CK298" s="275"/>
      <c r="DW298" s="262"/>
      <c r="DX298" s="262"/>
      <c r="DY298" s="262"/>
      <c r="DZ298" s="262"/>
      <c r="EA298" s="262"/>
      <c r="EB298" s="262"/>
      <c r="EC298" s="262"/>
      <c r="ED298" s="262"/>
      <c r="EE298" s="262"/>
      <c r="EF298" s="262"/>
      <c r="EG298" s="262"/>
      <c r="EH298" s="262"/>
      <c r="EI298" s="262"/>
      <c r="EJ298" s="262"/>
      <c r="EK298" s="262"/>
      <c r="EL298" s="262"/>
      <c r="EM298" s="262"/>
      <c r="EN298" s="262"/>
      <c r="EO298" s="262"/>
      <c r="EP298" s="262"/>
      <c r="EQ298" s="262"/>
      <c r="ER298" s="262"/>
      <c r="ES298" s="262"/>
      <c r="ET298" s="262"/>
      <c r="EU298" s="262"/>
      <c r="EV298" s="262"/>
      <c r="EW298" s="262"/>
      <c r="EX298" s="262"/>
      <c r="EY298" s="262"/>
      <c r="EZ298" s="262"/>
      <c r="FA298" s="262"/>
      <c r="FB298" s="262"/>
      <c r="FC298" s="262"/>
      <c r="FD298" s="262"/>
      <c r="FE298" s="262"/>
      <c r="FF298" s="262"/>
      <c r="FG298" s="262"/>
      <c r="FH298" s="262"/>
      <c r="FI298" s="262"/>
      <c r="FJ298" s="262"/>
      <c r="FK298" s="262"/>
      <c r="FL298" s="262"/>
      <c r="FM298" s="262"/>
      <c r="FN298" s="262"/>
      <c r="FO298" s="262"/>
      <c r="FP298" s="262"/>
      <c r="FQ298" s="262"/>
      <c r="FR298" s="262"/>
      <c r="FS298" s="262"/>
      <c r="FT298" s="262"/>
      <c r="FU298" s="262"/>
      <c r="FV298" s="262"/>
      <c r="FW298" s="262"/>
      <c r="FX298" s="262"/>
      <c r="FY298" s="262"/>
      <c r="FZ298" s="262"/>
      <c r="GA298" s="262"/>
      <c r="GB298" s="262"/>
      <c r="GC298" s="262"/>
      <c r="GD298" s="262"/>
      <c r="GE298" s="262"/>
      <c r="GF298" s="262"/>
      <c r="GG298" s="262"/>
      <c r="GH298" s="262"/>
      <c r="GI298" s="262"/>
      <c r="GJ298" s="262"/>
      <c r="GK298" s="262"/>
      <c r="GL298" s="262"/>
      <c r="GM298" s="262"/>
      <c r="GN298" s="262"/>
      <c r="GO298" s="262"/>
      <c r="GP298" s="262"/>
      <c r="GQ298" s="262"/>
      <c r="GR298" s="262"/>
      <c r="GS298" s="262"/>
      <c r="GT298" s="262"/>
      <c r="GU298" s="262"/>
      <c r="GV298" s="262"/>
      <c r="GW298" s="262"/>
      <c r="GX298" s="262"/>
      <c r="GY298" s="262"/>
      <c r="GZ298" s="262"/>
      <c r="HA298" s="262"/>
      <c r="HB298" s="262"/>
      <c r="HC298" s="262"/>
      <c r="HD298" s="262"/>
      <c r="HE298" s="262"/>
      <c r="HF298" s="262"/>
      <c r="HG298" s="262"/>
      <c r="HH298" s="262"/>
      <c r="HI298" s="262"/>
      <c r="HJ298" s="262"/>
      <c r="HK298" s="262"/>
      <c r="HL298" s="262"/>
      <c r="HM298" s="262"/>
      <c r="HN298" s="262"/>
      <c r="HO298" s="262"/>
      <c r="HP298" s="262"/>
      <c r="HQ298" s="262"/>
      <c r="HR298" s="262"/>
      <c r="HS298" s="262"/>
      <c r="HT298" s="262"/>
      <c r="HU298" s="262"/>
      <c r="HV298" s="262"/>
      <c r="HW298" s="262"/>
      <c r="HX298" s="262"/>
      <c r="HY298" s="262"/>
      <c r="HZ298" s="262"/>
      <c r="IA298" s="262"/>
      <c r="IB298" s="262"/>
      <c r="IC298" s="262"/>
      <c r="ID298" s="262"/>
      <c r="IE298" s="262"/>
      <c r="IF298" s="262"/>
      <c r="IG298" s="262"/>
      <c r="IH298" s="262"/>
      <c r="II298" s="262"/>
      <c r="IJ298" s="262"/>
      <c r="IK298" s="262"/>
      <c r="IL298" s="262"/>
      <c r="IM298" s="262"/>
      <c r="IN298" s="262"/>
      <c r="IO298" s="262"/>
      <c r="IP298" s="262"/>
      <c r="IQ298" s="262"/>
      <c r="IR298" s="262"/>
      <c r="IS298" s="107"/>
      <c r="IT298" s="107"/>
      <c r="IU298" s="107"/>
      <c r="IV298" s="107"/>
    </row>
    <row r="299" spans="1:256" s="276" customFormat="1" ht="18.899999999999999" customHeight="1">
      <c r="A299" s="765"/>
      <c r="B299" s="766"/>
      <c r="C299" s="766"/>
      <c r="D299" s="766"/>
      <c r="E299" s="766"/>
      <c r="F299" s="766"/>
      <c r="G299" s="766"/>
      <c r="H299" s="788"/>
      <c r="I299" s="765"/>
      <c r="J299" s="766"/>
      <c r="K299" s="766"/>
      <c r="L299" s="766"/>
      <c r="M299" s="704"/>
      <c r="N299" s="709"/>
      <c r="O299" s="795"/>
      <c r="P299" s="1009"/>
      <c r="Q299" s="788"/>
      <c r="R299" s="794"/>
      <c r="S299" s="766"/>
      <c r="T299" s="766"/>
      <c r="U299" s="870"/>
      <c r="V299" s="819"/>
      <c r="W299" s="766"/>
      <c r="X299" s="766"/>
      <c r="Y299" s="710"/>
      <c r="Z299" s="819"/>
      <c r="AA299" s="766"/>
      <c r="AB299" s="766"/>
      <c r="AC299" s="1010"/>
      <c r="AD299" s="766"/>
      <c r="AE299" s="823"/>
      <c r="AF299" s="709"/>
      <c r="AG299" s="710"/>
      <c r="AH299" s="709"/>
      <c r="AI299" s="709"/>
      <c r="AJ299" s="820"/>
      <c r="AK299" s="795"/>
      <c r="AL299" s="740"/>
      <c r="AM299" s="741"/>
      <c r="AN299" s="741"/>
      <c r="AO299" s="741"/>
      <c r="AP299" s="741"/>
      <c r="AQ299" s="742"/>
      <c r="AR299" s="275"/>
      <c r="AS299" s="275"/>
      <c r="AT299" s="275"/>
      <c r="AU299" s="275"/>
      <c r="AV299" s="275"/>
      <c r="AW299" s="275"/>
      <c r="AX299" s="275"/>
      <c r="AY299" s="275"/>
      <c r="AZ299" s="275"/>
      <c r="BA299" s="275"/>
      <c r="BB299" s="275"/>
      <c r="BC299" s="275"/>
      <c r="BD299" s="275"/>
      <c r="BE299" s="275"/>
      <c r="BF299" s="275"/>
      <c r="BG299" s="275"/>
      <c r="BH299" s="275"/>
      <c r="BI299" s="275"/>
      <c r="BJ299" s="275"/>
      <c r="BK299" s="275"/>
      <c r="BL299" s="275"/>
      <c r="BM299" s="275"/>
      <c r="BN299" s="275"/>
      <c r="BO299" s="275"/>
      <c r="BP299" s="275"/>
      <c r="BQ299" s="275"/>
      <c r="BR299" s="275"/>
      <c r="BS299" s="275"/>
      <c r="BT299" s="275"/>
      <c r="BU299" s="275"/>
      <c r="BV299" s="275"/>
      <c r="BW299" s="275"/>
      <c r="BX299" s="275"/>
      <c r="BY299" s="275"/>
      <c r="BZ299" s="275"/>
      <c r="CA299" s="275"/>
      <c r="CB299" s="275"/>
      <c r="CC299" s="275"/>
      <c r="CD299" s="275"/>
      <c r="CE299" s="275"/>
      <c r="CF299" s="275"/>
      <c r="CG299" s="275"/>
      <c r="CH299" s="275"/>
      <c r="CI299" s="275"/>
      <c r="CJ299" s="275"/>
      <c r="CK299" s="275"/>
      <c r="DW299" s="262"/>
      <c r="DX299" s="262"/>
      <c r="DY299" s="262"/>
      <c r="DZ299" s="262"/>
      <c r="EA299" s="262"/>
      <c r="EB299" s="262"/>
      <c r="EC299" s="262"/>
      <c r="ED299" s="262"/>
      <c r="EE299" s="262"/>
      <c r="EF299" s="262"/>
      <c r="EG299" s="262"/>
      <c r="EH299" s="262"/>
      <c r="EI299" s="262"/>
      <c r="EJ299" s="262"/>
      <c r="EK299" s="262"/>
      <c r="EL299" s="262"/>
      <c r="EM299" s="262"/>
      <c r="EN299" s="262"/>
      <c r="EO299" s="262"/>
      <c r="EP299" s="262"/>
      <c r="EQ299" s="262"/>
      <c r="ER299" s="262"/>
      <c r="ES299" s="262"/>
      <c r="ET299" s="262"/>
      <c r="EU299" s="262"/>
      <c r="EV299" s="262"/>
      <c r="EW299" s="262"/>
      <c r="EX299" s="262"/>
      <c r="EY299" s="262"/>
      <c r="EZ299" s="262"/>
      <c r="FA299" s="262"/>
      <c r="FB299" s="262"/>
      <c r="FC299" s="262"/>
      <c r="FD299" s="262"/>
      <c r="FE299" s="262"/>
      <c r="FF299" s="262"/>
      <c r="FG299" s="262"/>
      <c r="FH299" s="262"/>
      <c r="FI299" s="262"/>
      <c r="FJ299" s="262"/>
      <c r="FK299" s="262"/>
      <c r="FL299" s="262"/>
      <c r="FM299" s="262"/>
      <c r="FN299" s="262"/>
      <c r="FO299" s="262"/>
      <c r="FP299" s="262"/>
      <c r="FQ299" s="262"/>
      <c r="FR299" s="262"/>
      <c r="FS299" s="262"/>
      <c r="FT299" s="262"/>
      <c r="FU299" s="262"/>
      <c r="FV299" s="262"/>
      <c r="FW299" s="262"/>
      <c r="FX299" s="262"/>
      <c r="FY299" s="262"/>
      <c r="FZ299" s="262"/>
      <c r="GA299" s="262"/>
      <c r="GB299" s="262"/>
      <c r="GC299" s="262"/>
      <c r="GD299" s="262"/>
      <c r="GE299" s="262"/>
      <c r="GF299" s="262"/>
      <c r="GG299" s="262"/>
      <c r="GH299" s="262"/>
      <c r="GI299" s="262"/>
      <c r="GJ299" s="262"/>
      <c r="GK299" s="262"/>
      <c r="GL299" s="262"/>
      <c r="GM299" s="262"/>
      <c r="GN299" s="262"/>
      <c r="GO299" s="262"/>
      <c r="GP299" s="262"/>
      <c r="GQ299" s="262"/>
      <c r="GR299" s="262"/>
      <c r="GS299" s="262"/>
      <c r="GT299" s="262"/>
      <c r="GU299" s="262"/>
      <c r="GV299" s="262"/>
      <c r="GW299" s="262"/>
      <c r="GX299" s="262"/>
      <c r="GY299" s="262"/>
      <c r="GZ299" s="262"/>
      <c r="HA299" s="262"/>
      <c r="HB299" s="262"/>
      <c r="HC299" s="262"/>
      <c r="HD299" s="262"/>
      <c r="HE299" s="262"/>
      <c r="HF299" s="262"/>
      <c r="HG299" s="262"/>
      <c r="HH299" s="262"/>
      <c r="HI299" s="262"/>
      <c r="HJ299" s="262"/>
      <c r="HK299" s="262"/>
      <c r="HL299" s="262"/>
      <c r="HM299" s="262"/>
      <c r="HN299" s="262"/>
      <c r="HO299" s="262"/>
      <c r="HP299" s="262"/>
      <c r="HQ299" s="262"/>
      <c r="HR299" s="262"/>
      <c r="HS299" s="262"/>
      <c r="HT299" s="262"/>
      <c r="HU299" s="262"/>
      <c r="HV299" s="262"/>
      <c r="HW299" s="262"/>
      <c r="HX299" s="262"/>
      <c r="HY299" s="262"/>
      <c r="HZ299" s="262"/>
      <c r="IA299" s="262"/>
      <c r="IB299" s="262"/>
      <c r="IC299" s="262"/>
      <c r="ID299" s="262"/>
      <c r="IE299" s="262"/>
      <c r="IF299" s="262"/>
      <c r="IG299" s="262"/>
      <c r="IH299" s="262"/>
      <c r="II299" s="262"/>
      <c r="IJ299" s="262"/>
      <c r="IK299" s="262"/>
      <c r="IL299" s="262"/>
      <c r="IM299" s="262"/>
      <c r="IN299" s="262"/>
      <c r="IO299" s="262"/>
      <c r="IP299" s="262"/>
      <c r="IQ299" s="262"/>
      <c r="IR299" s="262"/>
      <c r="IS299" s="107"/>
      <c r="IT299" s="107"/>
      <c r="IU299" s="107"/>
      <c r="IV299" s="107"/>
    </row>
    <row r="300" spans="1:256" s="276" customFormat="1" ht="18.899999999999999" customHeight="1">
      <c r="A300" s="837"/>
      <c r="B300" s="826"/>
      <c r="C300" s="826"/>
      <c r="D300" s="826"/>
      <c r="E300" s="826"/>
      <c r="F300" s="826"/>
      <c r="G300" s="826"/>
      <c r="H300" s="836"/>
      <c r="I300" s="794"/>
      <c r="J300" s="709"/>
      <c r="K300" s="709"/>
      <c r="L300" s="709"/>
      <c r="M300" s="709"/>
      <c r="N300" s="709"/>
      <c r="O300" s="795"/>
      <c r="P300" s="765"/>
      <c r="Q300" s="788"/>
      <c r="R300" s="787" t="s">
        <v>41</v>
      </c>
      <c r="S300" s="766"/>
      <c r="T300" s="766"/>
      <c r="U300" s="870" t="s">
        <v>496</v>
      </c>
      <c r="V300" s="985">
        <f>AL236</f>
        <v>68</v>
      </c>
      <c r="W300" s="766"/>
      <c r="X300" s="819"/>
      <c r="Y300" s="710" t="s">
        <v>540</v>
      </c>
      <c r="Z300" s="880">
        <f>W245+W258+W271+W284</f>
        <v>3.6320000000000001</v>
      </c>
      <c r="AA300" s="766"/>
      <c r="AB300" s="766"/>
      <c r="AC300" s="710" t="s">
        <v>511</v>
      </c>
      <c r="AD300" s="1566">
        <v>0.2</v>
      </c>
      <c r="AE300" s="882"/>
      <c r="AF300" s="710" t="s">
        <v>469</v>
      </c>
      <c r="AG300" s="710" t="s">
        <v>479</v>
      </c>
      <c r="AH300" s="1011">
        <f>ROUND(V300*(Z300-AD300),3)</f>
        <v>233.376</v>
      </c>
      <c r="AI300" s="882"/>
      <c r="AJ300" s="882"/>
      <c r="AK300" s="788"/>
      <c r="AL300" s="799"/>
      <c r="AM300" s="800"/>
      <c r="AN300" s="800"/>
      <c r="AO300" s="800"/>
      <c r="AP300" s="800"/>
      <c r="AQ300" s="821"/>
      <c r="AR300" s="275"/>
      <c r="AS300" s="275"/>
      <c r="AT300" s="275"/>
      <c r="AU300" s="275"/>
      <c r="AV300" s="275"/>
      <c r="AW300" s="275"/>
      <c r="AX300" s="275"/>
      <c r="AY300" s="275"/>
      <c r="AZ300" s="275"/>
      <c r="BA300" s="275"/>
      <c r="BB300" s="275"/>
      <c r="BC300" s="275"/>
      <c r="BD300" s="275"/>
      <c r="BE300" s="275"/>
      <c r="BF300" s="275"/>
      <c r="BG300" s="275"/>
      <c r="BH300" s="275"/>
      <c r="BI300" s="275"/>
      <c r="BJ300" s="275"/>
      <c r="BK300" s="275"/>
      <c r="BL300" s="275"/>
      <c r="BM300" s="275"/>
      <c r="BN300" s="275"/>
      <c r="BO300" s="275"/>
      <c r="BP300" s="275"/>
      <c r="BQ300" s="275"/>
      <c r="BR300" s="275"/>
      <c r="BS300" s="275"/>
      <c r="BT300" s="275"/>
      <c r="BU300" s="275"/>
      <c r="BV300" s="275"/>
      <c r="BW300" s="275"/>
      <c r="BX300" s="275"/>
      <c r="BY300" s="275"/>
      <c r="BZ300" s="275"/>
      <c r="CA300" s="275"/>
      <c r="CB300" s="275"/>
      <c r="CC300" s="275"/>
      <c r="CD300" s="275"/>
      <c r="CE300" s="275"/>
      <c r="CF300" s="275"/>
      <c r="CG300" s="275"/>
      <c r="CH300" s="275"/>
      <c r="CI300" s="275"/>
      <c r="CJ300" s="275"/>
      <c r="CK300" s="275"/>
      <c r="DW300" s="262"/>
      <c r="DX300" s="262"/>
      <c r="DY300" s="262"/>
      <c r="DZ300" s="262"/>
      <c r="EA300" s="262"/>
      <c r="EB300" s="262"/>
      <c r="EC300" s="262"/>
      <c r="ED300" s="262"/>
      <c r="EE300" s="262"/>
      <c r="EF300" s="262"/>
      <c r="EG300" s="262"/>
      <c r="EH300" s="262"/>
      <c r="EI300" s="262"/>
      <c r="EJ300" s="262"/>
      <c r="EK300" s="262"/>
      <c r="EL300" s="262"/>
      <c r="EM300" s="262"/>
      <c r="EN300" s="262"/>
      <c r="EO300" s="262"/>
      <c r="EP300" s="262"/>
      <c r="EQ300" s="262"/>
      <c r="ER300" s="262"/>
      <c r="ES300" s="262"/>
      <c r="ET300" s="262"/>
      <c r="EU300" s="262"/>
      <c r="EV300" s="262"/>
      <c r="EW300" s="262"/>
      <c r="EX300" s="262"/>
      <c r="EY300" s="262"/>
      <c r="EZ300" s="262"/>
      <c r="FA300" s="262"/>
      <c r="FB300" s="262"/>
      <c r="FC300" s="262"/>
      <c r="FD300" s="262"/>
      <c r="FE300" s="262"/>
      <c r="FF300" s="262"/>
      <c r="FG300" s="262"/>
      <c r="FH300" s="262"/>
      <c r="FI300" s="262"/>
      <c r="FJ300" s="262"/>
      <c r="FK300" s="262"/>
      <c r="FL300" s="262"/>
      <c r="FM300" s="262"/>
      <c r="FN300" s="262"/>
      <c r="FO300" s="262"/>
      <c r="FP300" s="262"/>
      <c r="FQ300" s="262"/>
      <c r="FR300" s="262"/>
      <c r="FS300" s="262"/>
      <c r="FT300" s="262"/>
      <c r="FU300" s="262"/>
      <c r="FV300" s="262"/>
      <c r="FW300" s="262"/>
      <c r="FX300" s="262"/>
      <c r="FY300" s="262"/>
      <c r="FZ300" s="262"/>
      <c r="GA300" s="262"/>
      <c r="GB300" s="262"/>
      <c r="GC300" s="262"/>
      <c r="GD300" s="262"/>
      <c r="GE300" s="262"/>
      <c r="GF300" s="262"/>
      <c r="GG300" s="262"/>
      <c r="GH300" s="262"/>
      <c r="GI300" s="262"/>
      <c r="GJ300" s="262"/>
      <c r="GK300" s="262"/>
      <c r="GL300" s="262"/>
      <c r="GM300" s="262"/>
      <c r="GN300" s="262"/>
      <c r="GO300" s="262"/>
      <c r="GP300" s="262"/>
      <c r="GQ300" s="262"/>
      <c r="GR300" s="262"/>
      <c r="GS300" s="262"/>
      <c r="GT300" s="262"/>
      <c r="GU300" s="262"/>
      <c r="GV300" s="262"/>
      <c r="GW300" s="262"/>
      <c r="GX300" s="262"/>
      <c r="GY300" s="262"/>
      <c r="GZ300" s="262"/>
      <c r="HA300" s="262"/>
      <c r="HB300" s="262"/>
      <c r="HC300" s="262"/>
      <c r="HD300" s="262"/>
      <c r="HE300" s="262"/>
      <c r="HF300" s="262"/>
      <c r="HG300" s="262"/>
      <c r="HH300" s="262"/>
      <c r="HI300" s="262"/>
      <c r="HJ300" s="262"/>
      <c r="HK300" s="262"/>
      <c r="HL300" s="262"/>
      <c r="HM300" s="262"/>
      <c r="HN300" s="262"/>
      <c r="HO300" s="262"/>
      <c r="HP300" s="262"/>
      <c r="HQ300" s="262"/>
      <c r="HR300" s="262"/>
      <c r="HS300" s="262"/>
      <c r="HT300" s="262"/>
      <c r="HU300" s="262"/>
      <c r="HV300" s="262"/>
      <c r="HW300" s="262"/>
      <c r="HX300" s="262"/>
      <c r="HY300" s="262"/>
      <c r="HZ300" s="262"/>
      <c r="IA300" s="262"/>
      <c r="IB300" s="262"/>
      <c r="IC300" s="262"/>
      <c r="ID300" s="262"/>
      <c r="IE300" s="262"/>
      <c r="IF300" s="262"/>
      <c r="IG300" s="262"/>
      <c r="IH300" s="262"/>
      <c r="II300" s="262"/>
      <c r="IJ300" s="262"/>
      <c r="IK300" s="262"/>
      <c r="IL300" s="262"/>
      <c r="IM300" s="262"/>
      <c r="IN300" s="262"/>
      <c r="IO300" s="262"/>
      <c r="IP300" s="107"/>
      <c r="IQ300" s="107"/>
      <c r="IR300" s="107"/>
      <c r="IS300" s="107"/>
      <c r="IT300" s="107"/>
      <c r="IU300" s="107"/>
      <c r="IV300" s="107"/>
    </row>
    <row r="301" spans="1:256" s="276" customFormat="1" ht="18.899999999999999" customHeight="1">
      <c r="A301" s="837"/>
      <c r="B301" s="826"/>
      <c r="C301" s="826"/>
      <c r="D301" s="826"/>
      <c r="E301" s="826"/>
      <c r="F301" s="826"/>
      <c r="G301" s="826"/>
      <c r="H301" s="836"/>
      <c r="I301" s="794"/>
      <c r="J301" s="709"/>
      <c r="K301" s="709"/>
      <c r="L301" s="709"/>
      <c r="M301" s="709"/>
      <c r="N301" s="709"/>
      <c r="O301" s="795"/>
      <c r="P301" s="765"/>
      <c r="Q301" s="788"/>
      <c r="R301" s="787" t="s">
        <v>41</v>
      </c>
      <c r="S301" s="766"/>
      <c r="T301" s="766"/>
      <c r="U301" s="870" t="s">
        <v>496</v>
      </c>
      <c r="V301" s="985">
        <f>AL237</f>
        <v>68</v>
      </c>
      <c r="W301" s="766"/>
      <c r="X301" s="819"/>
      <c r="Y301" s="710" t="s">
        <v>540</v>
      </c>
      <c r="Z301" s="880">
        <f>W246+W259+W272+W285</f>
        <v>7.9729999999999999</v>
      </c>
      <c r="AA301" s="766"/>
      <c r="AB301" s="766"/>
      <c r="AC301" s="710" t="s">
        <v>511</v>
      </c>
      <c r="AD301" s="1012">
        <v>0.2</v>
      </c>
      <c r="AE301" s="882"/>
      <c r="AF301" s="710" t="s">
        <v>469</v>
      </c>
      <c r="AG301" s="710" t="s">
        <v>479</v>
      </c>
      <c r="AH301" s="1011">
        <f>ROUND(V301*(Z301-AD301),3)</f>
        <v>528.56399999999996</v>
      </c>
      <c r="AI301" s="882"/>
      <c r="AJ301" s="882"/>
      <c r="AK301" s="788"/>
      <c r="AL301" s="799"/>
      <c r="AM301" s="800"/>
      <c r="AN301" s="800"/>
      <c r="AO301" s="800"/>
      <c r="AP301" s="800"/>
      <c r="AQ301" s="821"/>
      <c r="AR301" s="275"/>
      <c r="AS301" s="275"/>
      <c r="AT301" s="275"/>
      <c r="AU301" s="275"/>
      <c r="AV301" s="275"/>
      <c r="AW301" s="275"/>
      <c r="AX301" s="275"/>
      <c r="AY301" s="275"/>
      <c r="AZ301" s="275"/>
      <c r="BA301" s="275"/>
      <c r="BB301" s="275"/>
      <c r="BC301" s="275"/>
      <c r="BD301" s="275"/>
      <c r="BE301" s="275"/>
      <c r="BF301" s="275"/>
      <c r="BG301" s="275"/>
      <c r="BH301" s="275"/>
      <c r="BI301" s="275"/>
      <c r="BJ301" s="275"/>
      <c r="BK301" s="275"/>
      <c r="BL301" s="275"/>
      <c r="BM301" s="275"/>
      <c r="BN301" s="275"/>
      <c r="BO301" s="275"/>
      <c r="BP301" s="275"/>
      <c r="BQ301" s="275"/>
      <c r="BR301" s="275"/>
      <c r="BS301" s="275"/>
      <c r="BT301" s="275"/>
      <c r="BU301" s="275"/>
      <c r="BV301" s="275"/>
      <c r="BW301" s="275"/>
      <c r="BX301" s="275"/>
      <c r="BY301" s="275"/>
      <c r="BZ301" s="275"/>
      <c r="CA301" s="275"/>
      <c r="CB301" s="275"/>
      <c r="CC301" s="275"/>
      <c r="CD301" s="275"/>
      <c r="CE301" s="275"/>
      <c r="CF301" s="275"/>
      <c r="CG301" s="275"/>
      <c r="CH301" s="275"/>
      <c r="CI301" s="275"/>
      <c r="CJ301" s="275"/>
      <c r="CK301" s="275"/>
      <c r="DW301" s="262"/>
      <c r="DX301" s="262"/>
      <c r="DY301" s="262"/>
      <c r="DZ301" s="262"/>
      <c r="EA301" s="262"/>
      <c r="EB301" s="262"/>
      <c r="EC301" s="262"/>
      <c r="ED301" s="262"/>
      <c r="EE301" s="262"/>
      <c r="EF301" s="262"/>
      <c r="EG301" s="262"/>
      <c r="EH301" s="262"/>
      <c r="EI301" s="262"/>
      <c r="EJ301" s="262"/>
      <c r="EK301" s="262"/>
      <c r="EL301" s="262"/>
      <c r="EM301" s="262"/>
      <c r="EN301" s="262"/>
      <c r="EO301" s="262"/>
      <c r="EP301" s="262"/>
      <c r="EQ301" s="262"/>
      <c r="ER301" s="262"/>
      <c r="ES301" s="262"/>
      <c r="ET301" s="262"/>
      <c r="EU301" s="262"/>
      <c r="EV301" s="262"/>
      <c r="EW301" s="262"/>
      <c r="EX301" s="262"/>
      <c r="EY301" s="262"/>
      <c r="EZ301" s="262"/>
      <c r="FA301" s="262"/>
      <c r="FB301" s="262"/>
      <c r="FC301" s="262"/>
      <c r="FD301" s="262"/>
      <c r="FE301" s="262"/>
      <c r="FF301" s="262"/>
      <c r="FG301" s="262"/>
      <c r="FH301" s="262"/>
      <c r="FI301" s="262"/>
      <c r="FJ301" s="262"/>
      <c r="FK301" s="262"/>
      <c r="FL301" s="262"/>
      <c r="FM301" s="262"/>
      <c r="FN301" s="262"/>
      <c r="FO301" s="262"/>
      <c r="FP301" s="262"/>
      <c r="FQ301" s="262"/>
      <c r="FR301" s="262"/>
      <c r="FS301" s="262"/>
      <c r="FT301" s="262"/>
      <c r="FU301" s="262"/>
      <c r="FV301" s="262"/>
      <c r="FW301" s="262"/>
      <c r="FX301" s="262"/>
      <c r="FY301" s="262"/>
      <c r="FZ301" s="262"/>
      <c r="GA301" s="262"/>
      <c r="GB301" s="262"/>
      <c r="GC301" s="262"/>
      <c r="GD301" s="262"/>
      <c r="GE301" s="262"/>
      <c r="GF301" s="262"/>
      <c r="GG301" s="262"/>
      <c r="GH301" s="262"/>
      <c r="GI301" s="262"/>
      <c r="GJ301" s="262"/>
      <c r="GK301" s="262"/>
      <c r="GL301" s="262"/>
      <c r="GM301" s="262"/>
      <c r="GN301" s="262"/>
      <c r="GO301" s="262"/>
      <c r="GP301" s="262"/>
      <c r="GQ301" s="262"/>
      <c r="GR301" s="262"/>
      <c r="GS301" s="262"/>
      <c r="GT301" s="262"/>
      <c r="GU301" s="262"/>
      <c r="GV301" s="262"/>
      <c r="GW301" s="262"/>
      <c r="GX301" s="262"/>
      <c r="GY301" s="262"/>
      <c r="GZ301" s="262"/>
      <c r="HA301" s="262"/>
      <c r="HB301" s="262"/>
      <c r="HC301" s="262"/>
      <c r="HD301" s="262"/>
      <c r="HE301" s="262"/>
      <c r="HF301" s="262"/>
      <c r="HG301" s="262"/>
      <c r="HH301" s="262"/>
      <c r="HI301" s="262"/>
      <c r="HJ301" s="262"/>
      <c r="HK301" s="262"/>
      <c r="HL301" s="262"/>
      <c r="HM301" s="262"/>
      <c r="HN301" s="262"/>
      <c r="HO301" s="262"/>
      <c r="HP301" s="262"/>
      <c r="HQ301" s="262"/>
      <c r="HR301" s="262"/>
      <c r="HS301" s="262"/>
      <c r="HT301" s="262"/>
      <c r="HU301" s="262"/>
      <c r="HV301" s="262"/>
      <c r="HW301" s="262"/>
      <c r="HX301" s="262"/>
      <c r="HY301" s="262"/>
      <c r="HZ301" s="262"/>
      <c r="IA301" s="262"/>
      <c r="IB301" s="262"/>
      <c r="IC301" s="262"/>
      <c r="ID301" s="262"/>
      <c r="IE301" s="262"/>
      <c r="IF301" s="262"/>
      <c r="IG301" s="262"/>
      <c r="IH301" s="262"/>
      <c r="II301" s="262"/>
      <c r="IJ301" s="262"/>
      <c r="IK301" s="262"/>
      <c r="IL301" s="262"/>
      <c r="IM301" s="262"/>
      <c r="IN301" s="262"/>
      <c r="IO301" s="262"/>
      <c r="IP301" s="107"/>
      <c r="IQ301" s="107"/>
      <c r="IR301" s="107"/>
      <c r="IS301" s="107"/>
      <c r="IT301" s="107"/>
      <c r="IU301" s="107"/>
      <c r="IV301" s="107"/>
    </row>
    <row r="302" spans="1:256" s="276" customFormat="1" ht="18.899999999999999" customHeight="1">
      <c r="A302" s="837"/>
      <c r="B302" s="826"/>
      <c r="C302" s="826"/>
      <c r="D302" s="826"/>
      <c r="E302" s="826"/>
      <c r="F302" s="826"/>
      <c r="G302" s="826"/>
      <c r="H302" s="836"/>
      <c r="I302" s="794"/>
      <c r="J302" s="709"/>
      <c r="K302" s="709"/>
      <c r="L302" s="709"/>
      <c r="M302" s="709"/>
      <c r="N302" s="709"/>
      <c r="O302" s="795"/>
      <c r="P302" s="765"/>
      <c r="Q302" s="788"/>
      <c r="R302" s="787" t="s">
        <v>41</v>
      </c>
      <c r="S302" s="766"/>
      <c r="T302" s="766"/>
      <c r="U302" s="870" t="s">
        <v>496</v>
      </c>
      <c r="V302" s="985">
        <f>AL238</f>
        <v>103</v>
      </c>
      <c r="W302" s="766"/>
      <c r="X302" s="819"/>
      <c r="Y302" s="710" t="s">
        <v>540</v>
      </c>
      <c r="Z302" s="880">
        <f>W247+W260+W273+W286</f>
        <v>8.4139999999999997</v>
      </c>
      <c r="AA302" s="766"/>
      <c r="AB302" s="766"/>
      <c r="AC302" s="710" t="s">
        <v>511</v>
      </c>
      <c r="AD302" s="1012">
        <v>0.2</v>
      </c>
      <c r="AE302" s="882"/>
      <c r="AF302" s="710" t="s">
        <v>469</v>
      </c>
      <c r="AG302" s="710" t="s">
        <v>479</v>
      </c>
      <c r="AH302" s="1011">
        <f>ROUND(V302*(Z302-AD302),3)</f>
        <v>846.04200000000003</v>
      </c>
      <c r="AI302" s="882"/>
      <c r="AJ302" s="882"/>
      <c r="AK302" s="788"/>
      <c r="AL302" s="799"/>
      <c r="AM302" s="800"/>
      <c r="AN302" s="800"/>
      <c r="AO302" s="800"/>
      <c r="AP302" s="800"/>
      <c r="AQ302" s="821"/>
      <c r="AR302" s="275"/>
      <c r="AS302" s="275"/>
      <c r="AT302" s="275"/>
      <c r="AU302" s="275"/>
      <c r="AV302" s="275"/>
      <c r="AW302" s="275"/>
      <c r="AX302" s="275"/>
      <c r="AY302" s="275"/>
      <c r="AZ302" s="275"/>
      <c r="BA302" s="275"/>
      <c r="BB302" s="275"/>
      <c r="BC302" s="275"/>
      <c r="BD302" s="275"/>
      <c r="BE302" s="275"/>
      <c r="BF302" s="275"/>
      <c r="BG302" s="275"/>
      <c r="BH302" s="275"/>
      <c r="BI302" s="275"/>
      <c r="BJ302" s="275"/>
      <c r="BK302" s="275"/>
      <c r="BL302" s="275"/>
      <c r="BM302" s="275"/>
      <c r="BN302" s="275"/>
      <c r="BO302" s="275"/>
      <c r="BP302" s="275"/>
      <c r="BQ302" s="275"/>
      <c r="BR302" s="275"/>
      <c r="BS302" s="275"/>
      <c r="BT302" s="275"/>
      <c r="BU302" s="275"/>
      <c r="BV302" s="275"/>
      <c r="BW302" s="275"/>
      <c r="BX302" s="275"/>
      <c r="BY302" s="275"/>
      <c r="BZ302" s="275"/>
      <c r="CA302" s="275"/>
      <c r="CB302" s="275"/>
      <c r="CC302" s="275"/>
      <c r="CD302" s="275"/>
      <c r="CE302" s="275"/>
      <c r="CF302" s="275"/>
      <c r="CG302" s="275"/>
      <c r="CH302" s="275"/>
      <c r="CI302" s="275"/>
      <c r="CJ302" s="275"/>
      <c r="CK302" s="275"/>
      <c r="DW302" s="262"/>
      <c r="DX302" s="262"/>
      <c r="DY302" s="262"/>
      <c r="DZ302" s="262"/>
      <c r="EA302" s="262"/>
      <c r="EB302" s="262"/>
      <c r="EC302" s="262"/>
      <c r="ED302" s="262"/>
      <c r="EE302" s="262"/>
      <c r="EF302" s="262"/>
      <c r="EG302" s="262"/>
      <c r="EH302" s="262"/>
      <c r="EI302" s="262"/>
      <c r="EJ302" s="262"/>
      <c r="EK302" s="262"/>
      <c r="EL302" s="262"/>
      <c r="EM302" s="262"/>
      <c r="EN302" s="262"/>
      <c r="EO302" s="262"/>
      <c r="EP302" s="262"/>
      <c r="EQ302" s="262"/>
      <c r="ER302" s="262"/>
      <c r="ES302" s="262"/>
      <c r="ET302" s="262"/>
      <c r="EU302" s="262"/>
      <c r="EV302" s="262"/>
      <c r="EW302" s="262"/>
      <c r="EX302" s="262"/>
      <c r="EY302" s="262"/>
      <c r="EZ302" s="262"/>
      <c r="FA302" s="262"/>
      <c r="FB302" s="262"/>
      <c r="FC302" s="262"/>
      <c r="FD302" s="262"/>
      <c r="FE302" s="262"/>
      <c r="FF302" s="262"/>
      <c r="FG302" s="262"/>
      <c r="FH302" s="262"/>
      <c r="FI302" s="262"/>
      <c r="FJ302" s="262"/>
      <c r="FK302" s="262"/>
      <c r="FL302" s="262"/>
      <c r="FM302" s="262"/>
      <c r="FN302" s="262"/>
      <c r="FO302" s="262"/>
      <c r="FP302" s="262"/>
      <c r="FQ302" s="262"/>
      <c r="FR302" s="262"/>
      <c r="FS302" s="262"/>
      <c r="FT302" s="262"/>
      <c r="FU302" s="262"/>
      <c r="FV302" s="262"/>
      <c r="FW302" s="262"/>
      <c r="FX302" s="262"/>
      <c r="FY302" s="262"/>
      <c r="FZ302" s="262"/>
      <c r="GA302" s="262"/>
      <c r="GB302" s="262"/>
      <c r="GC302" s="262"/>
      <c r="GD302" s="262"/>
      <c r="GE302" s="262"/>
      <c r="GF302" s="262"/>
      <c r="GG302" s="262"/>
      <c r="GH302" s="262"/>
      <c r="GI302" s="262"/>
      <c r="GJ302" s="262"/>
      <c r="GK302" s="262"/>
      <c r="GL302" s="262"/>
      <c r="GM302" s="262"/>
      <c r="GN302" s="262"/>
      <c r="GO302" s="262"/>
      <c r="GP302" s="262"/>
      <c r="GQ302" s="262"/>
      <c r="GR302" s="262"/>
      <c r="GS302" s="262"/>
      <c r="GT302" s="262"/>
      <c r="GU302" s="262"/>
      <c r="GV302" s="262"/>
      <c r="GW302" s="262"/>
      <c r="GX302" s="262"/>
      <c r="GY302" s="262"/>
      <c r="GZ302" s="262"/>
      <c r="HA302" s="262"/>
      <c r="HB302" s="262"/>
      <c r="HC302" s="262"/>
      <c r="HD302" s="262"/>
      <c r="HE302" s="262"/>
      <c r="HF302" s="262"/>
      <c r="HG302" s="262"/>
      <c r="HH302" s="262"/>
      <c r="HI302" s="262"/>
      <c r="HJ302" s="262"/>
      <c r="HK302" s="262"/>
      <c r="HL302" s="262"/>
      <c r="HM302" s="262"/>
      <c r="HN302" s="262"/>
      <c r="HO302" s="262"/>
      <c r="HP302" s="262"/>
      <c r="HQ302" s="262"/>
      <c r="HR302" s="262"/>
      <c r="HS302" s="262"/>
      <c r="HT302" s="262"/>
      <c r="HU302" s="262"/>
      <c r="HV302" s="262"/>
      <c r="HW302" s="262"/>
      <c r="HX302" s="262"/>
      <c r="HY302" s="262"/>
      <c r="HZ302" s="262"/>
      <c r="IA302" s="262"/>
      <c r="IB302" s="262"/>
      <c r="IC302" s="262"/>
      <c r="ID302" s="262"/>
      <c r="IE302" s="262"/>
      <c r="IF302" s="262"/>
      <c r="IG302" s="262"/>
      <c r="IH302" s="262"/>
      <c r="II302" s="262"/>
      <c r="IJ302" s="262"/>
      <c r="IK302" s="262"/>
      <c r="IL302" s="262"/>
      <c r="IM302" s="262"/>
      <c r="IN302" s="262"/>
      <c r="IO302" s="262"/>
      <c r="IP302" s="107"/>
      <c r="IQ302" s="107"/>
      <c r="IR302" s="107"/>
      <c r="IS302" s="107"/>
      <c r="IT302" s="107"/>
      <c r="IU302" s="107"/>
      <c r="IV302" s="107"/>
    </row>
    <row r="303" spans="1:256" s="276" customFormat="1" ht="18.899999999999999" customHeight="1">
      <c r="A303" s="837"/>
      <c r="B303" s="826"/>
      <c r="C303" s="826"/>
      <c r="D303" s="826"/>
      <c r="E303" s="826"/>
      <c r="F303" s="826"/>
      <c r="G303" s="826"/>
      <c r="H303" s="836"/>
      <c r="I303" s="794"/>
      <c r="J303" s="709"/>
      <c r="K303" s="709"/>
      <c r="L303" s="709"/>
      <c r="M303" s="709"/>
      <c r="N303" s="709"/>
      <c r="O303" s="795"/>
      <c r="P303" s="765"/>
      <c r="Q303" s="788"/>
      <c r="R303" s="1013" t="s">
        <v>41</v>
      </c>
      <c r="S303" s="809"/>
      <c r="T303" s="809"/>
      <c r="U303" s="829" t="s">
        <v>496</v>
      </c>
      <c r="V303" s="1014">
        <f>AL239</f>
        <v>0</v>
      </c>
      <c r="W303" s="809"/>
      <c r="X303" s="865"/>
      <c r="Y303" s="763" t="s">
        <v>540</v>
      </c>
      <c r="Z303" s="880">
        <f>W248+W261+W274+W287</f>
        <v>0</v>
      </c>
      <c r="AA303" s="809"/>
      <c r="AB303" s="809"/>
      <c r="AC303" s="763" t="s">
        <v>511</v>
      </c>
      <c r="AD303" s="1015">
        <v>0.2</v>
      </c>
      <c r="AE303" s="834"/>
      <c r="AF303" s="763" t="s">
        <v>469</v>
      </c>
      <c r="AG303" s="763" t="s">
        <v>479</v>
      </c>
      <c r="AH303" s="1016">
        <f>ROUND(V303*(Z303-AD303),3)</f>
        <v>0</v>
      </c>
      <c r="AI303" s="834"/>
      <c r="AJ303" s="834"/>
      <c r="AK303" s="812"/>
      <c r="AL303" s="799"/>
      <c r="AM303" s="800"/>
      <c r="AN303" s="800"/>
      <c r="AO303" s="800"/>
      <c r="AP303" s="800"/>
      <c r="AQ303" s="821"/>
      <c r="AR303" s="275"/>
      <c r="AS303" s="275"/>
      <c r="AT303" s="275"/>
      <c r="AU303" s="275"/>
      <c r="AV303" s="275"/>
      <c r="AW303" s="275"/>
      <c r="AX303" s="275"/>
      <c r="AY303" s="275"/>
      <c r="AZ303" s="275"/>
      <c r="BA303" s="275"/>
      <c r="BB303" s="275"/>
      <c r="BC303" s="275"/>
      <c r="BD303" s="275"/>
      <c r="BE303" s="275"/>
      <c r="BF303" s="275"/>
      <c r="BG303" s="275"/>
      <c r="BH303" s="275"/>
      <c r="BI303" s="275"/>
      <c r="BJ303" s="275"/>
      <c r="BK303" s="275"/>
      <c r="BL303" s="275"/>
      <c r="BM303" s="275"/>
      <c r="BN303" s="275"/>
      <c r="BO303" s="275"/>
      <c r="BP303" s="275"/>
      <c r="BQ303" s="275"/>
      <c r="BR303" s="275"/>
      <c r="BS303" s="275"/>
      <c r="BT303" s="275"/>
      <c r="BU303" s="275"/>
      <c r="BV303" s="275"/>
      <c r="BW303" s="275"/>
      <c r="BX303" s="275"/>
      <c r="BY303" s="275"/>
      <c r="BZ303" s="275"/>
      <c r="CA303" s="275"/>
      <c r="CB303" s="275"/>
      <c r="CC303" s="275"/>
      <c r="CD303" s="275"/>
      <c r="CE303" s="275"/>
      <c r="CF303" s="275"/>
      <c r="CG303" s="275"/>
      <c r="CH303" s="275"/>
      <c r="CI303" s="275"/>
      <c r="CJ303" s="275"/>
      <c r="CK303" s="275"/>
      <c r="DW303" s="262"/>
      <c r="DX303" s="262"/>
      <c r="DY303" s="262"/>
      <c r="DZ303" s="262"/>
      <c r="EA303" s="262"/>
      <c r="EB303" s="262"/>
      <c r="EC303" s="262"/>
      <c r="ED303" s="262"/>
      <c r="EE303" s="262"/>
      <c r="EF303" s="262"/>
      <c r="EG303" s="262"/>
      <c r="EH303" s="262"/>
      <c r="EI303" s="262"/>
      <c r="EJ303" s="262"/>
      <c r="EK303" s="262"/>
      <c r="EL303" s="262"/>
      <c r="EM303" s="262"/>
      <c r="EN303" s="262"/>
      <c r="EO303" s="262"/>
      <c r="EP303" s="262"/>
      <c r="EQ303" s="262"/>
      <c r="ER303" s="262"/>
      <c r="ES303" s="262"/>
      <c r="ET303" s="262"/>
      <c r="EU303" s="262"/>
      <c r="EV303" s="262"/>
      <c r="EW303" s="262"/>
      <c r="EX303" s="262"/>
      <c r="EY303" s="262"/>
      <c r="EZ303" s="262"/>
      <c r="FA303" s="262"/>
      <c r="FB303" s="262"/>
      <c r="FC303" s="262"/>
      <c r="FD303" s="262"/>
      <c r="FE303" s="262"/>
      <c r="FF303" s="262"/>
      <c r="FG303" s="262"/>
      <c r="FH303" s="262"/>
      <c r="FI303" s="262"/>
      <c r="FJ303" s="262"/>
      <c r="FK303" s="262"/>
      <c r="FL303" s="262"/>
      <c r="FM303" s="262"/>
      <c r="FN303" s="262"/>
      <c r="FO303" s="262"/>
      <c r="FP303" s="262"/>
      <c r="FQ303" s="262"/>
      <c r="FR303" s="262"/>
      <c r="FS303" s="262"/>
      <c r="FT303" s="262"/>
      <c r="FU303" s="262"/>
      <c r="FV303" s="262"/>
      <c r="FW303" s="262"/>
      <c r="FX303" s="262"/>
      <c r="FY303" s="262"/>
      <c r="FZ303" s="262"/>
      <c r="GA303" s="262"/>
      <c r="GB303" s="262"/>
      <c r="GC303" s="262"/>
      <c r="GD303" s="262"/>
      <c r="GE303" s="262"/>
      <c r="GF303" s="262"/>
      <c r="GG303" s="262"/>
      <c r="GH303" s="262"/>
      <c r="GI303" s="262"/>
      <c r="GJ303" s="262"/>
      <c r="GK303" s="262"/>
      <c r="GL303" s="262"/>
      <c r="GM303" s="262"/>
      <c r="GN303" s="262"/>
      <c r="GO303" s="262"/>
      <c r="GP303" s="262"/>
      <c r="GQ303" s="262"/>
      <c r="GR303" s="262"/>
      <c r="GS303" s="262"/>
      <c r="GT303" s="262"/>
      <c r="GU303" s="262"/>
      <c r="GV303" s="262"/>
      <c r="GW303" s="262"/>
      <c r="GX303" s="262"/>
      <c r="GY303" s="262"/>
      <c r="GZ303" s="262"/>
      <c r="HA303" s="262"/>
      <c r="HB303" s="262"/>
      <c r="HC303" s="262"/>
      <c r="HD303" s="262"/>
      <c r="HE303" s="262"/>
      <c r="HF303" s="262"/>
      <c r="HG303" s="262"/>
      <c r="HH303" s="262"/>
      <c r="HI303" s="262"/>
      <c r="HJ303" s="262"/>
      <c r="HK303" s="262"/>
      <c r="HL303" s="262"/>
      <c r="HM303" s="262"/>
      <c r="HN303" s="262"/>
      <c r="HO303" s="262"/>
      <c r="HP303" s="262"/>
      <c r="HQ303" s="262"/>
      <c r="HR303" s="262"/>
      <c r="HS303" s="262"/>
      <c r="HT303" s="262"/>
      <c r="HU303" s="262"/>
      <c r="HV303" s="262"/>
      <c r="HW303" s="262"/>
      <c r="HX303" s="262"/>
      <c r="HY303" s="262"/>
      <c r="HZ303" s="262"/>
      <c r="IA303" s="262"/>
      <c r="IB303" s="262"/>
      <c r="IC303" s="262"/>
      <c r="ID303" s="262"/>
      <c r="IE303" s="262"/>
      <c r="IF303" s="262"/>
      <c r="IG303" s="262"/>
      <c r="IH303" s="262"/>
      <c r="II303" s="262"/>
      <c r="IJ303" s="262"/>
      <c r="IK303" s="262"/>
      <c r="IL303" s="262"/>
      <c r="IM303" s="262"/>
      <c r="IN303" s="262"/>
      <c r="IO303" s="262"/>
      <c r="IP303" s="107"/>
      <c r="IQ303" s="107"/>
      <c r="IR303" s="107"/>
      <c r="IS303" s="107"/>
      <c r="IT303" s="107"/>
      <c r="IU303" s="107"/>
      <c r="IV303" s="107"/>
    </row>
    <row r="304" spans="1:256" s="276" customFormat="1" ht="18.899999999999999" customHeight="1">
      <c r="A304" s="837"/>
      <c r="B304" s="826"/>
      <c r="C304" s="826"/>
      <c r="D304" s="826"/>
      <c r="E304" s="826"/>
      <c r="F304" s="826"/>
      <c r="G304" s="826"/>
      <c r="H304" s="836"/>
      <c r="I304" s="794"/>
      <c r="J304" s="709"/>
      <c r="K304" s="709"/>
      <c r="L304" s="709"/>
      <c r="M304" s="709"/>
      <c r="N304" s="709"/>
      <c r="O304" s="795"/>
      <c r="P304" s="765"/>
      <c r="Q304" s="788"/>
      <c r="R304" s="715" t="s">
        <v>431</v>
      </c>
      <c r="S304" s="716"/>
      <c r="T304" s="716"/>
      <c r="U304" s="988" t="s">
        <v>496</v>
      </c>
      <c r="V304" s="990"/>
      <c r="W304" s="716"/>
      <c r="X304" s="1005"/>
      <c r="Y304" s="896"/>
      <c r="Z304" s="1017"/>
      <c r="AA304" s="716"/>
      <c r="AB304" s="716"/>
      <c r="AC304" s="896"/>
      <c r="AD304" s="1018"/>
      <c r="AE304" s="962"/>
      <c r="AF304" s="896"/>
      <c r="AG304" s="896"/>
      <c r="AH304" s="1019">
        <f>SUM(AH300:AH303)</f>
        <v>1607.982</v>
      </c>
      <c r="AI304" s="962"/>
      <c r="AJ304" s="962"/>
      <c r="AK304" s="848"/>
      <c r="AL304" s="799"/>
      <c r="AM304" s="741"/>
      <c r="AN304" s="741"/>
      <c r="AO304" s="741"/>
      <c r="AP304" s="741"/>
      <c r="AQ304" s="742"/>
      <c r="AR304" s="275"/>
      <c r="AS304" s="275"/>
      <c r="AT304" s="275"/>
      <c r="AU304" s="275"/>
      <c r="AV304" s="275"/>
      <c r="AW304" s="275"/>
      <c r="AX304" s="275"/>
      <c r="AY304" s="275"/>
      <c r="AZ304" s="275"/>
      <c r="BA304" s="275"/>
      <c r="BB304" s="275"/>
      <c r="BC304" s="275"/>
      <c r="BD304" s="275"/>
      <c r="BE304" s="275"/>
      <c r="BF304" s="275"/>
      <c r="BG304" s="275"/>
      <c r="BH304" s="275"/>
      <c r="BI304" s="275"/>
      <c r="BJ304" s="275"/>
      <c r="BK304" s="275"/>
      <c r="BL304" s="275"/>
      <c r="BM304" s="275"/>
      <c r="BN304" s="275"/>
      <c r="BO304" s="275"/>
      <c r="BP304" s="275"/>
      <c r="BQ304" s="275"/>
      <c r="BR304" s="275"/>
      <c r="BS304" s="275"/>
      <c r="BT304" s="275"/>
      <c r="BU304" s="275"/>
      <c r="BV304" s="275"/>
      <c r="BW304" s="275"/>
      <c r="BX304" s="275"/>
      <c r="BY304" s="275"/>
      <c r="BZ304" s="275"/>
      <c r="CA304" s="275"/>
      <c r="CB304" s="275"/>
      <c r="CC304" s="275"/>
      <c r="CD304" s="275"/>
      <c r="CE304" s="275"/>
      <c r="CF304" s="275"/>
      <c r="CG304" s="275"/>
      <c r="CH304" s="275"/>
      <c r="CI304" s="275"/>
      <c r="CJ304" s="275"/>
      <c r="CK304" s="275"/>
      <c r="DW304" s="262"/>
      <c r="DX304" s="262"/>
      <c r="DY304" s="262"/>
      <c r="DZ304" s="262"/>
      <c r="EA304" s="262"/>
      <c r="EB304" s="262"/>
      <c r="EC304" s="262"/>
      <c r="ED304" s="262"/>
      <c r="EE304" s="262"/>
      <c r="EF304" s="262"/>
      <c r="EG304" s="262"/>
      <c r="EH304" s="262"/>
      <c r="EI304" s="262"/>
      <c r="EJ304" s="262"/>
      <c r="EK304" s="262"/>
      <c r="EL304" s="262"/>
      <c r="EM304" s="262"/>
      <c r="EN304" s="262"/>
      <c r="EO304" s="262"/>
      <c r="EP304" s="262"/>
      <c r="EQ304" s="262"/>
      <c r="ER304" s="262"/>
      <c r="ES304" s="262"/>
      <c r="ET304" s="262"/>
      <c r="EU304" s="262"/>
      <c r="EV304" s="262"/>
      <c r="EW304" s="262"/>
      <c r="EX304" s="262"/>
      <c r="EY304" s="262"/>
      <c r="EZ304" s="262"/>
      <c r="FA304" s="262"/>
      <c r="FB304" s="262"/>
      <c r="FC304" s="262"/>
      <c r="FD304" s="262"/>
      <c r="FE304" s="262"/>
      <c r="FF304" s="262"/>
      <c r="FG304" s="262"/>
      <c r="FH304" s="262"/>
      <c r="FI304" s="262"/>
      <c r="FJ304" s="262"/>
      <c r="FK304" s="262"/>
      <c r="FL304" s="262"/>
      <c r="FM304" s="262"/>
      <c r="FN304" s="262"/>
      <c r="FO304" s="262"/>
      <c r="FP304" s="262"/>
      <c r="FQ304" s="262"/>
      <c r="FR304" s="262"/>
      <c r="FS304" s="262"/>
      <c r="FT304" s="262"/>
      <c r="FU304" s="262"/>
      <c r="FV304" s="262"/>
      <c r="FW304" s="262"/>
      <c r="FX304" s="262"/>
      <c r="FY304" s="262"/>
      <c r="FZ304" s="262"/>
      <c r="GA304" s="262"/>
      <c r="GB304" s="262"/>
      <c r="GC304" s="262"/>
      <c r="GD304" s="262"/>
      <c r="GE304" s="262"/>
      <c r="GF304" s="262"/>
      <c r="GG304" s="262"/>
      <c r="GH304" s="262"/>
      <c r="GI304" s="262"/>
      <c r="GJ304" s="262"/>
      <c r="GK304" s="262"/>
      <c r="GL304" s="262"/>
      <c r="GM304" s="262"/>
      <c r="GN304" s="262"/>
      <c r="GO304" s="262"/>
      <c r="GP304" s="262"/>
      <c r="GQ304" s="262"/>
      <c r="GR304" s="262"/>
      <c r="GS304" s="262"/>
      <c r="GT304" s="262"/>
      <c r="GU304" s="262"/>
      <c r="GV304" s="262"/>
      <c r="GW304" s="262"/>
      <c r="GX304" s="262"/>
      <c r="GY304" s="262"/>
      <c r="GZ304" s="262"/>
      <c r="HA304" s="262"/>
      <c r="HB304" s="262"/>
      <c r="HC304" s="262"/>
      <c r="HD304" s="262"/>
      <c r="HE304" s="262"/>
      <c r="HF304" s="262"/>
      <c r="HG304" s="262"/>
      <c r="HH304" s="262"/>
      <c r="HI304" s="262"/>
      <c r="HJ304" s="262"/>
      <c r="HK304" s="262"/>
      <c r="HL304" s="262"/>
      <c r="HM304" s="262"/>
      <c r="HN304" s="262"/>
      <c r="HO304" s="262"/>
      <c r="HP304" s="262"/>
      <c r="HQ304" s="262"/>
      <c r="HR304" s="262"/>
      <c r="HS304" s="262"/>
      <c r="HT304" s="262"/>
      <c r="HU304" s="262"/>
      <c r="HV304" s="262"/>
      <c r="HW304" s="262"/>
      <c r="HX304" s="262"/>
      <c r="HY304" s="262"/>
      <c r="HZ304" s="262"/>
      <c r="IA304" s="262"/>
      <c r="IB304" s="262"/>
      <c r="IC304" s="262"/>
      <c r="ID304" s="262"/>
      <c r="IE304" s="262"/>
      <c r="IF304" s="262"/>
      <c r="IG304" s="262"/>
      <c r="IH304" s="262"/>
      <c r="II304" s="262"/>
      <c r="IJ304" s="262"/>
      <c r="IK304" s="262"/>
      <c r="IL304" s="262"/>
      <c r="IM304" s="262"/>
      <c r="IN304" s="262"/>
      <c r="IO304" s="262"/>
      <c r="IP304" s="107"/>
      <c r="IQ304" s="107"/>
      <c r="IR304" s="107"/>
      <c r="IS304" s="107"/>
      <c r="IT304" s="107"/>
      <c r="IU304" s="107"/>
      <c r="IV304" s="107"/>
    </row>
    <row r="305" spans="1:256" s="276" customFormat="1" ht="18.899999999999999" customHeight="1">
      <c r="A305" s="842"/>
      <c r="B305" s="843"/>
      <c r="C305" s="843"/>
      <c r="D305" s="843"/>
      <c r="E305" s="843"/>
      <c r="F305" s="843"/>
      <c r="G305" s="843"/>
      <c r="H305" s="844"/>
      <c r="I305" s="845"/>
      <c r="J305" s="778"/>
      <c r="K305" s="778"/>
      <c r="L305" s="778"/>
      <c r="M305" s="778"/>
      <c r="N305" s="778"/>
      <c r="O305" s="847"/>
      <c r="P305" s="849"/>
      <c r="Q305" s="873"/>
      <c r="R305" s="845"/>
      <c r="S305" s="944">
        <f>AH304</f>
        <v>1607.982</v>
      </c>
      <c r="T305" s="846"/>
      <c r="U305" s="944"/>
      <c r="V305" s="769"/>
      <c r="W305" s="773" t="s">
        <v>501</v>
      </c>
      <c r="X305" s="1020" t="s">
        <v>132</v>
      </c>
      <c r="Y305" s="773" t="s">
        <v>501</v>
      </c>
      <c r="Z305" s="1934">
        <f>V298</f>
        <v>0.45</v>
      </c>
      <c r="AA305" s="1934"/>
      <c r="AB305" s="778" t="s">
        <v>501</v>
      </c>
      <c r="AC305" s="944">
        <f>Z305</f>
        <v>0.45</v>
      </c>
      <c r="AD305" s="944"/>
      <c r="AE305" s="846"/>
      <c r="AF305" s="1021" t="s">
        <v>542</v>
      </c>
      <c r="AG305" s="846">
        <f>AD298</f>
        <v>4</v>
      </c>
      <c r="AH305" s="846"/>
      <c r="AI305" s="778" t="s">
        <v>469</v>
      </c>
      <c r="AJ305" s="846"/>
      <c r="AK305" s="847"/>
      <c r="AL305" s="853">
        <f>ROUND(S305*PI()*Z305*AC305/AG305,3)</f>
        <v>255.738</v>
      </c>
      <c r="AM305" s="854"/>
      <c r="AN305" s="854"/>
      <c r="AO305" s="854"/>
      <c r="AP305" s="854"/>
      <c r="AQ305" s="855"/>
      <c r="AR305" s="275"/>
      <c r="AS305" s="275"/>
      <c r="AT305" s="275"/>
      <c r="AU305" s="275"/>
      <c r="AV305" s="275"/>
      <c r="AW305" s="275"/>
      <c r="AX305" s="275"/>
      <c r="AY305" s="275"/>
      <c r="AZ305" s="275"/>
      <c r="BA305" s="275"/>
      <c r="BB305" s="275"/>
      <c r="BC305" s="275"/>
      <c r="BD305" s="275"/>
      <c r="BE305" s="275"/>
      <c r="BF305" s="275"/>
      <c r="BG305" s="275"/>
      <c r="BH305" s="275"/>
      <c r="BI305" s="275"/>
      <c r="BJ305" s="275"/>
      <c r="BK305" s="275"/>
      <c r="BL305" s="275"/>
      <c r="BM305" s="275"/>
      <c r="BN305" s="275"/>
      <c r="BO305" s="275"/>
      <c r="BP305" s="275"/>
      <c r="BQ305" s="275"/>
      <c r="BR305" s="275"/>
      <c r="BS305" s="275"/>
      <c r="BT305" s="275"/>
      <c r="BU305" s="275"/>
      <c r="BV305" s="275"/>
      <c r="BW305" s="275"/>
      <c r="BX305" s="275"/>
      <c r="BY305" s="275"/>
      <c r="BZ305" s="275"/>
      <c r="CA305" s="275"/>
      <c r="CB305" s="275"/>
      <c r="CC305" s="275"/>
      <c r="CD305" s="275"/>
      <c r="CE305" s="275"/>
      <c r="CF305" s="275"/>
      <c r="CG305" s="275"/>
      <c r="CH305" s="275"/>
      <c r="CI305" s="275"/>
      <c r="CJ305" s="275"/>
      <c r="CK305" s="275"/>
      <c r="DW305" s="262"/>
      <c r="DX305" s="262"/>
      <c r="DY305" s="262"/>
      <c r="DZ305" s="262"/>
      <c r="EA305" s="262"/>
      <c r="EB305" s="262"/>
      <c r="EC305" s="262"/>
      <c r="ED305" s="262"/>
      <c r="EE305" s="262"/>
      <c r="EF305" s="262"/>
      <c r="EG305" s="262"/>
      <c r="EH305" s="262"/>
      <c r="EI305" s="262"/>
      <c r="EJ305" s="262"/>
      <c r="EK305" s="262"/>
      <c r="EL305" s="262"/>
      <c r="EM305" s="262"/>
      <c r="EN305" s="262"/>
      <c r="EO305" s="262"/>
      <c r="EP305" s="262"/>
      <c r="EQ305" s="262"/>
      <c r="ER305" s="262"/>
      <c r="ES305" s="262"/>
      <c r="ET305" s="262"/>
      <c r="EU305" s="262"/>
      <c r="EV305" s="262"/>
      <c r="EW305" s="262"/>
      <c r="EX305" s="262"/>
      <c r="EY305" s="262"/>
      <c r="EZ305" s="262"/>
      <c r="FA305" s="262"/>
      <c r="FB305" s="262"/>
      <c r="FC305" s="262"/>
      <c r="FD305" s="262"/>
      <c r="FE305" s="262"/>
      <c r="FF305" s="262"/>
      <c r="FG305" s="262"/>
      <c r="FH305" s="262"/>
      <c r="FI305" s="262"/>
      <c r="FJ305" s="262"/>
      <c r="FK305" s="262"/>
      <c r="FL305" s="262"/>
      <c r="FM305" s="262"/>
      <c r="FN305" s="262"/>
      <c r="FO305" s="262"/>
      <c r="FP305" s="262"/>
      <c r="FQ305" s="262"/>
      <c r="FR305" s="262"/>
      <c r="FS305" s="262"/>
      <c r="FT305" s="262"/>
      <c r="FU305" s="262"/>
      <c r="FV305" s="262"/>
      <c r="FW305" s="262"/>
      <c r="FX305" s="262"/>
      <c r="FY305" s="262"/>
      <c r="FZ305" s="262"/>
      <c r="GA305" s="262"/>
      <c r="GB305" s="262"/>
      <c r="GC305" s="262"/>
      <c r="GD305" s="262"/>
      <c r="GE305" s="262"/>
      <c r="GF305" s="262"/>
      <c r="GG305" s="262"/>
      <c r="GH305" s="262"/>
      <c r="GI305" s="262"/>
      <c r="GJ305" s="262"/>
      <c r="GK305" s="262"/>
      <c r="GL305" s="262"/>
      <c r="GM305" s="262"/>
      <c r="GN305" s="262"/>
      <c r="GO305" s="262"/>
      <c r="GP305" s="262"/>
      <c r="GQ305" s="262"/>
      <c r="GR305" s="262"/>
      <c r="GS305" s="262"/>
      <c r="GT305" s="262"/>
      <c r="GU305" s="262"/>
      <c r="GV305" s="262"/>
      <c r="GW305" s="262"/>
      <c r="GX305" s="262"/>
      <c r="GY305" s="262"/>
      <c r="GZ305" s="262"/>
      <c r="HA305" s="262"/>
      <c r="HB305" s="262"/>
      <c r="HC305" s="262"/>
      <c r="HD305" s="262"/>
      <c r="HE305" s="262"/>
      <c r="HF305" s="262"/>
      <c r="HG305" s="262"/>
      <c r="HH305" s="262"/>
      <c r="HI305" s="262"/>
      <c r="HJ305" s="262"/>
      <c r="HK305" s="262"/>
      <c r="HL305" s="262"/>
      <c r="HM305" s="262"/>
      <c r="HN305" s="262"/>
      <c r="HO305" s="262"/>
      <c r="HP305" s="262"/>
      <c r="HQ305" s="262"/>
      <c r="HR305" s="262"/>
      <c r="HS305" s="262"/>
      <c r="HT305" s="262"/>
      <c r="HU305" s="262"/>
      <c r="HV305" s="262"/>
      <c r="HW305" s="262"/>
      <c r="HX305" s="262"/>
      <c r="HY305" s="262"/>
      <c r="HZ305" s="262"/>
      <c r="IA305" s="262"/>
      <c r="IB305" s="262"/>
      <c r="IC305" s="262"/>
      <c r="ID305" s="262"/>
      <c r="IE305" s="262"/>
      <c r="IF305" s="262"/>
      <c r="IG305" s="262"/>
      <c r="IH305" s="262"/>
      <c r="II305" s="262"/>
      <c r="IJ305" s="262"/>
      <c r="IK305" s="262"/>
      <c r="IL305" s="262"/>
      <c r="IM305" s="262"/>
      <c r="IN305" s="262"/>
      <c r="IO305" s="262"/>
      <c r="IP305" s="107"/>
      <c r="IQ305" s="107"/>
      <c r="IR305" s="107"/>
      <c r="IS305" s="107"/>
      <c r="IT305" s="107"/>
      <c r="IU305" s="107"/>
      <c r="IV305" s="107"/>
    </row>
    <row r="306" spans="1:256" s="262" customFormat="1" ht="18.899999999999999" customHeight="1">
      <c r="A306" s="765" t="s">
        <v>543</v>
      </c>
      <c r="B306" s="766"/>
      <c r="C306" s="766"/>
      <c r="D306" s="766"/>
      <c r="E306" s="766"/>
      <c r="F306" s="766"/>
      <c r="G306" s="766"/>
      <c r="H306" s="788"/>
      <c r="I306" s="765" t="s">
        <v>544</v>
      </c>
      <c r="J306" s="766"/>
      <c r="K306" s="766"/>
      <c r="L306" s="766"/>
      <c r="M306" s="766"/>
      <c r="N306" s="766"/>
      <c r="O306" s="788"/>
      <c r="P306" s="765" t="s">
        <v>521</v>
      </c>
      <c r="Q306" s="788"/>
      <c r="R306" s="794"/>
      <c r="S306" s="826" t="s">
        <v>545</v>
      </c>
      <c r="T306" s="766"/>
      <c r="U306" s="819"/>
      <c r="V306" s="766"/>
      <c r="W306" s="766"/>
      <c r="X306" s="766"/>
      <c r="Y306" s="820"/>
      <c r="Z306" s="766"/>
      <c r="AA306" s="766"/>
      <c r="AB306" s="766"/>
      <c r="AC306" s="766"/>
      <c r="AD306" s="766"/>
      <c r="AE306" s="709"/>
      <c r="AF306" s="709"/>
      <c r="AG306" s="709"/>
      <c r="AH306" s="827"/>
      <c r="AI306" s="709"/>
      <c r="AJ306" s="709"/>
      <c r="AK306" s="795"/>
      <c r="AL306" s="799"/>
      <c r="AM306" s="800"/>
      <c r="AN306" s="800"/>
      <c r="AO306" s="800"/>
      <c r="AP306" s="800"/>
      <c r="AQ306" s="821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IA306" s="107"/>
      <c r="IB306" s="107"/>
      <c r="IC306" s="107"/>
      <c r="ID306" s="107"/>
      <c r="IE306" s="107"/>
      <c r="IF306" s="107"/>
      <c r="IG306" s="107"/>
      <c r="IH306" s="107"/>
      <c r="II306" s="107"/>
      <c r="IJ306" s="107"/>
      <c r="IK306" s="107"/>
      <c r="IL306" s="107"/>
      <c r="IM306" s="107"/>
      <c r="IN306" s="107"/>
      <c r="IO306" s="107"/>
      <c r="IP306" s="107"/>
      <c r="IQ306" s="107"/>
      <c r="IR306" s="107"/>
      <c r="IS306" s="107"/>
      <c r="IT306" s="107"/>
      <c r="IU306" s="107"/>
      <c r="IV306" s="107"/>
    </row>
    <row r="307" spans="1:256" s="262" customFormat="1" ht="18.899999999999999" customHeight="1">
      <c r="A307" s="837"/>
      <c r="B307" s="826"/>
      <c r="C307" s="826"/>
      <c r="D307" s="826"/>
      <c r="E307" s="826"/>
      <c r="F307" s="826"/>
      <c r="G307" s="826"/>
      <c r="H307" s="836"/>
      <c r="I307" s="1929"/>
      <c r="J307" s="1913"/>
      <c r="K307" s="1913"/>
      <c r="L307" s="1913"/>
      <c r="M307" s="1913"/>
      <c r="N307" s="1913"/>
      <c r="O307" s="1930"/>
      <c r="P307" s="765"/>
      <c r="Q307" s="788"/>
      <c r="R307" s="787" t="s">
        <v>41</v>
      </c>
      <c r="S307" s="766"/>
      <c r="T307" s="766"/>
      <c r="U307" s="870" t="s">
        <v>496</v>
      </c>
      <c r="V307" s="985">
        <f>AF245</f>
        <v>50</v>
      </c>
      <c r="W307" s="766"/>
      <c r="X307" s="819"/>
      <c r="Y307" s="710" t="s">
        <v>540</v>
      </c>
      <c r="Z307" s="880">
        <f>Z300</f>
        <v>3.6320000000000001</v>
      </c>
      <c r="AA307" s="766"/>
      <c r="AB307" s="766"/>
      <c r="AC307" s="710" t="s">
        <v>474</v>
      </c>
      <c r="AD307" s="1012">
        <v>0.3</v>
      </c>
      <c r="AE307" s="882"/>
      <c r="AF307" s="710" t="s">
        <v>469</v>
      </c>
      <c r="AG307" s="710" t="s">
        <v>479</v>
      </c>
      <c r="AH307" s="1011">
        <f>ROUND(V307*(Z307+AD307),3)</f>
        <v>196.6</v>
      </c>
      <c r="AI307" s="882"/>
      <c r="AJ307" s="882"/>
      <c r="AK307" s="788"/>
      <c r="AL307" s="799"/>
      <c r="AM307" s="800"/>
      <c r="AN307" s="800"/>
      <c r="AO307" s="800"/>
      <c r="AP307" s="800"/>
      <c r="AQ307" s="821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IA307" s="107"/>
      <c r="IB307" s="107"/>
      <c r="IC307" s="107"/>
      <c r="ID307" s="107"/>
      <c r="IE307" s="107"/>
      <c r="IF307" s="107"/>
      <c r="IG307" s="107"/>
      <c r="IH307" s="107"/>
      <c r="II307" s="107"/>
      <c r="IJ307" s="107"/>
      <c r="IK307" s="107"/>
      <c r="IL307" s="107"/>
      <c r="IM307" s="107"/>
      <c r="IN307" s="107"/>
      <c r="IO307" s="107"/>
      <c r="IP307" s="107"/>
      <c r="IQ307" s="107"/>
      <c r="IR307" s="107"/>
      <c r="IS307" s="107"/>
      <c r="IT307" s="107"/>
      <c r="IU307" s="107"/>
      <c r="IV307" s="107"/>
    </row>
    <row r="308" spans="1:256" s="262" customFormat="1" ht="18.899999999999999" customHeight="1">
      <c r="A308" s="837"/>
      <c r="B308" s="826"/>
      <c r="C308" s="826"/>
      <c r="D308" s="826"/>
      <c r="E308" s="826"/>
      <c r="F308" s="826"/>
      <c r="G308" s="826"/>
      <c r="H308" s="836"/>
      <c r="I308" s="1929"/>
      <c r="J308" s="1913"/>
      <c r="K308" s="1913"/>
      <c r="L308" s="1913"/>
      <c r="M308" s="1913"/>
      <c r="N308" s="1913"/>
      <c r="O308" s="1930"/>
      <c r="P308" s="765"/>
      <c r="Q308" s="788"/>
      <c r="R308" s="787" t="s">
        <v>41</v>
      </c>
      <c r="S308" s="766"/>
      <c r="T308" s="766"/>
      <c r="U308" s="870" t="s">
        <v>496</v>
      </c>
      <c r="V308" s="985">
        <f>AF246</f>
        <v>50</v>
      </c>
      <c r="W308" s="766"/>
      <c r="X308" s="819"/>
      <c r="Y308" s="710" t="s">
        <v>540</v>
      </c>
      <c r="Z308" s="880">
        <f>Z301</f>
        <v>7.9729999999999999</v>
      </c>
      <c r="AA308" s="766"/>
      <c r="AB308" s="766"/>
      <c r="AC308" s="710" t="s">
        <v>474</v>
      </c>
      <c r="AD308" s="1012">
        <v>0.3</v>
      </c>
      <c r="AE308" s="882"/>
      <c r="AF308" s="710" t="s">
        <v>469</v>
      </c>
      <c r="AG308" s="710" t="s">
        <v>479</v>
      </c>
      <c r="AH308" s="1011">
        <f>ROUND(V308*(Z308+AD308),3)</f>
        <v>413.65</v>
      </c>
      <c r="AI308" s="882"/>
      <c r="AJ308" s="882"/>
      <c r="AK308" s="788"/>
      <c r="AL308" s="799"/>
      <c r="AM308" s="800"/>
      <c r="AN308" s="800"/>
      <c r="AO308" s="800"/>
      <c r="AP308" s="800"/>
      <c r="AQ308" s="821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HX308" s="107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107"/>
      <c r="IP308" s="107"/>
      <c r="IQ308" s="107"/>
      <c r="IR308" s="107"/>
      <c r="IS308" s="107"/>
      <c r="IT308" s="107"/>
      <c r="IU308" s="107"/>
      <c r="IV308" s="107"/>
    </row>
    <row r="309" spans="1:256" s="262" customFormat="1" ht="18.899999999999999" customHeight="1">
      <c r="A309" s="837"/>
      <c r="B309" s="826"/>
      <c r="C309" s="826"/>
      <c r="D309" s="826"/>
      <c r="E309" s="826"/>
      <c r="F309" s="826"/>
      <c r="G309" s="826"/>
      <c r="H309" s="836"/>
      <c r="I309" s="1929"/>
      <c r="J309" s="1913"/>
      <c r="K309" s="1913"/>
      <c r="L309" s="1913"/>
      <c r="M309" s="1913"/>
      <c r="N309" s="1913"/>
      <c r="O309" s="1930"/>
      <c r="P309" s="765"/>
      <c r="Q309" s="788"/>
      <c r="R309" s="787" t="s">
        <v>41</v>
      </c>
      <c r="S309" s="766"/>
      <c r="T309" s="766"/>
      <c r="U309" s="870" t="s">
        <v>496</v>
      </c>
      <c r="V309" s="985">
        <f>AF247</f>
        <v>76</v>
      </c>
      <c r="W309" s="766"/>
      <c r="X309" s="819"/>
      <c r="Y309" s="710" t="s">
        <v>540</v>
      </c>
      <c r="Z309" s="880">
        <f>Z302</f>
        <v>8.4139999999999997</v>
      </c>
      <c r="AA309" s="766"/>
      <c r="AB309" s="766"/>
      <c r="AC309" s="710" t="s">
        <v>474</v>
      </c>
      <c r="AD309" s="1012">
        <v>0.3</v>
      </c>
      <c r="AE309" s="882"/>
      <c r="AF309" s="710" t="s">
        <v>469</v>
      </c>
      <c r="AG309" s="710" t="s">
        <v>479</v>
      </c>
      <c r="AH309" s="1011">
        <f>ROUND(V309*(Z309+AD309),3)</f>
        <v>662.26400000000001</v>
      </c>
      <c r="AI309" s="882"/>
      <c r="AJ309" s="882"/>
      <c r="AK309" s="788"/>
      <c r="AL309" s="799"/>
      <c r="AM309" s="800"/>
      <c r="AN309" s="800"/>
      <c r="AO309" s="800"/>
      <c r="AP309" s="800"/>
      <c r="AQ309" s="821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HX309" s="107"/>
      <c r="HY309" s="107"/>
      <c r="HZ309" s="107"/>
      <c r="IA309" s="107"/>
      <c r="IB309" s="107"/>
      <c r="IC309" s="107"/>
      <c r="ID309" s="107"/>
      <c r="IE309" s="107"/>
      <c r="IF309" s="107"/>
      <c r="IG309" s="107"/>
      <c r="IH309" s="107"/>
      <c r="II309" s="107"/>
      <c r="IJ309" s="107"/>
      <c r="IK309" s="107"/>
      <c r="IL309" s="107"/>
      <c r="IM309" s="107"/>
      <c r="IN309" s="107"/>
      <c r="IO309" s="107"/>
      <c r="IP309" s="107"/>
      <c r="IQ309" s="107"/>
      <c r="IR309" s="107"/>
      <c r="IS309" s="107"/>
      <c r="IT309" s="107"/>
      <c r="IU309" s="107"/>
      <c r="IV309" s="107"/>
    </row>
    <row r="310" spans="1:256" s="262" customFormat="1" ht="18.899999999999999" customHeight="1">
      <c r="A310" s="837"/>
      <c r="B310" s="826"/>
      <c r="C310" s="826"/>
      <c r="D310" s="826"/>
      <c r="E310" s="826"/>
      <c r="F310" s="826"/>
      <c r="G310" s="826"/>
      <c r="H310" s="836"/>
      <c r="I310" s="1929"/>
      <c r="J310" s="1913"/>
      <c r="K310" s="1913"/>
      <c r="L310" s="1913"/>
      <c r="M310" s="1913"/>
      <c r="N310" s="1913"/>
      <c r="O310" s="1930"/>
      <c r="P310" s="765"/>
      <c r="Q310" s="788"/>
      <c r="R310" s="1013" t="s">
        <v>41</v>
      </c>
      <c r="S310" s="809"/>
      <c r="T310" s="809"/>
      <c r="U310" s="829" t="s">
        <v>496</v>
      </c>
      <c r="V310" s="985">
        <f>AF248</f>
        <v>0</v>
      </c>
      <c r="W310" s="766"/>
      <c r="X310" s="819"/>
      <c r="Y310" s="710" t="s">
        <v>540</v>
      </c>
      <c r="Z310" s="880">
        <f>Z303</f>
        <v>0</v>
      </c>
      <c r="AA310" s="766"/>
      <c r="AB310" s="766"/>
      <c r="AC310" s="710" t="s">
        <v>474</v>
      </c>
      <c r="AD310" s="1012">
        <v>0.3</v>
      </c>
      <c r="AE310" s="882"/>
      <c r="AF310" s="710" t="s">
        <v>469</v>
      </c>
      <c r="AG310" s="710" t="s">
        <v>479</v>
      </c>
      <c r="AH310" s="1011">
        <f>ROUND(V310*(Z310+AD310),3)</f>
        <v>0</v>
      </c>
      <c r="AI310" s="882"/>
      <c r="AJ310" s="882"/>
      <c r="AK310" s="788"/>
      <c r="AL310" s="799"/>
      <c r="AM310" s="800"/>
      <c r="AN310" s="800"/>
      <c r="AO310" s="800"/>
      <c r="AP310" s="800"/>
      <c r="AQ310" s="821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HX310" s="107"/>
      <c r="HY310" s="107"/>
      <c r="HZ310" s="107"/>
      <c r="IA310" s="107"/>
      <c r="IB310" s="107"/>
      <c r="IC310" s="107"/>
      <c r="ID310" s="107"/>
      <c r="IE310" s="107"/>
      <c r="IF310" s="107"/>
      <c r="IG310" s="107"/>
      <c r="IH310" s="107"/>
      <c r="II310" s="107"/>
      <c r="IJ310" s="107"/>
      <c r="IK310" s="107"/>
      <c r="IL310" s="107"/>
      <c r="IM310" s="107"/>
      <c r="IN310" s="107"/>
      <c r="IO310" s="107"/>
      <c r="IP310" s="107"/>
      <c r="IQ310" s="107"/>
      <c r="IR310" s="107"/>
      <c r="IS310" s="107"/>
      <c r="IT310" s="107"/>
      <c r="IU310" s="107"/>
      <c r="IV310" s="107"/>
    </row>
    <row r="311" spans="1:256" s="262" customFormat="1" ht="18.899999999999999" customHeight="1">
      <c r="A311" s="837"/>
      <c r="B311" s="826"/>
      <c r="C311" s="826"/>
      <c r="D311" s="826"/>
      <c r="E311" s="826"/>
      <c r="F311" s="826"/>
      <c r="G311" s="826"/>
      <c r="H311" s="836"/>
      <c r="I311" s="733"/>
      <c r="J311" s="710"/>
      <c r="K311" s="710"/>
      <c r="L311" s="710"/>
      <c r="M311" s="710"/>
      <c r="N311" s="710"/>
      <c r="O311" s="840"/>
      <c r="P311" s="765"/>
      <c r="Q311" s="788"/>
      <c r="R311" s="715" t="s">
        <v>431</v>
      </c>
      <c r="S311" s="716"/>
      <c r="T311" s="716"/>
      <c r="U311" s="988" t="s">
        <v>496</v>
      </c>
      <c r="V311" s="990"/>
      <c r="W311" s="716"/>
      <c r="X311" s="1005"/>
      <c r="Y311" s="896"/>
      <c r="Z311" s="1017"/>
      <c r="AA311" s="716"/>
      <c r="AB311" s="716"/>
      <c r="AC311" s="896"/>
      <c r="AD311" s="1018"/>
      <c r="AE311" s="962"/>
      <c r="AF311" s="896"/>
      <c r="AG311" s="896"/>
      <c r="AH311" s="1019">
        <f>SUM(AH307:AH310)</f>
        <v>1272.5140000000001</v>
      </c>
      <c r="AI311" s="962"/>
      <c r="AJ311" s="962"/>
      <c r="AK311" s="848"/>
      <c r="AL311" s="799"/>
      <c r="AM311" s="800"/>
      <c r="AN311" s="800"/>
      <c r="AO311" s="800"/>
      <c r="AP311" s="800"/>
      <c r="AQ311" s="821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</row>
    <row r="312" spans="1:256" ht="20.100000000000001" customHeight="1">
      <c r="A312" s="698"/>
      <c r="B312" s="699"/>
      <c r="C312" s="699"/>
      <c r="D312" s="699"/>
      <c r="E312" s="699"/>
      <c r="F312" s="699"/>
      <c r="G312" s="699"/>
      <c r="H312" s="735"/>
      <c r="I312" s="765" t="s">
        <v>546</v>
      </c>
      <c r="J312" s="818"/>
      <c r="K312" s="818"/>
      <c r="L312" s="818"/>
      <c r="M312" s="699"/>
      <c r="N312" s="699"/>
      <c r="O312" s="735"/>
      <c r="P312" s="765" t="s">
        <v>503</v>
      </c>
      <c r="Q312" s="1022"/>
      <c r="R312" s="794"/>
      <c r="S312" s="1931">
        <f>AH311</f>
        <v>1272.5140000000001</v>
      </c>
      <c r="T312" s="1931"/>
      <c r="U312" s="1931"/>
      <c r="V312" s="1931"/>
      <c r="W312" s="708" t="s">
        <v>501</v>
      </c>
      <c r="X312" s="1932">
        <v>2.7E-2</v>
      </c>
      <c r="Y312" s="1932"/>
      <c r="Z312" s="1932"/>
      <c r="AA312" s="1932"/>
      <c r="AB312" s="766"/>
      <c r="AC312" s="819"/>
      <c r="AD312" s="710"/>
      <c r="AE312" s="880"/>
      <c r="AF312" s="766"/>
      <c r="AG312" s="766"/>
      <c r="AH312" s="710"/>
      <c r="AI312" s="709"/>
      <c r="AJ312" s="709"/>
      <c r="AK312" s="795"/>
      <c r="AL312" s="740">
        <f>ROUND(S312*X312,3)</f>
        <v>34.357999999999997</v>
      </c>
      <c r="AM312" s="741"/>
      <c r="AN312" s="741"/>
      <c r="AO312" s="741"/>
      <c r="AP312" s="741"/>
      <c r="AQ312" s="742"/>
    </row>
    <row r="313" spans="1:256" ht="20.100000000000001" customHeight="1">
      <c r="A313" s="698"/>
      <c r="B313" s="699"/>
      <c r="C313" s="699"/>
      <c r="D313" s="699"/>
      <c r="E313" s="699"/>
      <c r="F313" s="699"/>
      <c r="G313" s="699"/>
      <c r="H313" s="735"/>
      <c r="I313" s="765" t="s">
        <v>650</v>
      </c>
      <c r="J313" s="818"/>
      <c r="K313" s="818"/>
      <c r="L313" s="818"/>
      <c r="M313" s="699"/>
      <c r="N313" s="699"/>
      <c r="O313" s="735"/>
      <c r="P313" s="706"/>
      <c r="Q313" s="705"/>
      <c r="R313" s="794"/>
      <c r="S313" s="1931">
        <f>AH311*0</f>
        <v>0</v>
      </c>
      <c r="T313" s="1931"/>
      <c r="U313" s="1931"/>
      <c r="V313" s="1931"/>
      <c r="W313" s="708" t="s">
        <v>501</v>
      </c>
      <c r="X313" s="1932">
        <v>0.02</v>
      </c>
      <c r="Y313" s="1932"/>
      <c r="Z313" s="1932"/>
      <c r="AA313" s="1932"/>
      <c r="AB313" s="766"/>
      <c r="AC313" s="819"/>
      <c r="AD313" s="710"/>
      <c r="AE313" s="880"/>
      <c r="AF313" s="766"/>
      <c r="AG313" s="766"/>
      <c r="AH313" s="710"/>
      <c r="AI313" s="709"/>
      <c r="AJ313" s="709"/>
      <c r="AK313" s="795"/>
      <c r="AL313" s="740">
        <f>ROUND(S313*X313,3)</f>
        <v>0</v>
      </c>
      <c r="AM313" s="741"/>
      <c r="AN313" s="741"/>
      <c r="AO313" s="741"/>
      <c r="AP313" s="741"/>
      <c r="AQ313" s="742"/>
    </row>
    <row r="314" spans="1:256" ht="20.100000000000001" customHeight="1">
      <c r="A314" s="698"/>
      <c r="B314" s="699"/>
      <c r="C314" s="699"/>
      <c r="D314" s="699"/>
      <c r="E314" s="699"/>
      <c r="F314" s="699"/>
      <c r="G314" s="699"/>
      <c r="H314" s="735"/>
      <c r="I314" s="811" t="s">
        <v>547</v>
      </c>
      <c r="J314" s="1023"/>
      <c r="K314" s="1023"/>
      <c r="L314" s="1023"/>
      <c r="M314" s="745"/>
      <c r="N314" s="745"/>
      <c r="O314" s="757"/>
      <c r="P314" s="1024"/>
      <c r="Q314" s="1025"/>
      <c r="R314" s="808"/>
      <c r="S314" s="1938">
        <f>AH311</f>
        <v>1272.5140000000001</v>
      </c>
      <c r="T314" s="1938"/>
      <c r="U314" s="1938"/>
      <c r="V314" s="1938"/>
      <c r="W314" s="746" t="s">
        <v>501</v>
      </c>
      <c r="X314" s="1939">
        <v>5.4999999999999997E-3</v>
      </c>
      <c r="Y314" s="1939"/>
      <c r="Z314" s="1939"/>
      <c r="AA314" s="1939"/>
      <c r="AB314" s="809"/>
      <c r="AC314" s="865"/>
      <c r="AD314" s="763"/>
      <c r="AE314" s="886"/>
      <c r="AF314" s="809"/>
      <c r="AG314" s="809"/>
      <c r="AH314" s="763"/>
      <c r="AI314" s="747"/>
      <c r="AJ314" s="747"/>
      <c r="AK314" s="810"/>
      <c r="AL314" s="753">
        <f>ROUND(S314*X314,3)</f>
        <v>6.9989999999999997</v>
      </c>
      <c r="AM314" s="754"/>
      <c r="AN314" s="754"/>
      <c r="AO314" s="754"/>
      <c r="AP314" s="754"/>
      <c r="AQ314" s="755"/>
    </row>
    <row r="315" spans="1:256" s="262" customFormat="1" ht="18.899999999999999" customHeight="1">
      <c r="A315" s="837"/>
      <c r="B315" s="826"/>
      <c r="C315" s="826"/>
      <c r="D315" s="826"/>
      <c r="E315" s="826"/>
      <c r="F315" s="826"/>
      <c r="G315" s="826"/>
      <c r="H315" s="836"/>
      <c r="I315" s="811" t="s">
        <v>431</v>
      </c>
      <c r="J315" s="1023"/>
      <c r="K315" s="1023"/>
      <c r="L315" s="1023"/>
      <c r="M315" s="745"/>
      <c r="N315" s="745"/>
      <c r="O315" s="757"/>
      <c r="P315" s="787" t="s">
        <v>41</v>
      </c>
      <c r="Q315" s="788"/>
      <c r="R315" s="794"/>
      <c r="S315" s="944"/>
      <c r="T315" s="846"/>
      <c r="U315" s="944"/>
      <c r="V315" s="769"/>
      <c r="W315" s="710"/>
      <c r="X315" s="1026"/>
      <c r="Y315" s="882"/>
      <c r="Z315" s="1027"/>
      <c r="AA315" s="882"/>
      <c r="AB315" s="1011"/>
      <c r="AC315" s="882"/>
      <c r="AD315" s="709"/>
      <c r="AE315" s="709"/>
      <c r="AF315" s="709"/>
      <c r="AG315" s="709"/>
      <c r="AH315" s="709"/>
      <c r="AI315" s="709"/>
      <c r="AJ315" s="709"/>
      <c r="AK315" s="795"/>
      <c r="AL315" s="740">
        <f>SUM(AL312:AL314)</f>
        <v>41.356999999999999</v>
      </c>
      <c r="AM315" s="741"/>
      <c r="AN315" s="741"/>
      <c r="AO315" s="741"/>
      <c r="AP315" s="741"/>
      <c r="AQ315" s="742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HX315" s="107"/>
      <c r="HY315" s="107"/>
      <c r="HZ315" s="107"/>
      <c r="IA315" s="107"/>
      <c r="IB315" s="107"/>
      <c r="IC315" s="107"/>
      <c r="ID315" s="107"/>
      <c r="IE315" s="107"/>
      <c r="IF315" s="107"/>
      <c r="IG315" s="107"/>
      <c r="IH315" s="107"/>
      <c r="II315" s="107"/>
      <c r="IJ315" s="107"/>
      <c r="IK315" s="107"/>
      <c r="IL315" s="107"/>
      <c r="IM315" s="107"/>
      <c r="IN315" s="107"/>
      <c r="IO315" s="107"/>
      <c r="IP315" s="107"/>
      <c r="IQ315" s="107"/>
      <c r="IR315" s="107"/>
      <c r="IS315" s="107"/>
      <c r="IT315" s="107"/>
      <c r="IU315" s="107"/>
      <c r="IV315" s="107"/>
    </row>
    <row r="316" spans="1:256" s="262" customFormat="1" ht="18.899999999999999" customHeight="1">
      <c r="A316" s="686" t="s">
        <v>548</v>
      </c>
      <c r="B316" s="687"/>
      <c r="C316" s="687"/>
      <c r="D316" s="687"/>
      <c r="E316" s="687"/>
      <c r="F316" s="687"/>
      <c r="G316" s="687"/>
      <c r="H316" s="785"/>
      <c r="I316" s="789"/>
      <c r="J316" s="693"/>
      <c r="K316" s="693"/>
      <c r="L316" s="693"/>
      <c r="M316" s="693"/>
      <c r="N316" s="693"/>
      <c r="O316" s="790"/>
      <c r="P316" s="686" t="s">
        <v>514</v>
      </c>
      <c r="Q316" s="785"/>
      <c r="R316" s="686" t="s">
        <v>549</v>
      </c>
      <c r="S316" s="687"/>
      <c r="T316" s="859"/>
      <c r="U316" s="687"/>
      <c r="V316" s="687"/>
      <c r="W316" s="687"/>
      <c r="X316" s="857"/>
      <c r="Y316" s="693"/>
      <c r="Z316" s="693"/>
      <c r="AA316" s="693"/>
      <c r="AB316" s="693"/>
      <c r="AC316" s="693"/>
      <c r="AD316" s="1028"/>
      <c r="AE316" s="693"/>
      <c r="AF316" s="693"/>
      <c r="AG316" s="693"/>
      <c r="AH316" s="693"/>
      <c r="AI316" s="693"/>
      <c r="AJ316" s="693"/>
      <c r="AK316" s="790"/>
      <c r="AL316" s="1029"/>
      <c r="AM316" s="1030"/>
      <c r="AN316" s="1030"/>
      <c r="AO316" s="1030"/>
      <c r="AP316" s="1030"/>
      <c r="AQ316" s="891"/>
      <c r="AR316" s="111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HX316" s="107"/>
      <c r="HY316" s="107"/>
      <c r="HZ316" s="107"/>
      <c r="IA316" s="107"/>
      <c r="IB316" s="107"/>
      <c r="IC316" s="107"/>
      <c r="ID316" s="107"/>
      <c r="IE316" s="107"/>
      <c r="IF316" s="107"/>
      <c r="IG316" s="107"/>
      <c r="IH316" s="107"/>
      <c r="II316" s="107"/>
      <c r="IJ316" s="107"/>
      <c r="IK316" s="107"/>
      <c r="IL316" s="107"/>
      <c r="IM316" s="107"/>
      <c r="IN316" s="107"/>
      <c r="IO316" s="107"/>
      <c r="IP316" s="107"/>
      <c r="IQ316" s="107"/>
      <c r="IR316" s="107"/>
    </row>
    <row r="317" spans="1:256" s="262" customFormat="1" ht="18.899999999999999" customHeight="1">
      <c r="A317" s="765"/>
      <c r="B317" s="766"/>
      <c r="C317" s="766"/>
      <c r="D317" s="766"/>
      <c r="E317" s="766"/>
      <c r="F317" s="766"/>
      <c r="G317" s="766"/>
      <c r="H317" s="788"/>
      <c r="I317" s="765"/>
      <c r="J317" s="766"/>
      <c r="K317" s="766"/>
      <c r="L317" s="766"/>
      <c r="M317" s="766"/>
      <c r="N317" s="766"/>
      <c r="O317" s="788"/>
      <c r="P317" s="787" t="s">
        <v>41</v>
      </c>
      <c r="Q317" s="788"/>
      <c r="R317" s="787" t="s">
        <v>41</v>
      </c>
      <c r="S317" s="766"/>
      <c r="T317" s="766"/>
      <c r="U317" s="870" t="s">
        <v>496</v>
      </c>
      <c r="V317" s="985">
        <f>V307</f>
        <v>50</v>
      </c>
      <c r="W317" s="819"/>
      <c r="X317" s="766"/>
      <c r="Y317" s="709"/>
      <c r="Z317" s="709"/>
      <c r="AA317" s="827"/>
      <c r="AB317" s="709"/>
      <c r="AC317" s="709"/>
      <c r="AD317" s="820"/>
      <c r="AE317" s="709"/>
      <c r="AF317" s="1031"/>
      <c r="AG317" s="1031"/>
      <c r="AH317" s="1031"/>
      <c r="AI317" s="709"/>
      <c r="AJ317" s="709"/>
      <c r="AK317" s="795"/>
      <c r="AL317" s="740">
        <f>V317</f>
        <v>50</v>
      </c>
      <c r="AM317" s="741"/>
      <c r="AN317" s="741"/>
      <c r="AO317" s="741"/>
      <c r="AP317" s="741"/>
      <c r="AQ317" s="742"/>
      <c r="AR317" s="111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HX317" s="107"/>
      <c r="HY317" s="107"/>
      <c r="HZ317" s="107"/>
      <c r="IA317" s="107"/>
      <c r="IB317" s="107"/>
      <c r="IC317" s="107"/>
      <c r="ID317" s="107"/>
      <c r="IE317" s="107"/>
      <c r="IF317" s="107"/>
      <c r="IG317" s="107"/>
      <c r="IH317" s="107"/>
      <c r="II317" s="107"/>
      <c r="IJ317" s="107"/>
      <c r="IK317" s="107"/>
      <c r="IL317" s="107"/>
      <c r="IM317" s="107"/>
      <c r="IN317" s="107"/>
      <c r="IO317" s="107"/>
      <c r="IP317" s="107"/>
      <c r="IQ317" s="107"/>
      <c r="IR317" s="107"/>
    </row>
    <row r="318" spans="1:256" s="262" customFormat="1" ht="18.899999999999999" customHeight="1">
      <c r="A318" s="765"/>
      <c r="B318" s="766"/>
      <c r="C318" s="766"/>
      <c r="D318" s="766"/>
      <c r="E318" s="766"/>
      <c r="F318" s="766"/>
      <c r="G318" s="766"/>
      <c r="H318" s="788"/>
      <c r="I318" s="794"/>
      <c r="J318" s="709"/>
      <c r="K318" s="709"/>
      <c r="L318" s="709"/>
      <c r="M318" s="709"/>
      <c r="N318" s="709"/>
      <c r="O318" s="795"/>
      <c r="P318" s="765"/>
      <c r="Q318" s="788"/>
      <c r="R318" s="787" t="s">
        <v>41</v>
      </c>
      <c r="S318" s="766"/>
      <c r="T318" s="766"/>
      <c r="U318" s="870" t="s">
        <v>496</v>
      </c>
      <c r="V318" s="985">
        <f>V308</f>
        <v>50</v>
      </c>
      <c r="W318" s="819"/>
      <c r="X318" s="766"/>
      <c r="Y318" s="709"/>
      <c r="Z318" s="709"/>
      <c r="AA318" s="827"/>
      <c r="AB318" s="709"/>
      <c r="AC318" s="709"/>
      <c r="AD318" s="820"/>
      <c r="AE318" s="709"/>
      <c r="AF318" s="1031"/>
      <c r="AG318" s="1031"/>
      <c r="AH318" s="1031"/>
      <c r="AI318" s="709"/>
      <c r="AJ318" s="709"/>
      <c r="AK318" s="795"/>
      <c r="AL318" s="740">
        <f>V318</f>
        <v>50</v>
      </c>
      <c r="AM318" s="741"/>
      <c r="AN318" s="741"/>
      <c r="AO318" s="741"/>
      <c r="AP318" s="741"/>
      <c r="AQ318" s="742"/>
      <c r="AR318" s="111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HX318" s="107"/>
      <c r="HY318" s="107"/>
      <c r="HZ318" s="107"/>
      <c r="IA318" s="107"/>
      <c r="IB318" s="107"/>
      <c r="IC318" s="107"/>
      <c r="ID318" s="107"/>
      <c r="IE318" s="107"/>
      <c r="IF318" s="107"/>
      <c r="IG318" s="107"/>
      <c r="IH318" s="107"/>
      <c r="II318" s="107"/>
      <c r="IJ318" s="107"/>
      <c r="IK318" s="107"/>
      <c r="IL318" s="107"/>
      <c r="IM318" s="107"/>
      <c r="IN318" s="107"/>
      <c r="IO318" s="107"/>
      <c r="IP318" s="107"/>
      <c r="IQ318" s="107"/>
      <c r="IR318" s="107"/>
    </row>
    <row r="319" spans="1:256" s="262" customFormat="1" ht="18.899999999999999" customHeight="1">
      <c r="A319" s="765"/>
      <c r="B319" s="766"/>
      <c r="C319" s="766"/>
      <c r="D319" s="766"/>
      <c r="E319" s="766"/>
      <c r="F319" s="766"/>
      <c r="G319" s="766"/>
      <c r="H319" s="788"/>
      <c r="I319" s="794"/>
      <c r="J319" s="709"/>
      <c r="K319" s="709"/>
      <c r="L319" s="709"/>
      <c r="M319" s="709"/>
      <c r="N319" s="709"/>
      <c r="O319" s="795"/>
      <c r="P319" s="765"/>
      <c r="Q319" s="788"/>
      <c r="R319" s="787" t="s">
        <v>41</v>
      </c>
      <c r="S319" s="766"/>
      <c r="T319" s="766"/>
      <c r="U319" s="870" t="s">
        <v>496</v>
      </c>
      <c r="V319" s="985">
        <f>V309</f>
        <v>76</v>
      </c>
      <c r="W319" s="819"/>
      <c r="X319" s="766"/>
      <c r="Y319" s="709"/>
      <c r="Z319" s="709"/>
      <c r="AA319" s="827"/>
      <c r="AB319" s="709"/>
      <c r="AC319" s="709"/>
      <c r="AD319" s="820"/>
      <c r="AE319" s="709"/>
      <c r="AF319" s="1031"/>
      <c r="AG319" s="1031"/>
      <c r="AH319" s="1031"/>
      <c r="AI319" s="709"/>
      <c r="AJ319" s="709"/>
      <c r="AK319" s="795"/>
      <c r="AL319" s="740">
        <f>V319</f>
        <v>76</v>
      </c>
      <c r="AM319" s="741"/>
      <c r="AN319" s="741"/>
      <c r="AO319" s="741"/>
      <c r="AP319" s="741"/>
      <c r="AQ319" s="742"/>
      <c r="AR319" s="111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HX319" s="107"/>
      <c r="HY319" s="107"/>
      <c r="HZ319" s="107"/>
      <c r="IA319" s="107"/>
      <c r="IB319" s="107"/>
      <c r="IC319" s="107"/>
      <c r="ID319" s="107"/>
      <c r="IE319" s="107"/>
      <c r="IF319" s="107"/>
      <c r="IG319" s="107"/>
      <c r="IH319" s="107"/>
      <c r="II319" s="107"/>
      <c r="IJ319" s="107"/>
      <c r="IK319" s="107"/>
      <c r="IL319" s="107"/>
      <c r="IM319" s="107"/>
      <c r="IN319" s="107"/>
      <c r="IO319" s="107"/>
    </row>
    <row r="320" spans="1:256" s="262" customFormat="1" ht="18.899999999999999" customHeight="1">
      <c r="A320" s="765"/>
      <c r="B320" s="766"/>
      <c r="C320" s="766"/>
      <c r="D320" s="766"/>
      <c r="E320" s="766"/>
      <c r="F320" s="766"/>
      <c r="G320" s="766"/>
      <c r="H320" s="788"/>
      <c r="I320" s="794"/>
      <c r="J320" s="709"/>
      <c r="K320" s="709"/>
      <c r="L320" s="709"/>
      <c r="M320" s="709"/>
      <c r="N320" s="709"/>
      <c r="O320" s="795"/>
      <c r="P320" s="765"/>
      <c r="Q320" s="788"/>
      <c r="R320" s="787" t="s">
        <v>41</v>
      </c>
      <c r="S320" s="766"/>
      <c r="T320" s="766"/>
      <c r="U320" s="870" t="s">
        <v>496</v>
      </c>
      <c r="V320" s="985">
        <f>V310</f>
        <v>0</v>
      </c>
      <c r="W320" s="819"/>
      <c r="X320" s="766"/>
      <c r="Y320" s="709"/>
      <c r="Z320" s="709"/>
      <c r="AA320" s="827"/>
      <c r="AB320" s="709"/>
      <c r="AC320" s="709"/>
      <c r="AD320" s="820"/>
      <c r="AE320" s="709"/>
      <c r="AF320" s="1031"/>
      <c r="AG320" s="1031"/>
      <c r="AH320" s="1031"/>
      <c r="AI320" s="709"/>
      <c r="AJ320" s="709"/>
      <c r="AK320" s="795"/>
      <c r="AL320" s="740">
        <f>V320</f>
        <v>0</v>
      </c>
      <c r="AM320" s="741"/>
      <c r="AN320" s="741"/>
      <c r="AO320" s="741"/>
      <c r="AP320" s="741"/>
      <c r="AQ320" s="742"/>
      <c r="AR320" s="111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HX320" s="107"/>
      <c r="HY320" s="107"/>
      <c r="HZ320" s="107"/>
      <c r="IA320" s="107"/>
      <c r="IB320" s="107"/>
      <c r="IC320" s="107"/>
      <c r="ID320" s="107"/>
      <c r="IE320" s="107"/>
      <c r="IF320" s="107"/>
      <c r="IG320" s="107"/>
      <c r="IH320" s="107"/>
      <c r="II320" s="107"/>
      <c r="IJ320" s="107"/>
      <c r="IK320" s="107"/>
      <c r="IL320" s="107"/>
      <c r="IM320" s="107"/>
      <c r="IN320" s="107"/>
      <c r="IO320" s="107"/>
    </row>
    <row r="321" spans="1:231" s="262" customFormat="1" ht="18.899999999999999" customHeight="1">
      <c r="A321" s="849"/>
      <c r="B321" s="846"/>
      <c r="C321" s="846"/>
      <c r="D321" s="846"/>
      <c r="E321" s="846"/>
      <c r="F321" s="846"/>
      <c r="G321" s="846"/>
      <c r="H321" s="873"/>
      <c r="I321" s="845"/>
      <c r="J321" s="778"/>
      <c r="K321" s="778"/>
      <c r="L321" s="778"/>
      <c r="M321" s="778"/>
      <c r="N321" s="778"/>
      <c r="O321" s="847"/>
      <c r="P321" s="849"/>
      <c r="Q321" s="873"/>
      <c r="R321" s="849" t="s">
        <v>431</v>
      </c>
      <c r="S321" s="846"/>
      <c r="T321" s="846"/>
      <c r="U321" s="850"/>
      <c r="V321" s="778"/>
      <c r="W321" s="1032"/>
      <c r="X321" s="846"/>
      <c r="Y321" s="846"/>
      <c r="Z321" s="846"/>
      <c r="AA321" s="773"/>
      <c r="AB321" s="1032"/>
      <c r="AC321" s="846"/>
      <c r="AD321" s="1008"/>
      <c r="AE321" s="846"/>
      <c r="AF321" s="778"/>
      <c r="AG321" s="778"/>
      <c r="AH321" s="778"/>
      <c r="AI321" s="778"/>
      <c r="AJ321" s="778"/>
      <c r="AK321" s="847"/>
      <c r="AL321" s="853">
        <f>SUM(AL317:AL320)</f>
        <v>176</v>
      </c>
      <c r="AM321" s="854"/>
      <c r="AN321" s="854"/>
      <c r="AO321" s="854"/>
      <c r="AP321" s="854"/>
      <c r="AQ321" s="855"/>
      <c r="AR321" s="111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HW321" s="107"/>
    </row>
    <row r="322" spans="1:231" s="262" customFormat="1" ht="18.899999999999999" hidden="1" customHeight="1">
      <c r="A322" s="1603" t="s">
        <v>651</v>
      </c>
      <c r="B322" s="1604"/>
      <c r="C322" s="1604"/>
      <c r="D322" s="1604"/>
      <c r="E322" s="1604"/>
      <c r="F322" s="1604"/>
      <c r="G322" s="1604"/>
      <c r="H322" s="1605"/>
      <c r="I322" s="789"/>
      <c r="J322" s="693"/>
      <c r="K322" s="693"/>
      <c r="L322" s="693"/>
      <c r="M322" s="693"/>
      <c r="N322" s="693"/>
      <c r="O322" s="790"/>
      <c r="P322" s="686" t="s">
        <v>448</v>
      </c>
      <c r="Q322" s="785"/>
      <c r="R322" s="856"/>
      <c r="S322" s="857"/>
      <c r="T322" s="857"/>
      <c r="U322" s="859"/>
      <c r="V322" s="687"/>
      <c r="W322" s="687"/>
      <c r="X322" s="857"/>
      <c r="Y322" s="857"/>
      <c r="Z322" s="876"/>
      <c r="AA322" s="687"/>
      <c r="AB322" s="687"/>
      <c r="AC322" s="687"/>
      <c r="AD322" s="687"/>
      <c r="AE322" s="860"/>
      <c r="AF322" s="860"/>
      <c r="AG322" s="687"/>
      <c r="AH322" s="687"/>
      <c r="AI322" s="860"/>
      <c r="AJ322" s="860"/>
      <c r="AK322" s="790"/>
      <c r="AL322" s="861"/>
      <c r="AM322" s="862"/>
      <c r="AN322" s="862"/>
      <c r="AO322" s="862"/>
      <c r="AP322" s="862"/>
      <c r="AQ322" s="863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HW322" s="107"/>
    </row>
    <row r="323" spans="1:231" s="262" customFormat="1" ht="18.899999999999999" hidden="1" customHeight="1">
      <c r="A323" s="765"/>
      <c r="B323" s="766"/>
      <c r="C323" s="766"/>
      <c r="D323" s="766"/>
      <c r="E323" s="766"/>
      <c r="F323" s="766"/>
      <c r="G323" s="766"/>
      <c r="H323" s="788"/>
      <c r="I323" s="794"/>
      <c r="J323" s="709"/>
      <c r="K323" s="709"/>
      <c r="L323" s="709"/>
      <c r="M323" s="709"/>
      <c r="N323" s="709"/>
      <c r="O323" s="795"/>
      <c r="P323" s="765"/>
      <c r="Q323" s="788"/>
      <c r="R323" s="787" t="s">
        <v>41</v>
      </c>
      <c r="S323" s="766"/>
      <c r="T323" s="766"/>
      <c r="U323" s="870" t="s">
        <v>496</v>
      </c>
      <c r="V323" s="985">
        <f>V300</f>
        <v>68</v>
      </c>
      <c r="W323" s="766"/>
      <c r="X323" s="819"/>
      <c r="Y323" s="710" t="s">
        <v>540</v>
      </c>
      <c r="Z323" s="880">
        <f>Z300</f>
        <v>3.6320000000000001</v>
      </c>
      <c r="AA323" s="766"/>
      <c r="AB323" s="766"/>
      <c r="AC323" s="710" t="s">
        <v>511</v>
      </c>
      <c r="AD323" s="1918">
        <v>0</v>
      </c>
      <c r="AE323" s="1918"/>
      <c r="AF323" s="1918"/>
      <c r="AG323" s="710" t="s">
        <v>469</v>
      </c>
      <c r="AH323" s="709"/>
      <c r="AI323" s="882"/>
      <c r="AJ323" s="882"/>
      <c r="AK323" s="788"/>
      <c r="AL323" s="740">
        <f>ROUND(V323*(Z323-AD323),3)</f>
        <v>246.976</v>
      </c>
      <c r="AM323" s="741"/>
      <c r="AN323" s="741"/>
      <c r="AO323" s="741"/>
      <c r="AP323" s="741"/>
      <c r="AQ323" s="742"/>
      <c r="AR323" s="111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HW323" s="107"/>
    </row>
    <row r="324" spans="1:231" s="262" customFormat="1" ht="18.899999999999999" hidden="1" customHeight="1">
      <c r="A324" s="765"/>
      <c r="B324" s="766"/>
      <c r="C324" s="766"/>
      <c r="D324" s="766"/>
      <c r="E324" s="766"/>
      <c r="F324" s="766"/>
      <c r="G324" s="766"/>
      <c r="H324" s="788"/>
      <c r="I324" s="794"/>
      <c r="J324" s="709"/>
      <c r="K324" s="709"/>
      <c r="L324" s="709"/>
      <c r="M324" s="709"/>
      <c r="N324" s="709"/>
      <c r="O324" s="795"/>
      <c r="P324" s="765"/>
      <c r="Q324" s="788"/>
      <c r="R324" s="787" t="s">
        <v>41</v>
      </c>
      <c r="S324" s="766"/>
      <c r="T324" s="766"/>
      <c r="U324" s="870" t="s">
        <v>496</v>
      </c>
      <c r="V324" s="985">
        <f>V301</f>
        <v>68</v>
      </c>
      <c r="W324" s="766"/>
      <c r="X324" s="819"/>
      <c r="Y324" s="710" t="s">
        <v>540</v>
      </c>
      <c r="Z324" s="880">
        <f>Z301</f>
        <v>7.9729999999999999</v>
      </c>
      <c r="AA324" s="766"/>
      <c r="AB324" s="766"/>
      <c r="AC324" s="710" t="s">
        <v>511</v>
      </c>
      <c r="AD324" s="1918">
        <v>0</v>
      </c>
      <c r="AE324" s="1918"/>
      <c r="AF324" s="1918"/>
      <c r="AG324" s="710" t="s">
        <v>469</v>
      </c>
      <c r="AH324" s="709"/>
      <c r="AI324" s="882"/>
      <c r="AJ324" s="882"/>
      <c r="AK324" s="788"/>
      <c r="AL324" s="740">
        <f>ROUND(V324*(Z324-AD324),3)</f>
        <v>542.16399999999999</v>
      </c>
      <c r="AM324" s="741"/>
      <c r="AN324" s="741"/>
      <c r="AO324" s="741"/>
      <c r="AP324" s="741"/>
      <c r="AQ324" s="742"/>
      <c r="AR324" s="111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HW324" s="107"/>
    </row>
    <row r="325" spans="1:231" s="262" customFormat="1" ht="18.899999999999999" hidden="1" customHeight="1">
      <c r="A325" s="765"/>
      <c r="B325" s="766"/>
      <c r="C325" s="766"/>
      <c r="D325" s="766"/>
      <c r="E325" s="766"/>
      <c r="F325" s="766"/>
      <c r="G325" s="766"/>
      <c r="H325" s="788"/>
      <c r="I325" s="794"/>
      <c r="J325" s="709"/>
      <c r="K325" s="709"/>
      <c r="L325" s="709"/>
      <c r="M325" s="709"/>
      <c r="N325" s="709"/>
      <c r="O325" s="795"/>
      <c r="P325" s="765"/>
      <c r="Q325" s="788"/>
      <c r="R325" s="787" t="s">
        <v>41</v>
      </c>
      <c r="S325" s="766"/>
      <c r="T325" s="766"/>
      <c r="U325" s="870" t="s">
        <v>496</v>
      </c>
      <c r="V325" s="985">
        <f>V302</f>
        <v>103</v>
      </c>
      <c r="W325" s="766"/>
      <c r="X325" s="819"/>
      <c r="Y325" s="710" t="s">
        <v>540</v>
      </c>
      <c r="Z325" s="880">
        <f>Z302</f>
        <v>8.4139999999999997</v>
      </c>
      <c r="AA325" s="766"/>
      <c r="AB325" s="766"/>
      <c r="AC325" s="710" t="s">
        <v>511</v>
      </c>
      <c r="AD325" s="1918">
        <v>0</v>
      </c>
      <c r="AE325" s="1918"/>
      <c r="AF325" s="1918"/>
      <c r="AG325" s="710" t="s">
        <v>469</v>
      </c>
      <c r="AH325" s="709"/>
      <c r="AI325" s="882"/>
      <c r="AJ325" s="882"/>
      <c r="AK325" s="788"/>
      <c r="AL325" s="740">
        <f>ROUND(V325*(Z325-AD325),3)</f>
        <v>866.64200000000005</v>
      </c>
      <c r="AM325" s="741"/>
      <c r="AN325" s="741"/>
      <c r="AO325" s="741"/>
      <c r="AP325" s="741"/>
      <c r="AQ325" s="742"/>
      <c r="AR325" s="111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HW325" s="107"/>
    </row>
    <row r="326" spans="1:231" s="262" customFormat="1" ht="18.899999999999999" hidden="1" customHeight="1">
      <c r="A326" s="837"/>
      <c r="B326" s="826"/>
      <c r="C326" s="826"/>
      <c r="D326" s="826"/>
      <c r="E326" s="826"/>
      <c r="F326" s="826"/>
      <c r="G326" s="826"/>
      <c r="H326" s="836"/>
      <c r="I326" s="794"/>
      <c r="J326" s="709"/>
      <c r="K326" s="709"/>
      <c r="L326" s="709"/>
      <c r="M326" s="709"/>
      <c r="N326" s="709"/>
      <c r="O326" s="795"/>
      <c r="P326" s="765"/>
      <c r="Q326" s="788"/>
      <c r="R326" s="787" t="s">
        <v>41</v>
      </c>
      <c r="S326" s="766"/>
      <c r="T326" s="766"/>
      <c r="U326" s="870" t="s">
        <v>496</v>
      </c>
      <c r="V326" s="985">
        <f>V303</f>
        <v>0</v>
      </c>
      <c r="W326" s="766"/>
      <c r="X326" s="819"/>
      <c r="Y326" s="710" t="s">
        <v>540</v>
      </c>
      <c r="Z326" s="880">
        <f>Z303</f>
        <v>0</v>
      </c>
      <c r="AA326" s="766"/>
      <c r="AB326" s="766"/>
      <c r="AC326" s="710" t="s">
        <v>511</v>
      </c>
      <c r="AD326" s="1918">
        <v>0</v>
      </c>
      <c r="AE326" s="1918"/>
      <c r="AF326" s="1918"/>
      <c r="AG326" s="710" t="s">
        <v>469</v>
      </c>
      <c r="AH326" s="709"/>
      <c r="AI326" s="882"/>
      <c r="AJ326" s="882"/>
      <c r="AK326" s="788"/>
      <c r="AL326" s="740">
        <f>ROUND(V326*(Z326-AD326),3)</f>
        <v>0</v>
      </c>
      <c r="AM326" s="741"/>
      <c r="AN326" s="741"/>
      <c r="AO326" s="741"/>
      <c r="AP326" s="741"/>
      <c r="AQ326" s="742"/>
      <c r="AR326" s="111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HW326" s="107"/>
    </row>
    <row r="327" spans="1:231" s="262" customFormat="1" ht="18.899999999999999" hidden="1" customHeight="1">
      <c r="A327" s="842"/>
      <c r="B327" s="843"/>
      <c r="C327" s="843"/>
      <c r="D327" s="843"/>
      <c r="E327" s="843"/>
      <c r="F327" s="843"/>
      <c r="G327" s="843"/>
      <c r="H327" s="844"/>
      <c r="I327" s="845"/>
      <c r="J327" s="778"/>
      <c r="K327" s="778"/>
      <c r="L327" s="778"/>
      <c r="M327" s="778"/>
      <c r="N327" s="778"/>
      <c r="O327" s="847"/>
      <c r="P327" s="849"/>
      <c r="Q327" s="873"/>
      <c r="R327" s="849" t="s">
        <v>431</v>
      </c>
      <c r="S327" s="846"/>
      <c r="T327" s="773" t="s">
        <v>496</v>
      </c>
      <c r="U327" s="947"/>
      <c r="V327" s="778"/>
      <c r="W327" s="778"/>
      <c r="X327" s="778"/>
      <c r="Y327" s="778"/>
      <c r="Z327" s="778"/>
      <c r="AA327" s="778"/>
      <c r="AB327" s="778"/>
      <c r="AC327" s="778"/>
      <c r="AD327" s="987"/>
      <c r="AE327" s="778"/>
      <c r="AF327" s="778"/>
      <c r="AG327" s="778"/>
      <c r="AH327" s="778"/>
      <c r="AI327" s="778"/>
      <c r="AJ327" s="778"/>
      <c r="AK327" s="847"/>
      <c r="AL327" s="853">
        <f>SUM(AL323:AL326)</f>
        <v>1655.7820000000002</v>
      </c>
      <c r="AM327" s="854"/>
      <c r="AN327" s="854"/>
      <c r="AO327" s="854"/>
      <c r="AP327" s="854"/>
      <c r="AQ327" s="855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HW327" s="107"/>
    </row>
    <row r="328" spans="1:231" s="262" customFormat="1" ht="18.899999999999999" customHeight="1">
      <c r="A328" s="765" t="s">
        <v>550</v>
      </c>
      <c r="B328" s="766"/>
      <c r="C328" s="766"/>
      <c r="D328" s="766"/>
      <c r="E328" s="766"/>
      <c r="F328" s="766"/>
      <c r="G328" s="766"/>
      <c r="H328" s="788"/>
      <c r="I328" s="789" t="s">
        <v>551</v>
      </c>
      <c r="J328" s="693"/>
      <c r="K328" s="693"/>
      <c r="L328" s="693"/>
      <c r="M328" s="693"/>
      <c r="N328" s="693"/>
      <c r="O328" s="790"/>
      <c r="P328" s="686" t="s">
        <v>539</v>
      </c>
      <c r="Q328" s="785"/>
      <c r="R328" s="789"/>
      <c r="S328" s="876" t="s">
        <v>552</v>
      </c>
      <c r="T328" s="687"/>
      <c r="U328" s="1033"/>
      <c r="V328" s="687" t="s">
        <v>553</v>
      </c>
      <c r="W328" s="687"/>
      <c r="X328" s="703"/>
      <c r="Y328" s="693" t="s">
        <v>501</v>
      </c>
      <c r="Z328" s="693" t="s">
        <v>554</v>
      </c>
      <c r="AA328" s="693"/>
      <c r="AB328" s="693"/>
      <c r="AC328" s="693"/>
      <c r="AD328" s="693"/>
      <c r="AE328" s="1028"/>
      <c r="AF328" s="693"/>
      <c r="AG328" s="693"/>
      <c r="AH328" s="693"/>
      <c r="AI328" s="693"/>
      <c r="AJ328" s="693"/>
      <c r="AK328" s="790"/>
      <c r="AL328" s="1029"/>
      <c r="AM328" s="1030"/>
      <c r="AN328" s="1030"/>
      <c r="AO328" s="1030"/>
      <c r="AP328" s="1030"/>
      <c r="AQ328" s="891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HW328" s="107"/>
    </row>
    <row r="329" spans="1:231" s="262" customFormat="1" ht="18.899999999999999" customHeight="1">
      <c r="A329" s="837"/>
      <c r="B329" s="826"/>
      <c r="C329" s="826"/>
      <c r="D329" s="826"/>
      <c r="E329" s="826"/>
      <c r="F329" s="826"/>
      <c r="G329" s="826"/>
      <c r="H329" s="836"/>
      <c r="I329" s="765"/>
      <c r="J329" s="766"/>
      <c r="K329" s="766"/>
      <c r="L329" s="766"/>
      <c r="M329" s="766"/>
      <c r="N329" s="766"/>
      <c r="O329" s="788"/>
      <c r="P329" s="765"/>
      <c r="Q329" s="788"/>
      <c r="R329" s="837" t="s">
        <v>556</v>
      </c>
      <c r="S329" s="766"/>
      <c r="T329" s="766"/>
      <c r="U329" s="827"/>
      <c r="V329" s="709"/>
      <c r="W329" s="709"/>
      <c r="X329" s="709"/>
      <c r="Y329" s="709" t="s">
        <v>557</v>
      </c>
      <c r="Z329" s="709" t="s">
        <v>501</v>
      </c>
      <c r="AA329" s="1034">
        <f>I236/2/1000</f>
        <v>0.22500000000000001</v>
      </c>
      <c r="AB329" s="766"/>
      <c r="AC329" s="766"/>
      <c r="AD329" s="709" t="s">
        <v>540</v>
      </c>
      <c r="AE329" s="1935">
        <v>96.379000000000005</v>
      </c>
      <c r="AF329" s="1935"/>
      <c r="AG329" s="1935"/>
      <c r="AH329" s="709" t="s">
        <v>542</v>
      </c>
      <c r="AI329" s="1035">
        <v>360</v>
      </c>
      <c r="AJ329" s="766"/>
      <c r="AK329" s="788"/>
      <c r="AL329" s="799"/>
      <c r="AM329" s="800"/>
      <c r="AN329" s="800"/>
      <c r="AO329" s="800"/>
      <c r="AP329" s="800"/>
      <c r="AQ329" s="821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HW329" s="107"/>
    </row>
    <row r="330" spans="1:231" s="262" customFormat="1" ht="18.899999999999999" customHeight="1">
      <c r="A330" s="837"/>
      <c r="B330" s="826"/>
      <c r="C330" s="826"/>
      <c r="D330" s="826"/>
      <c r="E330" s="826"/>
      <c r="F330" s="826"/>
      <c r="G330" s="826"/>
      <c r="H330" s="836"/>
      <c r="I330" s="765"/>
      <c r="J330" s="766"/>
      <c r="K330" s="766"/>
      <c r="L330" s="766"/>
      <c r="M330" s="766"/>
      <c r="N330" s="766"/>
      <c r="O330" s="788"/>
      <c r="P330" s="765"/>
      <c r="Q330" s="788"/>
      <c r="R330" s="765"/>
      <c r="S330" s="766"/>
      <c r="T330" s="766"/>
      <c r="U330" s="1010" t="s">
        <v>558</v>
      </c>
      <c r="V330" s="823">
        <v>0.3</v>
      </c>
      <c r="W330" s="766"/>
      <c r="X330" s="766"/>
      <c r="Y330" s="709" t="s">
        <v>501</v>
      </c>
      <c r="Z330" s="819">
        <f>SIN(RADIANS(AE329/2))*AA329*2</f>
        <v>0.33540922741978124</v>
      </c>
      <c r="AA330" s="766"/>
      <c r="AB330" s="766"/>
      <c r="AC330" s="709" t="s">
        <v>542</v>
      </c>
      <c r="AD330" s="710">
        <v>4</v>
      </c>
      <c r="AE330" s="709" t="s">
        <v>559</v>
      </c>
      <c r="AF330" s="1036">
        <f>ROUND(PI()*AA329^2*(AE329/AI329)-(V330*Z330/AD330),4)</f>
        <v>1.7399999999999999E-2</v>
      </c>
      <c r="AG330" s="766"/>
      <c r="AH330" s="766"/>
      <c r="AI330" s="872"/>
      <c r="AJ330" s="709"/>
      <c r="AK330" s="795"/>
      <c r="AL330" s="740"/>
      <c r="AM330" s="741"/>
      <c r="AN330" s="741"/>
      <c r="AO330" s="741"/>
      <c r="AP330" s="741"/>
      <c r="AQ330" s="742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HW330" s="107"/>
    </row>
    <row r="331" spans="1:231" s="262" customFormat="1" ht="18.899999999999999" customHeight="1">
      <c r="A331" s="837"/>
      <c r="B331" s="826"/>
      <c r="C331" s="826"/>
      <c r="D331" s="826"/>
      <c r="E331" s="826"/>
      <c r="F331" s="826"/>
      <c r="G331" s="826"/>
      <c r="H331" s="836"/>
      <c r="I331" s="765"/>
      <c r="J331" s="766"/>
      <c r="K331" s="766"/>
      <c r="L331" s="766"/>
      <c r="M331" s="766"/>
      <c r="N331" s="766"/>
      <c r="O331" s="788"/>
      <c r="P331" s="765"/>
      <c r="Q331" s="788"/>
      <c r="R331" s="1037"/>
      <c r="S331" s="699"/>
      <c r="T331" s="699"/>
      <c r="U331" s="766"/>
      <c r="V331" s="703"/>
      <c r="W331" s="703"/>
      <c r="X331" s="766"/>
      <c r="Y331" s="710"/>
      <c r="Z331" s="1936">
        <f>AF$330</f>
        <v>1.7399999999999999E-2</v>
      </c>
      <c r="AA331" s="1936"/>
      <c r="AB331" s="1936"/>
      <c r="AC331" s="709" t="s">
        <v>501</v>
      </c>
      <c r="AD331" s="823">
        <f>0.75</f>
        <v>0.75</v>
      </c>
      <c r="AE331" s="766"/>
      <c r="AF331" s="766"/>
      <c r="AG331" s="709"/>
      <c r="AH331" s="709" t="s">
        <v>501</v>
      </c>
      <c r="AI331" s="1038">
        <f>27*2+18+10</f>
        <v>82</v>
      </c>
      <c r="AJ331" s="977"/>
      <c r="AK331" s="795"/>
      <c r="AL331" s="740">
        <f>Z331*AD331*AI331</f>
        <v>1.0700999999999998</v>
      </c>
      <c r="AM331" s="741"/>
      <c r="AN331" s="741"/>
      <c r="AO331" s="741"/>
      <c r="AP331" s="741"/>
      <c r="AQ331" s="742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HW331" s="107"/>
    </row>
    <row r="332" spans="1:231" s="262" customFormat="1" ht="18.899999999999999" customHeight="1">
      <c r="A332" s="837"/>
      <c r="B332" s="826"/>
      <c r="C332" s="826"/>
      <c r="D332" s="826"/>
      <c r="E332" s="826"/>
      <c r="F332" s="826"/>
      <c r="G332" s="826"/>
      <c r="H332" s="836"/>
      <c r="I332" s="765"/>
      <c r="J332" s="766"/>
      <c r="K332" s="766"/>
      <c r="L332" s="766"/>
      <c r="M332" s="766"/>
      <c r="N332" s="766"/>
      <c r="O332" s="788"/>
      <c r="P332" s="765"/>
      <c r="Q332" s="788"/>
      <c r="R332" s="698"/>
      <c r="S332" s="699"/>
      <c r="T332" s="699"/>
      <c r="U332" s="766"/>
      <c r="V332" s="703"/>
      <c r="W332" s="703"/>
      <c r="X332" s="766"/>
      <c r="Y332" s="710"/>
      <c r="Z332" s="1936">
        <f>AF$330</f>
        <v>1.7399999999999999E-2</v>
      </c>
      <c r="AA332" s="1936"/>
      <c r="AB332" s="1936"/>
      <c r="AC332" s="709" t="s">
        <v>501</v>
      </c>
      <c r="AD332" s="823">
        <f>0.75</f>
        <v>0.75</v>
      </c>
      <c r="AE332" s="766"/>
      <c r="AF332" s="766"/>
      <c r="AG332" s="709"/>
      <c r="AH332" s="709" t="s">
        <v>501</v>
      </c>
      <c r="AI332" s="1038">
        <f>12+18</f>
        <v>30</v>
      </c>
      <c r="AJ332" s="977"/>
      <c r="AK332" s="795"/>
      <c r="AL332" s="740">
        <f>Z332*AD332*AI332</f>
        <v>0.39149999999999996</v>
      </c>
      <c r="AM332" s="741"/>
      <c r="AN332" s="741"/>
      <c r="AO332" s="741"/>
      <c r="AP332" s="741"/>
      <c r="AQ332" s="742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HW332" s="107"/>
    </row>
    <row r="333" spans="1:231" s="262" customFormat="1" ht="18.899999999999999" customHeight="1">
      <c r="A333" s="837"/>
      <c r="B333" s="826"/>
      <c r="C333" s="826"/>
      <c r="D333" s="826"/>
      <c r="E333" s="826"/>
      <c r="F333" s="826"/>
      <c r="G333" s="826"/>
      <c r="H333" s="836"/>
      <c r="I333" s="765"/>
      <c r="J333" s="766"/>
      <c r="K333" s="766"/>
      <c r="L333" s="766"/>
      <c r="M333" s="766"/>
      <c r="N333" s="766"/>
      <c r="O333" s="788"/>
      <c r="P333" s="765"/>
      <c r="Q333" s="788"/>
      <c r="R333" s="1037"/>
      <c r="S333" s="699"/>
      <c r="T333" s="699"/>
      <c r="U333" s="766"/>
      <c r="V333" s="703"/>
      <c r="W333" s="703"/>
      <c r="X333" s="766"/>
      <c r="Y333" s="710"/>
      <c r="Z333" s="1936">
        <f>AF$330</f>
        <v>1.7399999999999999E-2</v>
      </c>
      <c r="AA333" s="1936"/>
      <c r="AB333" s="1936"/>
      <c r="AC333" s="709" t="s">
        <v>501</v>
      </c>
      <c r="AD333" s="823">
        <f>0.75</f>
        <v>0.75</v>
      </c>
      <c r="AE333" s="766"/>
      <c r="AF333" s="766"/>
      <c r="AG333" s="709"/>
      <c r="AH333" s="709" t="s">
        <v>501</v>
      </c>
      <c r="AI333" s="1038">
        <f>12+18*2+6</f>
        <v>54</v>
      </c>
      <c r="AJ333" s="977"/>
      <c r="AK333" s="795"/>
      <c r="AL333" s="740">
        <f>Z333*AD333*AI333</f>
        <v>0.70469999999999999</v>
      </c>
      <c r="AM333" s="741"/>
      <c r="AN333" s="741"/>
      <c r="AO333" s="741"/>
      <c r="AP333" s="741"/>
      <c r="AQ333" s="742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</row>
    <row r="334" spans="1:231" s="262" customFormat="1" ht="18.899999999999999" customHeight="1">
      <c r="A334" s="837"/>
      <c r="B334" s="826"/>
      <c r="C334" s="826"/>
      <c r="D334" s="826"/>
      <c r="E334" s="826"/>
      <c r="F334" s="826"/>
      <c r="G334" s="826"/>
      <c r="H334" s="836"/>
      <c r="I334" s="765"/>
      <c r="J334" s="766"/>
      <c r="K334" s="766"/>
      <c r="L334" s="766"/>
      <c r="M334" s="766"/>
      <c r="N334" s="766"/>
      <c r="O334" s="788"/>
      <c r="P334" s="765"/>
      <c r="Q334" s="788"/>
      <c r="R334" s="698"/>
      <c r="S334" s="699"/>
      <c r="T334" s="699"/>
      <c r="U334" s="766"/>
      <c r="V334" s="703"/>
      <c r="W334" s="703"/>
      <c r="X334" s="766"/>
      <c r="Y334" s="710"/>
      <c r="Z334" s="1936">
        <f>AF$330</f>
        <v>1.7399999999999999E-2</v>
      </c>
      <c r="AA334" s="1936"/>
      <c r="AB334" s="1936"/>
      <c r="AC334" s="709" t="s">
        <v>501</v>
      </c>
      <c r="AD334" s="823">
        <f>0.4+0.25</f>
        <v>0.65</v>
      </c>
      <c r="AE334" s="766"/>
      <c r="AF334" s="766"/>
      <c r="AG334" s="709"/>
      <c r="AH334" s="709" t="s">
        <v>501</v>
      </c>
      <c r="AI334" s="1038">
        <v>0</v>
      </c>
      <c r="AJ334" s="977"/>
      <c r="AK334" s="795"/>
      <c r="AL334" s="740">
        <f>Z334*AD334*AI334</f>
        <v>0</v>
      </c>
      <c r="AM334" s="741"/>
      <c r="AN334" s="741"/>
      <c r="AO334" s="741"/>
      <c r="AP334" s="741"/>
      <c r="AQ334" s="742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</row>
    <row r="335" spans="1:231" s="262" customFormat="1" ht="18.899999999999999" customHeight="1">
      <c r="A335" s="837"/>
      <c r="B335" s="826"/>
      <c r="C335" s="826"/>
      <c r="D335" s="826"/>
      <c r="E335" s="826"/>
      <c r="F335" s="826"/>
      <c r="G335" s="826"/>
      <c r="H335" s="836"/>
      <c r="I335" s="811"/>
      <c r="J335" s="809"/>
      <c r="K335" s="809"/>
      <c r="L335" s="809"/>
      <c r="M335" s="809"/>
      <c r="N335" s="809"/>
      <c r="O335" s="812"/>
      <c r="P335" s="811"/>
      <c r="Q335" s="812"/>
      <c r="R335" s="811" t="s">
        <v>431</v>
      </c>
      <c r="S335" s="865"/>
      <c r="T335" s="763" t="s">
        <v>496</v>
      </c>
      <c r="U335" s="747"/>
      <c r="V335" s="1039"/>
      <c r="W335" s="747"/>
      <c r="X335" s="747"/>
      <c r="Y335" s="747"/>
      <c r="Z335" s="747"/>
      <c r="AA335" s="747"/>
      <c r="AB335" s="747"/>
      <c r="AC335" s="747"/>
      <c r="AD335" s="747"/>
      <c r="AE335" s="747"/>
      <c r="AF335" s="747"/>
      <c r="AG335" s="747"/>
      <c r="AH335" s="747"/>
      <c r="AI335" s="747"/>
      <c r="AJ335" s="747"/>
      <c r="AK335" s="810"/>
      <c r="AL335" s="753">
        <f>SUM(AL331:AL334)</f>
        <v>2.1662999999999997</v>
      </c>
      <c r="AM335" s="754"/>
      <c r="AN335" s="754"/>
      <c r="AO335" s="754"/>
      <c r="AP335" s="754"/>
      <c r="AQ335" s="755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</row>
    <row r="336" spans="1:231" s="262" customFormat="1" ht="18.899999999999999" customHeight="1">
      <c r="A336" s="837"/>
      <c r="B336" s="826"/>
      <c r="C336" s="826"/>
      <c r="D336" s="826"/>
      <c r="E336" s="826"/>
      <c r="F336" s="826"/>
      <c r="G336" s="826"/>
      <c r="H336" s="836"/>
      <c r="I336" s="794" t="s">
        <v>652</v>
      </c>
      <c r="J336" s="709"/>
      <c r="K336" s="709"/>
      <c r="L336" s="709"/>
      <c r="M336" s="709"/>
      <c r="N336" s="709"/>
      <c r="O336" s="795"/>
      <c r="P336" s="765" t="s">
        <v>539</v>
      </c>
      <c r="Q336" s="788"/>
      <c r="R336" s="794"/>
      <c r="S336" s="826" t="s">
        <v>552</v>
      </c>
      <c r="T336" s="766"/>
      <c r="U336" s="1040" t="s">
        <v>653</v>
      </c>
      <c r="V336" s="766"/>
      <c r="W336" s="766"/>
      <c r="X336" s="703"/>
      <c r="Y336" s="709"/>
      <c r="Z336" s="709"/>
      <c r="AA336" s="709"/>
      <c r="AB336" s="709"/>
      <c r="AC336" s="709"/>
      <c r="AD336" s="709"/>
      <c r="AE336" s="820"/>
      <c r="AF336" s="709"/>
      <c r="AG336" s="709"/>
      <c r="AH336" s="709"/>
      <c r="AI336" s="709"/>
      <c r="AJ336" s="709"/>
      <c r="AK336" s="795"/>
      <c r="AL336" s="740"/>
      <c r="AM336" s="741"/>
      <c r="AN336" s="741"/>
      <c r="AO336" s="741"/>
      <c r="AP336" s="741"/>
      <c r="AQ336" s="742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</row>
    <row r="337" spans="1:256" s="262" customFormat="1" ht="18.899999999999999" customHeight="1">
      <c r="A337" s="837"/>
      <c r="B337" s="826"/>
      <c r="C337" s="826"/>
      <c r="D337" s="826"/>
      <c r="E337" s="826"/>
      <c r="F337" s="826"/>
      <c r="G337" s="826"/>
      <c r="H337" s="836"/>
      <c r="I337" s="1041" t="s">
        <v>654</v>
      </c>
      <c r="J337" s="766"/>
      <c r="K337" s="766"/>
      <c r="L337" s="766"/>
      <c r="M337" s="766"/>
      <c r="N337" s="766"/>
      <c r="O337" s="788"/>
      <c r="P337" s="787" t="s">
        <v>41</v>
      </c>
      <c r="Q337" s="788"/>
      <c r="R337" s="837" t="s">
        <v>655</v>
      </c>
      <c r="S337" s="766"/>
      <c r="T337" s="709" t="s">
        <v>557</v>
      </c>
      <c r="U337" s="709" t="s">
        <v>501</v>
      </c>
      <c r="V337" s="1042">
        <f>I236/1000</f>
        <v>0.45</v>
      </c>
      <c r="W337" s="766"/>
      <c r="X337" s="766"/>
      <c r="Y337" s="709" t="s">
        <v>542</v>
      </c>
      <c r="Z337" s="1043">
        <v>4</v>
      </c>
      <c r="AA337" s="1043"/>
      <c r="AB337" s="1043" t="s">
        <v>479</v>
      </c>
      <c r="AC337" s="823">
        <f>ROUND(PI()*V337^2/4,3)</f>
        <v>0.159</v>
      </c>
      <c r="AD337" s="766"/>
      <c r="AE337" s="766"/>
      <c r="AF337" s="932" t="s">
        <v>41</v>
      </c>
      <c r="AG337" s="766"/>
      <c r="AH337" s="709"/>
      <c r="AI337" s="1035"/>
      <c r="AJ337" s="766"/>
      <c r="AK337" s="788"/>
      <c r="AL337" s="740"/>
      <c r="AM337" s="741"/>
      <c r="AN337" s="741"/>
      <c r="AO337" s="741"/>
      <c r="AP337" s="741"/>
      <c r="AQ337" s="742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</row>
    <row r="338" spans="1:256" s="262" customFormat="1" ht="18.899999999999999" customHeight="1">
      <c r="A338" s="837"/>
      <c r="B338" s="826"/>
      <c r="C338" s="826"/>
      <c r="D338" s="826"/>
      <c r="E338" s="826"/>
      <c r="F338" s="826"/>
      <c r="G338" s="826"/>
      <c r="H338" s="836"/>
      <c r="I338" s="765"/>
      <c r="J338" s="766"/>
      <c r="K338" s="766"/>
      <c r="L338" s="766"/>
      <c r="M338" s="766"/>
      <c r="N338" s="766"/>
      <c r="O338" s="788"/>
      <c r="P338" s="765"/>
      <c r="Q338" s="788"/>
      <c r="R338" s="837" t="s">
        <v>656</v>
      </c>
      <c r="S338" s="819"/>
      <c r="T338" s="871">
        <f>AL240</f>
        <v>239</v>
      </c>
      <c r="U338" s="766"/>
      <c r="V338" s="766"/>
      <c r="W338" s="710" t="s">
        <v>501</v>
      </c>
      <c r="X338" s="709" t="s">
        <v>467</v>
      </c>
      <c r="Y338" s="871">
        <f>Z136</f>
        <v>2</v>
      </c>
      <c r="Z338" s="766"/>
      <c r="AA338" s="766"/>
      <c r="AB338" s="709" t="s">
        <v>511</v>
      </c>
      <c r="AC338" s="871">
        <v>0.2</v>
      </c>
      <c r="AD338" s="766"/>
      <c r="AE338" s="766"/>
      <c r="AF338" s="709" t="s">
        <v>469</v>
      </c>
      <c r="AG338" s="709" t="s">
        <v>479</v>
      </c>
      <c r="AH338" s="1044">
        <f>ROUND(T338*(Y338-AC338),3)</f>
        <v>430.2</v>
      </c>
      <c r="AI338" s="882"/>
      <c r="AJ338" s="882"/>
      <c r="AK338" s="1045"/>
      <c r="AL338" s="1046" t="s">
        <v>41</v>
      </c>
      <c r="AM338" s="741"/>
      <c r="AN338" s="741"/>
      <c r="AO338" s="741"/>
      <c r="AP338" s="741"/>
      <c r="AQ338" s="742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</row>
    <row r="339" spans="1:256" s="262" customFormat="1" ht="18.899999999999999" customHeight="1">
      <c r="A339" s="837"/>
      <c r="B339" s="826"/>
      <c r="C339" s="826"/>
      <c r="D339" s="826"/>
      <c r="E339" s="826"/>
      <c r="F339" s="826"/>
      <c r="G339" s="826"/>
      <c r="H339" s="836"/>
      <c r="I339" s="765"/>
      <c r="J339" s="766"/>
      <c r="K339" s="766"/>
      <c r="L339" s="766"/>
      <c r="M339" s="766"/>
      <c r="N339" s="766"/>
      <c r="O339" s="788"/>
      <c r="P339" s="765"/>
      <c r="Q339" s="788"/>
      <c r="R339" s="837" t="s">
        <v>657</v>
      </c>
      <c r="S339" s="819"/>
      <c r="T339" s="871">
        <f>AC337</f>
        <v>0.159</v>
      </c>
      <c r="U339" s="766"/>
      <c r="V339" s="766"/>
      <c r="W339" s="710" t="s">
        <v>501</v>
      </c>
      <c r="X339" s="871">
        <f>AH338</f>
        <v>430.2</v>
      </c>
      <c r="Y339" s="766"/>
      <c r="Z339" s="766"/>
      <c r="AA339" s="709"/>
      <c r="AB339" s="709"/>
      <c r="AC339" s="709"/>
      <c r="AD339" s="709"/>
      <c r="AE339" s="709"/>
      <c r="AF339" s="709"/>
      <c r="AG339" s="709"/>
      <c r="AH339" s="709"/>
      <c r="AI339" s="709"/>
      <c r="AJ339" s="709"/>
      <c r="AK339" s="795"/>
      <c r="AL339" s="740">
        <f>ROUND(T339*X339,3)</f>
        <v>68.402000000000001</v>
      </c>
      <c r="AM339" s="741"/>
      <c r="AN339" s="741"/>
      <c r="AO339" s="741"/>
      <c r="AP339" s="741"/>
      <c r="AQ339" s="742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</row>
    <row r="340" spans="1:256" s="262" customFormat="1" ht="18.899999999999999" customHeight="1">
      <c r="A340" s="837"/>
      <c r="B340" s="826"/>
      <c r="C340" s="826"/>
      <c r="D340" s="826"/>
      <c r="E340" s="826"/>
      <c r="F340" s="826"/>
      <c r="G340" s="826"/>
      <c r="H340" s="836"/>
      <c r="I340" s="765"/>
      <c r="J340" s="766"/>
      <c r="K340" s="766"/>
      <c r="L340" s="766"/>
      <c r="M340" s="766"/>
      <c r="N340" s="766"/>
      <c r="O340" s="788"/>
      <c r="P340" s="765"/>
      <c r="Q340" s="788"/>
      <c r="R340" s="837"/>
      <c r="S340" s="819"/>
      <c r="T340" s="871"/>
      <c r="U340" s="766"/>
      <c r="V340" s="766"/>
      <c r="W340" s="710"/>
      <c r="X340" s="871"/>
      <c r="Y340" s="766"/>
      <c r="Z340" s="766"/>
      <c r="AA340" s="709"/>
      <c r="AB340" s="709"/>
      <c r="AC340" s="709"/>
      <c r="AD340" s="709"/>
      <c r="AE340" s="709"/>
      <c r="AF340" s="709"/>
      <c r="AG340" s="709"/>
      <c r="AH340" s="709"/>
      <c r="AI340" s="709"/>
      <c r="AJ340" s="709"/>
      <c r="AK340" s="795"/>
      <c r="AL340" s="740"/>
      <c r="AM340" s="741"/>
      <c r="AN340" s="741"/>
      <c r="AO340" s="741"/>
      <c r="AP340" s="741"/>
      <c r="AQ340" s="742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</row>
    <row r="341" spans="1:256" s="262" customFormat="1" ht="18.899999999999999" customHeight="1">
      <c r="A341" s="837"/>
      <c r="B341" s="826"/>
      <c r="C341" s="826"/>
      <c r="D341" s="826"/>
      <c r="E341" s="826"/>
      <c r="F341" s="826"/>
      <c r="G341" s="826"/>
      <c r="H341" s="836"/>
      <c r="I341" s="765"/>
      <c r="J341" s="766"/>
      <c r="K341" s="766"/>
      <c r="L341" s="766"/>
      <c r="M341" s="766"/>
      <c r="N341" s="766"/>
      <c r="O341" s="788"/>
      <c r="P341" s="765"/>
      <c r="Q341" s="788"/>
      <c r="R341" s="811" t="s">
        <v>431</v>
      </c>
      <c r="S341" s="865"/>
      <c r="T341" s="763" t="s">
        <v>496</v>
      </c>
      <c r="U341" s="747"/>
      <c r="V341" s="766"/>
      <c r="W341" s="710"/>
      <c r="X341" s="871"/>
      <c r="Y341" s="766"/>
      <c r="Z341" s="766"/>
      <c r="AA341" s="709"/>
      <c r="AB341" s="709"/>
      <c r="AC341" s="709"/>
      <c r="AD341" s="709"/>
      <c r="AE341" s="709"/>
      <c r="AF341" s="709"/>
      <c r="AG341" s="709"/>
      <c r="AH341" s="709"/>
      <c r="AI341" s="709"/>
      <c r="AJ341" s="709"/>
      <c r="AK341" s="795"/>
      <c r="AL341" s="740">
        <f>SUM(AL339:AL340)</f>
        <v>68.402000000000001</v>
      </c>
      <c r="AM341" s="741"/>
      <c r="AN341" s="741"/>
      <c r="AO341" s="741"/>
      <c r="AP341" s="741"/>
      <c r="AQ341" s="742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</row>
    <row r="342" spans="1:256" s="277" customFormat="1" ht="20.100000000000001" customHeight="1">
      <c r="A342" s="683" t="s">
        <v>658</v>
      </c>
      <c r="B342" s="684"/>
      <c r="C342" s="684"/>
      <c r="D342" s="684"/>
      <c r="E342" s="684"/>
      <c r="F342" s="684"/>
      <c r="G342" s="684"/>
      <c r="H342" s="685"/>
      <c r="I342" s="686" t="s">
        <v>511</v>
      </c>
      <c r="J342" s="688"/>
      <c r="K342" s="688"/>
      <c r="L342" s="688"/>
      <c r="M342" s="688"/>
      <c r="N342" s="688"/>
      <c r="O342" s="688"/>
      <c r="P342" s="686" t="s">
        <v>448</v>
      </c>
      <c r="Q342" s="785"/>
      <c r="R342" s="856" t="s">
        <v>659</v>
      </c>
      <c r="S342" s="693"/>
      <c r="T342" s="693"/>
      <c r="U342" s="858">
        <f>46.7+30.6*2</f>
        <v>107.9</v>
      </c>
      <c r="V342" s="687"/>
      <c r="W342" s="687"/>
      <c r="X342" s="693"/>
      <c r="Y342" s="858"/>
      <c r="Z342" s="693"/>
      <c r="AA342" s="693"/>
      <c r="AB342" s="693"/>
      <c r="AC342" s="1047"/>
      <c r="AD342" s="687"/>
      <c r="AE342" s="687"/>
      <c r="AF342" s="687"/>
      <c r="AG342" s="687"/>
      <c r="AH342" s="687"/>
      <c r="AI342" s="687"/>
      <c r="AJ342" s="1048"/>
      <c r="AK342" s="790"/>
      <c r="AL342" s="1029">
        <f>U342</f>
        <v>107.9</v>
      </c>
      <c r="AM342" s="1030"/>
      <c r="AN342" s="1030"/>
      <c r="AO342" s="1030"/>
      <c r="AP342" s="1030"/>
      <c r="AQ342" s="891"/>
      <c r="AU342" s="278"/>
      <c r="AV342" s="278"/>
      <c r="AW342" s="278"/>
      <c r="AX342" s="278"/>
      <c r="AY342" s="278"/>
      <c r="AZ342" s="278"/>
      <c r="BA342" s="278"/>
      <c r="BB342" s="278"/>
    </row>
    <row r="343" spans="1:256" s="277" customFormat="1" ht="20.100000000000001" customHeight="1">
      <c r="A343" s="698"/>
      <c r="B343" s="699"/>
      <c r="C343" s="699"/>
      <c r="D343" s="699"/>
      <c r="E343" s="699"/>
      <c r="F343" s="699"/>
      <c r="G343" s="700"/>
      <c r="H343" s="701"/>
      <c r="I343" s="1049" t="s">
        <v>660</v>
      </c>
      <c r="J343" s="1050"/>
      <c r="K343" s="1050"/>
      <c r="L343" s="1050"/>
      <c r="M343" s="1050"/>
      <c r="N343" s="1050"/>
      <c r="O343" s="1051"/>
      <c r="P343" s="698" t="s">
        <v>503</v>
      </c>
      <c r="Q343" s="735"/>
      <c r="R343" s="837" t="s">
        <v>502</v>
      </c>
      <c r="S343" s="709"/>
      <c r="T343" s="709"/>
      <c r="U343" s="709"/>
      <c r="V343" s="709"/>
      <c r="W343" s="1937"/>
      <c r="X343" s="1937"/>
      <c r="Y343" s="1937"/>
      <c r="Z343" s="1937"/>
      <c r="AA343" s="1937"/>
      <c r="AB343" s="710"/>
      <c r="AC343" s="1052"/>
      <c r="AD343" s="738"/>
      <c r="AE343" s="738"/>
      <c r="AF343" s="699"/>
      <c r="AG343" s="699"/>
      <c r="AH343" s="703"/>
      <c r="AI343" s="703"/>
      <c r="AJ343" s="703"/>
      <c r="AK343" s="711"/>
      <c r="AL343" s="740"/>
      <c r="AM343" s="741"/>
      <c r="AN343" s="741"/>
      <c r="AO343" s="741"/>
      <c r="AP343" s="741"/>
      <c r="AQ343" s="742"/>
      <c r="AU343" s="278"/>
      <c r="AV343" s="278"/>
      <c r="AW343" s="278"/>
      <c r="AX343" s="278"/>
      <c r="AY343" s="278"/>
      <c r="AZ343" s="278"/>
      <c r="BA343" s="278"/>
      <c r="BB343" s="278"/>
    </row>
    <row r="344" spans="1:256" s="277" customFormat="1" ht="20.100000000000001" customHeight="1">
      <c r="A344" s="698"/>
      <c r="B344" s="699"/>
      <c r="C344" s="699"/>
      <c r="D344" s="699"/>
      <c r="E344" s="699"/>
      <c r="F344" s="699"/>
      <c r="G344" s="700"/>
      <c r="H344" s="701"/>
      <c r="I344" s="765" t="s">
        <v>650</v>
      </c>
      <c r="J344" s="818"/>
      <c r="K344" s="818"/>
      <c r="L344" s="818"/>
      <c r="M344" s="699"/>
      <c r="N344" s="699"/>
      <c r="O344" s="735"/>
      <c r="P344" s="706"/>
      <c r="Q344" s="705"/>
      <c r="R344" s="794"/>
      <c r="S344" s="1931">
        <f>AL342</f>
        <v>107.9</v>
      </c>
      <c r="T344" s="1931"/>
      <c r="U344" s="1931"/>
      <c r="V344" s="1931"/>
      <c r="W344" s="708" t="s">
        <v>501</v>
      </c>
      <c r="X344" s="1941">
        <f>0.0099</f>
        <v>9.9000000000000008E-3</v>
      </c>
      <c r="Y344" s="1941"/>
      <c r="Z344" s="1941"/>
      <c r="AA344" s="1941"/>
      <c r="AB344" s="766"/>
      <c r="AC344" s="819"/>
      <c r="AD344" s="710"/>
      <c r="AE344" s="880"/>
      <c r="AF344" s="1053"/>
      <c r="AG344" s="1053"/>
      <c r="AH344" s="710"/>
      <c r="AI344" s="709"/>
      <c r="AJ344" s="709"/>
      <c r="AK344" s="795"/>
      <c r="AL344" s="740">
        <f>ROUND(S344*X344,3)</f>
        <v>1.0680000000000001</v>
      </c>
      <c r="AM344" s="741"/>
      <c r="AN344" s="741"/>
      <c r="AO344" s="741"/>
      <c r="AP344" s="741"/>
      <c r="AQ344" s="742"/>
      <c r="AU344" s="278"/>
      <c r="AV344" s="278"/>
      <c r="AW344" s="278"/>
      <c r="AX344" s="278"/>
      <c r="AY344" s="278"/>
      <c r="AZ344" s="278"/>
      <c r="BA344" s="278"/>
      <c r="BB344" s="278"/>
    </row>
    <row r="345" spans="1:256" s="277" customFormat="1" ht="20.100000000000001" customHeight="1">
      <c r="A345" s="698"/>
      <c r="B345" s="699"/>
      <c r="C345" s="699"/>
      <c r="D345" s="699"/>
      <c r="E345" s="699"/>
      <c r="F345" s="699"/>
      <c r="G345" s="700"/>
      <c r="H345" s="701"/>
      <c r="I345" s="765" t="s">
        <v>547</v>
      </c>
      <c r="J345" s="818"/>
      <c r="K345" s="818"/>
      <c r="L345" s="818"/>
      <c r="M345" s="699"/>
      <c r="N345" s="699"/>
      <c r="O345" s="735"/>
      <c r="P345" s="706"/>
      <c r="Q345" s="705"/>
      <c r="R345" s="794"/>
      <c r="S345" s="1931">
        <f>S344</f>
        <v>107.9</v>
      </c>
      <c r="T345" s="1931"/>
      <c r="U345" s="1931"/>
      <c r="V345" s="1931"/>
      <c r="W345" s="708" t="s">
        <v>501</v>
      </c>
      <c r="X345" s="1941">
        <v>3.0999999999999999E-3</v>
      </c>
      <c r="Y345" s="1941"/>
      <c r="Z345" s="1941"/>
      <c r="AA345" s="1941"/>
      <c r="AB345" s="766"/>
      <c r="AC345" s="819"/>
      <c r="AD345" s="710"/>
      <c r="AE345" s="880"/>
      <c r="AF345" s="1053"/>
      <c r="AG345" s="1053"/>
      <c r="AH345" s="710"/>
      <c r="AI345" s="709"/>
      <c r="AJ345" s="709"/>
      <c r="AK345" s="795"/>
      <c r="AL345" s="740">
        <f>ROUND(S345*X345,3)</f>
        <v>0.33400000000000002</v>
      </c>
      <c r="AM345" s="741"/>
      <c r="AN345" s="741"/>
      <c r="AO345" s="741"/>
      <c r="AP345" s="741"/>
      <c r="AQ345" s="742"/>
      <c r="AU345" s="278"/>
      <c r="AV345" s="278"/>
      <c r="AW345" s="278"/>
      <c r="AX345" s="278"/>
      <c r="AY345" s="278"/>
      <c r="AZ345" s="278"/>
      <c r="BA345" s="278"/>
      <c r="BB345" s="278"/>
    </row>
    <row r="346" spans="1:256" s="277" customFormat="1" ht="20.100000000000001" customHeight="1">
      <c r="A346" s="698"/>
      <c r="B346" s="699"/>
      <c r="C346" s="699"/>
      <c r="D346" s="699"/>
      <c r="E346" s="699"/>
      <c r="F346" s="699"/>
      <c r="G346" s="700"/>
      <c r="H346" s="701"/>
      <c r="I346" s="811" t="s">
        <v>431</v>
      </c>
      <c r="J346" s="1023"/>
      <c r="K346" s="1023"/>
      <c r="L346" s="1023"/>
      <c r="M346" s="745"/>
      <c r="N346" s="745"/>
      <c r="O346" s="757"/>
      <c r="P346" s="1013" t="s">
        <v>41</v>
      </c>
      <c r="Q346" s="812"/>
      <c r="R346" s="1054"/>
      <c r="S346" s="865"/>
      <c r="T346" s="1055"/>
      <c r="U346" s="1056"/>
      <c r="V346" s="1057"/>
      <c r="W346" s="763"/>
      <c r="X346" s="1058"/>
      <c r="Y346" s="1059"/>
      <c r="Z346" s="835"/>
      <c r="AA346" s="834"/>
      <c r="AB346" s="1016"/>
      <c r="AC346" s="834"/>
      <c r="AD346" s="1060"/>
      <c r="AE346" s="1060"/>
      <c r="AF346" s="1060"/>
      <c r="AG346" s="747"/>
      <c r="AH346" s="747"/>
      <c r="AI346" s="747"/>
      <c r="AJ346" s="747"/>
      <c r="AK346" s="810"/>
      <c r="AL346" s="753">
        <f>SUM(AL344:AL345)</f>
        <v>1.4020000000000001</v>
      </c>
      <c r="AM346" s="754"/>
      <c r="AN346" s="754"/>
      <c r="AO346" s="754"/>
      <c r="AP346" s="754"/>
      <c r="AQ346" s="755"/>
      <c r="AU346" s="278"/>
      <c r="AV346" s="278"/>
      <c r="AW346" s="278"/>
      <c r="AX346" s="278"/>
      <c r="AY346" s="278"/>
      <c r="AZ346" s="278"/>
      <c r="BA346" s="278"/>
      <c r="BB346" s="278"/>
    </row>
    <row r="347" spans="1:256" s="277" customFormat="1" ht="20.100000000000001" customHeight="1">
      <c r="A347" s="698"/>
      <c r="B347" s="699"/>
      <c r="C347" s="699"/>
      <c r="D347" s="699"/>
      <c r="E347" s="699"/>
      <c r="F347" s="699"/>
      <c r="G347" s="700"/>
      <c r="H347" s="701"/>
      <c r="I347" s="1061" t="s">
        <v>538</v>
      </c>
      <c r="J347" s="1062"/>
      <c r="K347" s="1062"/>
      <c r="L347" s="1062"/>
      <c r="M347" s="1062"/>
      <c r="N347" s="1062"/>
      <c r="O347" s="1063"/>
      <c r="P347" s="715" t="s">
        <v>661</v>
      </c>
      <c r="Q347" s="719"/>
      <c r="R347" s="956"/>
      <c r="S347" s="724"/>
      <c r="T347" s="724"/>
      <c r="U347" s="724"/>
      <c r="V347" s="724"/>
      <c r="W347" s="1064"/>
      <c r="X347" s="1064"/>
      <c r="Y347" s="1064"/>
      <c r="Z347" s="1064"/>
      <c r="AA347" s="1064"/>
      <c r="AB347" s="896"/>
      <c r="AC347" s="1065"/>
      <c r="AD347" s="1066"/>
      <c r="AE347" s="1066"/>
      <c r="AF347" s="723"/>
      <c r="AG347" s="723"/>
      <c r="AH347" s="728"/>
      <c r="AI347" s="728"/>
      <c r="AJ347" s="728"/>
      <c r="AK347" s="729"/>
      <c r="AL347" s="730">
        <f>ROUND(W347*AC347,3)</f>
        <v>0</v>
      </c>
      <c r="AM347" s="900"/>
      <c r="AN347" s="900"/>
      <c r="AO347" s="900"/>
      <c r="AP347" s="900"/>
      <c r="AQ347" s="901"/>
      <c r="AU347" s="278"/>
      <c r="AV347" s="278"/>
      <c r="AW347" s="278"/>
      <c r="AX347" s="278"/>
      <c r="AY347" s="278"/>
      <c r="AZ347" s="278"/>
      <c r="BA347" s="278"/>
      <c r="BB347" s="278"/>
    </row>
    <row r="348" spans="1:256" s="277" customFormat="1" ht="20.100000000000001" customHeight="1">
      <c r="A348" s="698"/>
      <c r="B348" s="699"/>
      <c r="C348" s="699"/>
      <c r="D348" s="699"/>
      <c r="E348" s="699"/>
      <c r="F348" s="699"/>
      <c r="G348" s="700"/>
      <c r="H348" s="701"/>
      <c r="I348" s="808"/>
      <c r="J348" s="747"/>
      <c r="K348" s="747"/>
      <c r="L348" s="747"/>
      <c r="M348" s="747"/>
      <c r="N348" s="747"/>
      <c r="O348" s="810"/>
      <c r="P348" s="1054"/>
      <c r="Q348" s="757"/>
      <c r="R348" s="959">
        <v>0.45</v>
      </c>
      <c r="S348" s="749"/>
      <c r="T348" s="749"/>
      <c r="U348" s="763" t="s">
        <v>501</v>
      </c>
      <c r="V348" s="959">
        <v>0.5</v>
      </c>
      <c r="W348" s="749"/>
      <c r="X348" s="749"/>
      <c r="Y348" s="763" t="s">
        <v>501</v>
      </c>
      <c r="Z348" s="959">
        <f>U342</f>
        <v>107.9</v>
      </c>
      <c r="AA348" s="749"/>
      <c r="AB348" s="749"/>
      <c r="AC348" s="1067"/>
      <c r="AD348" s="1068"/>
      <c r="AE348" s="1068"/>
      <c r="AF348" s="751"/>
      <c r="AG348" s="751"/>
      <c r="AH348" s="751"/>
      <c r="AI348" s="751"/>
      <c r="AJ348" s="751"/>
      <c r="AK348" s="752"/>
      <c r="AL348" s="753">
        <f>ROUND(R348*V348*Z348,3)</f>
        <v>24.277999999999999</v>
      </c>
      <c r="AM348" s="754"/>
      <c r="AN348" s="754"/>
      <c r="AO348" s="754"/>
      <c r="AP348" s="754"/>
      <c r="AQ348" s="755"/>
      <c r="AU348" s="278"/>
      <c r="AV348" s="278"/>
      <c r="AW348" s="278"/>
      <c r="AX348" s="278"/>
      <c r="AY348" s="278"/>
      <c r="AZ348" s="278"/>
      <c r="BA348" s="278"/>
      <c r="BB348" s="278"/>
    </row>
    <row r="349" spans="1:256" s="277" customFormat="1" ht="20.100000000000001" customHeight="1">
      <c r="A349" s="698"/>
      <c r="B349" s="699"/>
      <c r="C349" s="699"/>
      <c r="D349" s="699"/>
      <c r="E349" s="699"/>
      <c r="F349" s="699"/>
      <c r="G349" s="700"/>
      <c r="H349" s="701"/>
      <c r="I349" s="1049" t="s">
        <v>662</v>
      </c>
      <c r="J349" s="1050"/>
      <c r="K349" s="1050"/>
      <c r="L349" s="1050"/>
      <c r="M349" s="1050"/>
      <c r="N349" s="1050"/>
      <c r="O349" s="1051"/>
      <c r="P349" s="765" t="s">
        <v>663</v>
      </c>
      <c r="Q349" s="735"/>
      <c r="R349" s="837"/>
      <c r="S349" s="709"/>
      <c r="T349" s="709"/>
      <c r="U349" s="709"/>
      <c r="V349" s="709"/>
      <c r="W349" s="1069"/>
      <c r="X349" s="1069"/>
      <c r="Y349" s="1069"/>
      <c r="Z349" s="1069"/>
      <c r="AA349" s="1069"/>
      <c r="AB349" s="710"/>
      <c r="AC349" s="1070"/>
      <c r="AD349" s="1071"/>
      <c r="AE349" s="1071"/>
      <c r="AF349" s="708"/>
      <c r="AG349" s="708"/>
      <c r="AH349" s="703"/>
      <c r="AI349" s="703"/>
      <c r="AJ349" s="703"/>
      <c r="AK349" s="711"/>
      <c r="AL349" s="740">
        <f>ROUND(W349*AC349,3)</f>
        <v>0</v>
      </c>
      <c r="AM349" s="741"/>
      <c r="AN349" s="741"/>
      <c r="AO349" s="741"/>
      <c r="AP349" s="741"/>
      <c r="AQ349" s="742"/>
      <c r="AU349" s="278"/>
      <c r="AV349" s="278"/>
      <c r="AW349" s="278"/>
      <c r="AX349" s="278"/>
      <c r="AY349" s="278"/>
      <c r="AZ349" s="278"/>
      <c r="BA349" s="278"/>
      <c r="BB349" s="278"/>
    </row>
    <row r="350" spans="1:256" s="277" customFormat="1" ht="20.100000000000001" customHeight="1">
      <c r="A350" s="768"/>
      <c r="B350" s="769"/>
      <c r="C350" s="769"/>
      <c r="D350" s="769"/>
      <c r="E350" s="769"/>
      <c r="F350" s="769"/>
      <c r="G350" s="770"/>
      <c r="H350" s="771"/>
      <c r="I350" s="845"/>
      <c r="J350" s="778"/>
      <c r="K350" s="778"/>
      <c r="L350" s="778"/>
      <c r="M350" s="778"/>
      <c r="N350" s="778"/>
      <c r="O350" s="847"/>
      <c r="P350" s="1072"/>
      <c r="Q350" s="775"/>
      <c r="R350" s="964">
        <v>0.5</v>
      </c>
      <c r="S350" s="965"/>
      <c r="T350" s="965"/>
      <c r="U350" s="773" t="s">
        <v>501</v>
      </c>
      <c r="V350" s="964">
        <v>2</v>
      </c>
      <c r="W350" s="965"/>
      <c r="X350" s="965"/>
      <c r="Y350" s="773" t="s">
        <v>501</v>
      </c>
      <c r="Z350" s="964">
        <f>U342</f>
        <v>107.9</v>
      </c>
      <c r="AA350" s="965"/>
      <c r="AB350" s="965"/>
      <c r="AC350" s="773" t="s">
        <v>474</v>
      </c>
      <c r="AD350" s="964">
        <f>R348*V348</f>
        <v>0.22500000000000001</v>
      </c>
      <c r="AE350" s="965"/>
      <c r="AF350" s="965"/>
      <c r="AG350" s="773" t="s">
        <v>501</v>
      </c>
      <c r="AH350" s="1073">
        <f>ROUNDUP(U342/30,0)+1</f>
        <v>5</v>
      </c>
      <c r="AI350" s="965"/>
      <c r="AJ350" s="965"/>
      <c r="AK350" s="781"/>
      <c r="AL350" s="853">
        <f>ROUND(R350*V350*Z350+AD350*AH350,3)</f>
        <v>109.02500000000001</v>
      </c>
      <c r="AM350" s="854"/>
      <c r="AN350" s="854"/>
      <c r="AO350" s="854"/>
      <c r="AP350" s="854"/>
      <c r="AQ350" s="855"/>
      <c r="AU350" s="278"/>
      <c r="AV350" s="278"/>
      <c r="AW350" s="278"/>
      <c r="AX350" s="278"/>
      <c r="AY350" s="278"/>
      <c r="AZ350" s="278"/>
      <c r="BA350" s="278"/>
      <c r="BB350" s="278"/>
    </row>
    <row r="351" spans="1:256" s="262" customFormat="1" ht="18.899999999999999" hidden="1" customHeight="1">
      <c r="A351" s="686" t="s">
        <v>664</v>
      </c>
      <c r="B351" s="687"/>
      <c r="C351" s="687"/>
      <c r="D351" s="687"/>
      <c r="E351" s="687"/>
      <c r="F351" s="687"/>
      <c r="G351" s="687"/>
      <c r="H351" s="785"/>
      <c r="I351" s="686" t="s">
        <v>665</v>
      </c>
      <c r="J351" s="687"/>
      <c r="K351" s="687"/>
      <c r="L351" s="687"/>
      <c r="M351" s="687"/>
      <c r="N351" s="687"/>
      <c r="O351" s="785"/>
      <c r="P351" s="686" t="s">
        <v>663</v>
      </c>
      <c r="Q351" s="785"/>
      <c r="R351" s="1074" t="s">
        <v>666</v>
      </c>
      <c r="S351" s="687"/>
      <c r="T351" s="857"/>
      <c r="U351" s="693"/>
      <c r="V351" s="687"/>
      <c r="W351" s="859"/>
      <c r="X351" s="1075"/>
      <c r="Y351" s="857"/>
      <c r="Z351" s="687"/>
      <c r="AA351" s="687"/>
      <c r="AB351" s="693"/>
      <c r="AC351" s="693"/>
      <c r="AD351" s="693"/>
      <c r="AE351" s="693"/>
      <c r="AF351" s="693"/>
      <c r="AG351" s="693"/>
      <c r="AH351" s="693"/>
      <c r="AI351" s="693"/>
      <c r="AJ351" s="693"/>
      <c r="AK351" s="790"/>
      <c r="AL351" s="861"/>
      <c r="AM351" s="862"/>
      <c r="AN351" s="862"/>
      <c r="AO351" s="862"/>
      <c r="AP351" s="862"/>
      <c r="AQ351" s="891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HU351" s="107"/>
      <c r="IS351" s="276"/>
      <c r="IT351" s="276"/>
      <c r="IU351" s="276"/>
      <c r="IV351" s="276"/>
    </row>
    <row r="352" spans="1:256" s="262" customFormat="1" ht="18.899999999999999" hidden="1" customHeight="1">
      <c r="A352" s="796"/>
      <c r="B352" s="798"/>
      <c r="C352" s="798"/>
      <c r="D352" s="798"/>
      <c r="E352" s="798"/>
      <c r="F352" s="798"/>
      <c r="G352" s="798"/>
      <c r="H352" s="836"/>
      <c r="I352" s="765" t="s">
        <v>667</v>
      </c>
      <c r="J352" s="766"/>
      <c r="K352" s="766"/>
      <c r="L352" s="766"/>
      <c r="M352" s="766"/>
      <c r="N352" s="766"/>
      <c r="O352" s="788"/>
      <c r="P352" s="794"/>
      <c r="Q352" s="795"/>
      <c r="R352" s="794" t="s">
        <v>668</v>
      </c>
      <c r="S352" s="709"/>
      <c r="T352" s="709"/>
      <c r="U352" s="709"/>
      <c r="V352" s="710"/>
      <c r="W352" s="709"/>
      <c r="X352" s="1038">
        <v>0</v>
      </c>
      <c r="Y352" s="1038"/>
      <c r="Z352" s="1076"/>
      <c r="AA352" s="870" t="s">
        <v>474</v>
      </c>
      <c r="AB352" s="1038">
        <v>0</v>
      </c>
      <c r="AC352" s="766"/>
      <c r="AD352" s="766"/>
      <c r="AE352" s="709"/>
      <c r="AF352" s="709"/>
      <c r="AG352" s="709"/>
      <c r="AH352" s="709"/>
      <c r="AI352" s="709"/>
      <c r="AJ352" s="709"/>
      <c r="AK352" s="795"/>
      <c r="AL352" s="796"/>
      <c r="AM352" s="798"/>
      <c r="AN352" s="798"/>
      <c r="AO352" s="798"/>
      <c r="AP352" s="798"/>
      <c r="AQ352" s="797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HU352" s="107"/>
      <c r="IS352" s="276"/>
      <c r="IT352" s="276"/>
      <c r="IU352" s="276"/>
      <c r="IV352" s="276"/>
    </row>
    <row r="353" spans="1:256" s="262" customFormat="1" ht="18.899999999999999" hidden="1" customHeight="1">
      <c r="A353" s="796"/>
      <c r="B353" s="798"/>
      <c r="C353" s="798"/>
      <c r="D353" s="798"/>
      <c r="E353" s="798"/>
      <c r="F353" s="798"/>
      <c r="G353" s="798"/>
      <c r="H353" s="836"/>
      <c r="I353" s="765"/>
      <c r="J353" s="766"/>
      <c r="K353" s="766"/>
      <c r="L353" s="766"/>
      <c r="M353" s="766"/>
      <c r="N353" s="766"/>
      <c r="O353" s="788"/>
      <c r="P353" s="794"/>
      <c r="Q353" s="795"/>
      <c r="R353" s="808"/>
      <c r="S353" s="747"/>
      <c r="T353" s="747"/>
      <c r="U353" s="747"/>
      <c r="V353" s="763"/>
      <c r="W353" s="747"/>
      <c r="X353" s="1077"/>
      <c r="Y353" s="809"/>
      <c r="Z353" s="809"/>
      <c r="AA353" s="829"/>
      <c r="AB353" s="1077"/>
      <c r="AC353" s="809"/>
      <c r="AD353" s="809"/>
      <c r="AE353" s="747"/>
      <c r="AF353" s="747"/>
      <c r="AG353" s="747"/>
      <c r="AH353" s="747"/>
      <c r="AI353" s="747"/>
      <c r="AJ353" s="747"/>
      <c r="AK353" s="810"/>
      <c r="AL353" s="753">
        <f>+X352+AB352</f>
        <v>0</v>
      </c>
      <c r="AM353" s="754"/>
      <c r="AN353" s="754"/>
      <c r="AO353" s="754"/>
      <c r="AP353" s="754"/>
      <c r="AQ353" s="755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HU353" s="107"/>
      <c r="IS353" s="276"/>
      <c r="IT353" s="276"/>
      <c r="IU353" s="276"/>
      <c r="IV353" s="276"/>
    </row>
    <row r="354" spans="1:256" s="262" customFormat="1" ht="18.899999999999999" hidden="1" customHeight="1">
      <c r="A354" s="837"/>
      <c r="B354" s="826"/>
      <c r="C354" s="826"/>
      <c r="D354" s="826"/>
      <c r="E354" s="826"/>
      <c r="F354" s="826"/>
      <c r="G354" s="826"/>
      <c r="H354" s="836"/>
      <c r="I354" s="1049" t="s">
        <v>669</v>
      </c>
      <c r="J354" s="1050"/>
      <c r="K354" s="1050"/>
      <c r="L354" s="1050"/>
      <c r="M354" s="1050"/>
      <c r="N354" s="1050"/>
      <c r="O354" s="1051"/>
      <c r="P354" s="698" t="s">
        <v>503</v>
      </c>
      <c r="Q354" s="735"/>
      <c r="R354" s="837" t="s">
        <v>502</v>
      </c>
      <c r="S354" s="709"/>
      <c r="T354" s="709"/>
      <c r="U354" s="709"/>
      <c r="V354" s="709"/>
      <c r="W354" s="1937">
        <f>AL353</f>
        <v>0</v>
      </c>
      <c r="X354" s="1937"/>
      <c r="Y354" s="1937"/>
      <c r="Z354" s="1937"/>
      <c r="AA354" s="1937"/>
      <c r="AB354" s="710" t="s">
        <v>542</v>
      </c>
      <c r="AC354" s="1078">
        <v>1.5</v>
      </c>
      <c r="AD354" s="738"/>
      <c r="AE354" s="738"/>
      <c r="AF354" s="710" t="s">
        <v>501</v>
      </c>
      <c r="AG354" s="1079">
        <v>0.38</v>
      </c>
      <c r="AH354" s="738"/>
      <c r="AI354" s="738"/>
      <c r="AJ354" s="699"/>
      <c r="AK354" s="735"/>
      <c r="AL354" s="740">
        <f>ROUND(W354/AC354*AG354,3)</f>
        <v>0</v>
      </c>
      <c r="AM354" s="741"/>
      <c r="AN354" s="741"/>
      <c r="AO354" s="741"/>
      <c r="AP354" s="741"/>
      <c r="AQ354" s="742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</row>
    <row r="355" spans="1:256" s="262" customFormat="1" ht="18.899999999999999" hidden="1" customHeight="1">
      <c r="A355" s="837"/>
      <c r="B355" s="826"/>
      <c r="C355" s="826"/>
      <c r="D355" s="826"/>
      <c r="E355" s="826"/>
      <c r="F355" s="826"/>
      <c r="G355" s="826"/>
      <c r="H355" s="836"/>
      <c r="I355" s="808"/>
      <c r="J355" s="747"/>
      <c r="K355" s="747"/>
      <c r="L355" s="747"/>
      <c r="M355" s="747"/>
      <c r="N355" s="747"/>
      <c r="O355" s="810"/>
      <c r="P355" s="1054"/>
      <c r="Q355" s="757"/>
      <c r="R355" s="801" t="s">
        <v>504</v>
      </c>
      <c r="S355" s="747"/>
      <c r="T355" s="958">
        <v>0</v>
      </c>
      <c r="U355" s="747" t="s">
        <v>505</v>
      </c>
      <c r="V355" s="747"/>
      <c r="W355" s="1921">
        <f>AL354</f>
        <v>0</v>
      </c>
      <c r="X355" s="1921"/>
      <c r="Y355" s="1921"/>
      <c r="Z355" s="1921"/>
      <c r="AA355" s="1921"/>
      <c r="AB355" s="763" t="s">
        <v>501</v>
      </c>
      <c r="AC355" s="959">
        <f>1+T355/100</f>
        <v>1</v>
      </c>
      <c r="AD355" s="749"/>
      <c r="AE355" s="749"/>
      <c r="AF355" s="763"/>
      <c r="AG355" s="749"/>
      <c r="AH355" s="749"/>
      <c r="AI355" s="749"/>
      <c r="AJ355" s="751"/>
      <c r="AK355" s="752"/>
      <c r="AL355" s="753">
        <f>ROUND(W355*AC355,3)</f>
        <v>0</v>
      </c>
      <c r="AM355" s="754"/>
      <c r="AN355" s="754"/>
      <c r="AO355" s="754"/>
      <c r="AP355" s="754"/>
      <c r="AQ355" s="755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</row>
    <row r="356" spans="1:256" s="262" customFormat="1" ht="18.899999999999999" hidden="1" customHeight="1">
      <c r="A356" s="927"/>
      <c r="B356" s="826"/>
      <c r="C356" s="826"/>
      <c r="D356" s="826"/>
      <c r="E356" s="826"/>
      <c r="F356" s="826"/>
      <c r="G356" s="766"/>
      <c r="H356" s="836"/>
      <c r="I356" s="765" t="s">
        <v>670</v>
      </c>
      <c r="J356" s="766"/>
      <c r="K356" s="766"/>
      <c r="L356" s="766"/>
      <c r="M356" s="766"/>
      <c r="N356" s="766"/>
      <c r="O356" s="788"/>
      <c r="P356" s="765" t="s">
        <v>663</v>
      </c>
      <c r="Q356" s="788"/>
      <c r="R356" s="1080" t="s">
        <v>41</v>
      </c>
      <c r="S356" s="766"/>
      <c r="T356" s="710"/>
      <c r="U356" s="709"/>
      <c r="V356" s="766"/>
      <c r="W356" s="766"/>
      <c r="X356" s="766"/>
      <c r="Y356" s="766"/>
      <c r="Z356" s="766"/>
      <c r="AA356" s="710"/>
      <c r="AB356" s="766"/>
      <c r="AC356" s="766"/>
      <c r="AD356" s="766"/>
      <c r="AE356" s="710"/>
      <c r="AF356" s="766"/>
      <c r="AG356" s="766"/>
      <c r="AH356" s="766"/>
      <c r="AI356" s="709"/>
      <c r="AJ356" s="710"/>
      <c r="AK356" s="795"/>
      <c r="AL356" s="799"/>
      <c r="AM356" s="800"/>
      <c r="AN356" s="800"/>
      <c r="AO356" s="800"/>
      <c r="AP356" s="800"/>
      <c r="AQ356" s="821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HV356" s="107"/>
      <c r="IA356" s="276"/>
      <c r="IB356" s="276"/>
      <c r="IC356" s="276"/>
      <c r="ID356" s="276"/>
      <c r="IE356" s="276"/>
      <c r="IF356" s="276"/>
      <c r="IG356" s="276"/>
      <c r="IH356" s="276"/>
      <c r="II356" s="276"/>
      <c r="IJ356" s="276"/>
      <c r="IK356" s="276"/>
      <c r="IL356" s="276"/>
      <c r="IM356" s="276"/>
      <c r="IN356" s="276"/>
      <c r="IO356" s="276"/>
      <c r="IP356" s="276"/>
      <c r="IQ356" s="276"/>
      <c r="IR356" s="276"/>
      <c r="IS356" s="276"/>
      <c r="IT356" s="276"/>
      <c r="IU356" s="276"/>
      <c r="IV356" s="276"/>
    </row>
    <row r="357" spans="1:256" s="262" customFormat="1" ht="18.899999999999999" hidden="1" customHeight="1">
      <c r="A357" s="927"/>
      <c r="B357" s="826"/>
      <c r="C357" s="826"/>
      <c r="D357" s="826"/>
      <c r="E357" s="826"/>
      <c r="F357" s="826"/>
      <c r="G357" s="766"/>
      <c r="H357" s="836"/>
      <c r="I357" s="765"/>
      <c r="J357" s="766"/>
      <c r="K357" s="766"/>
      <c r="L357" s="766"/>
      <c r="M357" s="766"/>
      <c r="N357" s="766"/>
      <c r="O357" s="788"/>
      <c r="P357" s="765"/>
      <c r="Q357" s="788"/>
      <c r="R357" s="794" t="s">
        <v>668</v>
      </c>
      <c r="S357" s="709"/>
      <c r="T357" s="709"/>
      <c r="U357" s="709"/>
      <c r="V357" s="710"/>
      <c r="W357" s="709"/>
      <c r="X357" s="871">
        <v>10.5</v>
      </c>
      <c r="Y357" s="766"/>
      <c r="Z357" s="766"/>
      <c r="AA357" s="870" t="s">
        <v>501</v>
      </c>
      <c r="AB357" s="871">
        <v>36</v>
      </c>
      <c r="AC357" s="766"/>
      <c r="AD357" s="766"/>
      <c r="AE357" s="709"/>
      <c r="AF357" s="709"/>
      <c r="AG357" s="709"/>
      <c r="AH357" s="709"/>
      <c r="AI357" s="709"/>
      <c r="AJ357" s="709"/>
      <c r="AK357" s="795"/>
      <c r="AL357" s="796"/>
      <c r="AM357" s="798"/>
      <c r="AN357" s="798"/>
      <c r="AO357" s="798"/>
      <c r="AP357" s="798"/>
      <c r="AQ357" s="821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HV357" s="107"/>
      <c r="IA357" s="276"/>
      <c r="IB357" s="276"/>
      <c r="IC357" s="276"/>
      <c r="ID357" s="276"/>
      <c r="IE357" s="276"/>
      <c r="IF357" s="276"/>
      <c r="IG357" s="276"/>
      <c r="IH357" s="276"/>
      <c r="II357" s="276"/>
      <c r="IJ357" s="276"/>
      <c r="IK357" s="276"/>
      <c r="IL357" s="276"/>
      <c r="IM357" s="276"/>
      <c r="IN357" s="276"/>
      <c r="IO357" s="276"/>
      <c r="IP357" s="276"/>
      <c r="IQ357" s="276"/>
      <c r="IR357" s="276"/>
      <c r="IS357" s="276"/>
      <c r="IT357" s="276"/>
      <c r="IU357" s="276"/>
      <c r="IV357" s="276"/>
    </row>
    <row r="358" spans="1:256" s="262" customFormat="1" ht="18.899999999999999" hidden="1" customHeight="1">
      <c r="A358" s="927"/>
      <c r="B358" s="826"/>
      <c r="C358" s="826"/>
      <c r="D358" s="826"/>
      <c r="E358" s="826"/>
      <c r="F358" s="826"/>
      <c r="G358" s="766"/>
      <c r="H358" s="836"/>
      <c r="I358" s="765"/>
      <c r="J358" s="766"/>
      <c r="K358" s="766"/>
      <c r="L358" s="766"/>
      <c r="M358" s="766"/>
      <c r="N358" s="766"/>
      <c r="O358" s="788"/>
      <c r="P358" s="811"/>
      <c r="Q358" s="812"/>
      <c r="R358" s="808"/>
      <c r="S358" s="747"/>
      <c r="T358" s="747"/>
      <c r="U358" s="747"/>
      <c r="V358" s="763"/>
      <c r="W358" s="747" t="s">
        <v>474</v>
      </c>
      <c r="X358" s="1077">
        <v>0</v>
      </c>
      <c r="Y358" s="809"/>
      <c r="Z358" s="809"/>
      <c r="AA358" s="829" t="s">
        <v>501</v>
      </c>
      <c r="AB358" s="1077">
        <v>0</v>
      </c>
      <c r="AC358" s="809"/>
      <c r="AD358" s="809"/>
      <c r="AE358" s="747"/>
      <c r="AF358" s="747"/>
      <c r="AG358" s="747"/>
      <c r="AH358" s="747"/>
      <c r="AI358" s="747"/>
      <c r="AJ358" s="747"/>
      <c r="AK358" s="810"/>
      <c r="AL358" s="753">
        <f>SUMPRODUCT(X357:Z358,AB357:AD358)</f>
        <v>378</v>
      </c>
      <c r="AM358" s="754"/>
      <c r="AN358" s="754"/>
      <c r="AO358" s="754"/>
      <c r="AP358" s="754"/>
      <c r="AQ358" s="755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HT358" s="107"/>
      <c r="HV358" s="107"/>
      <c r="IA358" s="276"/>
      <c r="IB358" s="276"/>
      <c r="IC358" s="276"/>
      <c r="ID358" s="276"/>
      <c r="IE358" s="276"/>
      <c r="IF358" s="276"/>
      <c r="IG358" s="276"/>
      <c r="IH358" s="276"/>
      <c r="II358" s="276"/>
      <c r="IJ358" s="276"/>
      <c r="IK358" s="276"/>
      <c r="IL358" s="276"/>
      <c r="IM358" s="276"/>
      <c r="IN358" s="276"/>
      <c r="IO358" s="276"/>
      <c r="IP358" s="276"/>
      <c r="IQ358" s="276"/>
      <c r="IR358" s="276"/>
      <c r="IS358" s="276"/>
      <c r="IT358" s="276"/>
      <c r="IU358" s="276"/>
      <c r="IV358" s="276"/>
    </row>
    <row r="359" spans="1:256" s="262" customFormat="1" ht="18.899999999999999" hidden="1" customHeight="1">
      <c r="A359" s="837"/>
      <c r="B359" s="826"/>
      <c r="C359" s="826"/>
      <c r="D359" s="826"/>
      <c r="E359" s="826"/>
      <c r="F359" s="826"/>
      <c r="G359" s="826"/>
      <c r="H359" s="836"/>
      <c r="I359" s="1049" t="s">
        <v>669</v>
      </c>
      <c r="J359" s="1050"/>
      <c r="K359" s="1050"/>
      <c r="L359" s="1050"/>
      <c r="M359" s="1050"/>
      <c r="N359" s="1050"/>
      <c r="O359" s="1051"/>
      <c r="P359" s="698" t="s">
        <v>503</v>
      </c>
      <c r="Q359" s="735"/>
      <c r="R359" s="837" t="s">
        <v>502</v>
      </c>
      <c r="S359" s="709"/>
      <c r="T359" s="709"/>
      <c r="U359" s="709"/>
      <c r="V359" s="709"/>
      <c r="W359" s="1937">
        <f>AL358</f>
        <v>378</v>
      </c>
      <c r="X359" s="1937"/>
      <c r="Y359" s="1937"/>
      <c r="Z359" s="1937"/>
      <c r="AA359" s="1937"/>
      <c r="AB359" s="710" t="s">
        <v>542</v>
      </c>
      <c r="AC359" s="1078">
        <v>1.5</v>
      </c>
      <c r="AD359" s="738"/>
      <c r="AE359" s="738"/>
      <c r="AF359" s="710" t="s">
        <v>501</v>
      </c>
      <c r="AG359" s="1081">
        <v>0.28000000000000003</v>
      </c>
      <c r="AH359" s="738"/>
      <c r="AI359" s="738"/>
      <c r="AJ359" s="699"/>
      <c r="AK359" s="735"/>
      <c r="AL359" s="740">
        <f>ROUND(W359/AC359*AG359,3)</f>
        <v>70.56</v>
      </c>
      <c r="AM359" s="741"/>
      <c r="AN359" s="741"/>
      <c r="AO359" s="741"/>
      <c r="AP359" s="741"/>
      <c r="AQ359" s="742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</row>
    <row r="360" spans="1:256" s="262" customFormat="1" ht="18.899999999999999" hidden="1" customHeight="1">
      <c r="A360" s="842"/>
      <c r="B360" s="843"/>
      <c r="C360" s="843"/>
      <c r="D360" s="843"/>
      <c r="E360" s="843"/>
      <c r="F360" s="843"/>
      <c r="G360" s="843"/>
      <c r="H360" s="844"/>
      <c r="I360" s="808"/>
      <c r="J360" s="747"/>
      <c r="K360" s="747"/>
      <c r="L360" s="747"/>
      <c r="M360" s="747"/>
      <c r="N360" s="747"/>
      <c r="O360" s="810"/>
      <c r="P360" s="1054"/>
      <c r="Q360" s="757"/>
      <c r="R360" s="801" t="s">
        <v>504</v>
      </c>
      <c r="S360" s="747"/>
      <c r="T360" s="958">
        <v>0</v>
      </c>
      <c r="U360" s="747" t="s">
        <v>505</v>
      </c>
      <c r="V360" s="747"/>
      <c r="W360" s="1921">
        <f>AL359</f>
        <v>70.56</v>
      </c>
      <c r="X360" s="1921"/>
      <c r="Y360" s="1921"/>
      <c r="Z360" s="1921"/>
      <c r="AA360" s="1921"/>
      <c r="AB360" s="763" t="s">
        <v>501</v>
      </c>
      <c r="AC360" s="959">
        <f>1+T360/100</f>
        <v>1</v>
      </c>
      <c r="AD360" s="749"/>
      <c r="AE360" s="749"/>
      <c r="AF360" s="763"/>
      <c r="AG360" s="749"/>
      <c r="AH360" s="749"/>
      <c r="AI360" s="749"/>
      <c r="AJ360" s="751"/>
      <c r="AK360" s="752"/>
      <c r="AL360" s="753">
        <f>ROUND(W360*AC360,3)</f>
        <v>70.56</v>
      </c>
      <c r="AM360" s="754"/>
      <c r="AN360" s="754"/>
      <c r="AO360" s="754"/>
      <c r="AP360" s="754"/>
      <c r="AQ360" s="755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</row>
    <row r="361" spans="1:256" s="262" customFormat="1" ht="18.899999999999999" hidden="1" customHeight="1">
      <c r="A361" s="686" t="s">
        <v>357</v>
      </c>
      <c r="B361" s="687"/>
      <c r="C361" s="687"/>
      <c r="D361" s="687"/>
      <c r="E361" s="687"/>
      <c r="F361" s="687"/>
      <c r="G361" s="687"/>
      <c r="H361" s="785"/>
      <c r="I361" s="1082" t="s">
        <v>41</v>
      </c>
      <c r="J361" s="687"/>
      <c r="K361" s="687"/>
      <c r="L361" s="687"/>
      <c r="M361" s="687"/>
      <c r="N361" s="687"/>
      <c r="O361" s="785"/>
      <c r="P361" s="686" t="s">
        <v>671</v>
      </c>
      <c r="Q361" s="785"/>
      <c r="R361" s="1083"/>
      <c r="S361" s="687"/>
      <c r="T361" s="687"/>
      <c r="U361" s="857"/>
      <c r="V361" s="687"/>
      <c r="W361" s="687"/>
      <c r="X361" s="693"/>
      <c r="Y361" s="693"/>
      <c r="Z361" s="693"/>
      <c r="AA361" s="693"/>
      <c r="AB361" s="693"/>
      <c r="AC361" s="693"/>
      <c r="AD361" s="693"/>
      <c r="AE361" s="693"/>
      <c r="AF361" s="693"/>
      <c r="AG361" s="693"/>
      <c r="AH361" s="693"/>
      <c r="AI361" s="693"/>
      <c r="AJ361" s="693"/>
      <c r="AK361" s="790"/>
      <c r="AL361" s="1029"/>
      <c r="AM361" s="1030"/>
      <c r="AN361" s="1030"/>
      <c r="AO361" s="1030"/>
      <c r="AP361" s="1030"/>
      <c r="AQ361" s="891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HT361" s="107"/>
      <c r="HV361" s="107"/>
      <c r="IA361" s="276"/>
      <c r="IB361" s="276"/>
      <c r="IC361" s="276"/>
      <c r="ID361" s="276"/>
      <c r="IE361" s="276"/>
      <c r="IF361" s="276"/>
      <c r="IG361" s="276"/>
      <c r="IH361" s="276"/>
      <c r="II361" s="276"/>
      <c r="IJ361" s="276"/>
      <c r="IK361" s="276"/>
      <c r="IL361" s="276"/>
      <c r="IM361" s="276"/>
      <c r="IN361" s="276"/>
      <c r="IO361" s="276"/>
      <c r="IP361" s="276"/>
      <c r="IQ361" s="276"/>
      <c r="IR361" s="276"/>
      <c r="IS361" s="276"/>
      <c r="IT361" s="276"/>
      <c r="IU361" s="276"/>
      <c r="IV361" s="276"/>
    </row>
    <row r="362" spans="1:256" s="262" customFormat="1" ht="18.899999999999999" hidden="1" customHeight="1">
      <c r="A362" s="927"/>
      <c r="B362" s="826"/>
      <c r="C362" s="826"/>
      <c r="D362" s="826"/>
      <c r="E362" s="826"/>
      <c r="F362" s="826"/>
      <c r="G362" s="826"/>
      <c r="H362" s="836"/>
      <c r="I362" s="794"/>
      <c r="J362" s="709"/>
      <c r="K362" s="709"/>
      <c r="L362" s="709"/>
      <c r="M362" s="709"/>
      <c r="N362" s="709"/>
      <c r="O362" s="795"/>
      <c r="P362" s="765"/>
      <c r="Q362" s="788"/>
      <c r="R362" s="1084"/>
      <c r="S362" s="823"/>
      <c r="T362" s="766"/>
      <c r="U362" s="766"/>
      <c r="V362" s="710"/>
      <c r="W362" s="823" t="s">
        <v>496</v>
      </c>
      <c r="X362" s="1085"/>
      <c r="Y362" s="823">
        <v>0</v>
      </c>
      <c r="Z362" s="766"/>
      <c r="AA362" s="766"/>
      <c r="AB362" s="710"/>
      <c r="AC362" s="823"/>
      <c r="AD362" s="823"/>
      <c r="AE362" s="766"/>
      <c r="AF362" s="819"/>
      <c r="AG362" s="819"/>
      <c r="AH362" s="709"/>
      <c r="AI362" s="709"/>
      <c r="AJ362" s="709"/>
      <c r="AK362" s="795"/>
      <c r="AL362" s="796"/>
      <c r="AM362" s="798"/>
      <c r="AN362" s="798"/>
      <c r="AO362" s="798"/>
      <c r="AP362" s="798"/>
      <c r="AQ362" s="797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HT362" s="107"/>
      <c r="HV362" s="107"/>
      <c r="IA362" s="276"/>
      <c r="IB362" s="276"/>
      <c r="IC362" s="276"/>
      <c r="ID362" s="276"/>
      <c r="IE362" s="276"/>
      <c r="IF362" s="276"/>
      <c r="IG362" s="276"/>
      <c r="IH362" s="276"/>
      <c r="II362" s="276"/>
      <c r="IJ362" s="276"/>
      <c r="IK362" s="276"/>
      <c r="IL362" s="276"/>
      <c r="IM362" s="276"/>
      <c r="IN362" s="276"/>
      <c r="IO362" s="276"/>
      <c r="IP362" s="276"/>
      <c r="IQ362" s="276"/>
      <c r="IR362" s="276"/>
      <c r="IS362" s="276"/>
      <c r="IT362" s="276"/>
      <c r="IU362" s="276"/>
      <c r="IV362" s="276"/>
    </row>
    <row r="363" spans="1:256" s="262" customFormat="1" ht="18.899999999999999" hidden="1" customHeight="1">
      <c r="A363" s="927"/>
      <c r="B363" s="826"/>
      <c r="C363" s="826"/>
      <c r="D363" s="826"/>
      <c r="E363" s="826"/>
      <c r="F363" s="826"/>
      <c r="G363" s="826"/>
      <c r="H363" s="836"/>
      <c r="I363" s="794"/>
      <c r="J363" s="709"/>
      <c r="K363" s="709"/>
      <c r="L363" s="709"/>
      <c r="M363" s="709"/>
      <c r="N363" s="709"/>
      <c r="O363" s="795"/>
      <c r="P363" s="765"/>
      <c r="Q363" s="788"/>
      <c r="R363" s="1084"/>
      <c r="S363" s="823"/>
      <c r="T363" s="766"/>
      <c r="U363" s="766"/>
      <c r="V363" s="710"/>
      <c r="W363" s="823" t="s">
        <v>496</v>
      </c>
      <c r="X363" s="1085"/>
      <c r="Y363" s="823">
        <v>0</v>
      </c>
      <c r="Z363" s="766"/>
      <c r="AA363" s="766"/>
      <c r="AB363" s="710"/>
      <c r="AC363" s="823"/>
      <c r="AD363" s="823"/>
      <c r="AE363" s="766"/>
      <c r="AF363" s="819"/>
      <c r="AG363" s="819"/>
      <c r="AH363" s="709"/>
      <c r="AI363" s="709"/>
      <c r="AJ363" s="709"/>
      <c r="AK363" s="795"/>
      <c r="AL363" s="740"/>
      <c r="AM363" s="741"/>
      <c r="AN363" s="741"/>
      <c r="AO363" s="741"/>
      <c r="AP363" s="741"/>
      <c r="AQ363" s="742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HT363" s="107"/>
      <c r="HV363" s="107"/>
      <c r="IA363" s="276"/>
      <c r="IB363" s="276"/>
      <c r="IC363" s="276"/>
      <c r="ID363" s="276"/>
      <c r="IE363" s="276"/>
      <c r="IF363" s="276"/>
      <c r="IG363" s="276"/>
      <c r="IH363" s="276"/>
      <c r="II363" s="276"/>
      <c r="IJ363" s="276"/>
      <c r="IK363" s="276"/>
      <c r="IL363" s="276"/>
      <c r="IM363" s="276"/>
      <c r="IN363" s="276"/>
      <c r="IO363" s="276"/>
      <c r="IP363" s="276"/>
      <c r="IQ363" s="276"/>
      <c r="IR363" s="276"/>
      <c r="IS363" s="276"/>
      <c r="IT363" s="276"/>
      <c r="IU363" s="276"/>
      <c r="IV363" s="276"/>
    </row>
    <row r="364" spans="1:256" s="262" customFormat="1" ht="18.899999999999999" hidden="1" customHeight="1">
      <c r="A364" s="927"/>
      <c r="B364" s="826"/>
      <c r="C364" s="826"/>
      <c r="D364" s="826"/>
      <c r="E364" s="826"/>
      <c r="F364" s="826"/>
      <c r="G364" s="826"/>
      <c r="H364" s="836"/>
      <c r="I364" s="794"/>
      <c r="J364" s="709"/>
      <c r="K364" s="709"/>
      <c r="L364" s="709"/>
      <c r="M364" s="709"/>
      <c r="N364" s="709"/>
      <c r="O364" s="795"/>
      <c r="P364" s="765"/>
      <c r="Q364" s="788"/>
      <c r="R364" s="1084"/>
      <c r="S364" s="823"/>
      <c r="T364" s="766"/>
      <c r="U364" s="766"/>
      <c r="V364" s="710"/>
      <c r="W364" s="823" t="s">
        <v>496</v>
      </c>
      <c r="X364" s="1085"/>
      <c r="Y364" s="823">
        <v>0</v>
      </c>
      <c r="Z364" s="766"/>
      <c r="AA364" s="766"/>
      <c r="AB364" s="710"/>
      <c r="AC364" s="823"/>
      <c r="AD364" s="823"/>
      <c r="AE364" s="766"/>
      <c r="AF364" s="819"/>
      <c r="AG364" s="819"/>
      <c r="AH364" s="709"/>
      <c r="AI364" s="709"/>
      <c r="AJ364" s="709"/>
      <c r="AK364" s="795"/>
      <c r="AL364" s="740"/>
      <c r="AM364" s="741"/>
      <c r="AN364" s="741"/>
      <c r="AO364" s="741"/>
      <c r="AP364" s="741"/>
      <c r="AQ364" s="742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HT364" s="107"/>
      <c r="HV364" s="107"/>
      <c r="IA364" s="276"/>
      <c r="IB364" s="276"/>
      <c r="IC364" s="276"/>
      <c r="ID364" s="276"/>
      <c r="IE364" s="276"/>
      <c r="IF364" s="276"/>
      <c r="IG364" s="276"/>
      <c r="IH364" s="276"/>
      <c r="II364" s="276"/>
      <c r="IJ364" s="276"/>
      <c r="IK364" s="276"/>
      <c r="IL364" s="276"/>
      <c r="IM364" s="276"/>
      <c r="IN364" s="276"/>
      <c r="IO364" s="276"/>
      <c r="IP364" s="276"/>
      <c r="IQ364" s="276"/>
      <c r="IR364" s="276"/>
      <c r="IS364" s="276"/>
      <c r="IT364" s="276"/>
      <c r="IU364" s="276"/>
      <c r="IV364" s="276"/>
    </row>
    <row r="365" spans="1:256" s="262" customFormat="1" ht="18.899999999999999" hidden="1" customHeight="1">
      <c r="A365" s="927"/>
      <c r="B365" s="826"/>
      <c r="C365" s="826"/>
      <c r="D365" s="826"/>
      <c r="E365" s="826"/>
      <c r="F365" s="826"/>
      <c r="G365" s="826"/>
      <c r="H365" s="836"/>
      <c r="I365" s="794"/>
      <c r="J365" s="709"/>
      <c r="K365" s="709"/>
      <c r="L365" s="709"/>
      <c r="M365" s="709"/>
      <c r="N365" s="709"/>
      <c r="O365" s="795"/>
      <c r="P365" s="765"/>
      <c r="Q365" s="788"/>
      <c r="R365" s="1084"/>
      <c r="S365" s="823"/>
      <c r="T365" s="766"/>
      <c r="U365" s="766"/>
      <c r="V365" s="710"/>
      <c r="W365" s="823" t="s">
        <v>496</v>
      </c>
      <c r="X365" s="1085"/>
      <c r="Y365" s="823">
        <v>0</v>
      </c>
      <c r="Z365" s="766"/>
      <c r="AA365" s="766"/>
      <c r="AB365" s="710"/>
      <c r="AC365" s="823"/>
      <c r="AD365" s="823"/>
      <c r="AE365" s="766"/>
      <c r="AF365" s="819"/>
      <c r="AG365" s="819"/>
      <c r="AH365" s="709"/>
      <c r="AI365" s="709"/>
      <c r="AJ365" s="709"/>
      <c r="AK365" s="795"/>
      <c r="AL365" s="740"/>
      <c r="AM365" s="741"/>
      <c r="AN365" s="741"/>
      <c r="AO365" s="741"/>
      <c r="AP365" s="741"/>
      <c r="AQ365" s="742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HT365" s="107"/>
      <c r="HV365" s="107"/>
      <c r="IA365" s="276"/>
      <c r="IB365" s="276"/>
      <c r="IC365" s="276"/>
      <c r="ID365" s="276"/>
      <c r="IE365" s="276"/>
      <c r="IF365" s="276"/>
      <c r="IG365" s="276"/>
      <c r="IH365" s="276"/>
      <c r="II365" s="276"/>
      <c r="IJ365" s="276"/>
      <c r="IK365" s="276"/>
      <c r="IL365" s="276"/>
      <c r="IM365" s="276"/>
      <c r="IN365" s="276"/>
      <c r="IO365" s="276"/>
      <c r="IP365" s="276"/>
      <c r="IQ365" s="276"/>
      <c r="IR365" s="276"/>
      <c r="IS365" s="276"/>
      <c r="IT365" s="276"/>
      <c r="IU365" s="276"/>
      <c r="IV365" s="276"/>
    </row>
    <row r="366" spans="1:256" s="262" customFormat="1" ht="18.899999999999999" hidden="1" customHeight="1">
      <c r="A366" s="927"/>
      <c r="B366" s="826"/>
      <c r="C366" s="826"/>
      <c r="D366" s="826"/>
      <c r="E366" s="826"/>
      <c r="F366" s="826"/>
      <c r="G366" s="826"/>
      <c r="H366" s="836"/>
      <c r="I366" s="794"/>
      <c r="J366" s="709"/>
      <c r="K366" s="709"/>
      <c r="L366" s="709"/>
      <c r="M366" s="709"/>
      <c r="N366" s="709"/>
      <c r="O366" s="795"/>
      <c r="P366" s="765"/>
      <c r="Q366" s="788"/>
      <c r="R366" s="1084"/>
      <c r="S366" s="823"/>
      <c r="T366" s="766"/>
      <c r="U366" s="766"/>
      <c r="V366" s="710"/>
      <c r="W366" s="823" t="s">
        <v>496</v>
      </c>
      <c r="X366" s="1085"/>
      <c r="Y366" s="823">
        <v>0</v>
      </c>
      <c r="Z366" s="766"/>
      <c r="AA366" s="766"/>
      <c r="AB366" s="710"/>
      <c r="AC366" s="823"/>
      <c r="AD366" s="823"/>
      <c r="AE366" s="766"/>
      <c r="AF366" s="819"/>
      <c r="AG366" s="819"/>
      <c r="AH366" s="709"/>
      <c r="AI366" s="709"/>
      <c r="AJ366" s="709"/>
      <c r="AK366" s="795"/>
      <c r="AL366" s="740"/>
      <c r="AM366" s="741"/>
      <c r="AN366" s="741"/>
      <c r="AO366" s="741"/>
      <c r="AP366" s="741"/>
      <c r="AQ366" s="742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HT366" s="107"/>
      <c r="HV366" s="107"/>
      <c r="IA366" s="276"/>
      <c r="IB366" s="276"/>
      <c r="IC366" s="276"/>
      <c r="ID366" s="276"/>
      <c r="IE366" s="276"/>
      <c r="IF366" s="276"/>
      <c r="IG366" s="276"/>
      <c r="IH366" s="276"/>
      <c r="II366" s="276"/>
      <c r="IJ366" s="276"/>
      <c r="IK366" s="276"/>
      <c r="IL366" s="276"/>
      <c r="IM366" s="276"/>
      <c r="IN366" s="276"/>
      <c r="IO366" s="276"/>
      <c r="IP366" s="276"/>
      <c r="IQ366" s="276"/>
      <c r="IR366" s="276"/>
      <c r="IS366" s="276"/>
      <c r="IT366" s="276"/>
      <c r="IU366" s="276"/>
      <c r="IV366" s="276"/>
    </row>
    <row r="367" spans="1:256" s="263" customFormat="1" ht="18.899999999999999" hidden="1" customHeight="1">
      <c r="A367" s="927"/>
      <c r="B367" s="826"/>
      <c r="C367" s="826"/>
      <c r="D367" s="826"/>
      <c r="E367" s="826"/>
      <c r="F367" s="826"/>
      <c r="G367" s="826"/>
      <c r="H367" s="836"/>
      <c r="I367" s="794"/>
      <c r="J367" s="709"/>
      <c r="K367" s="709"/>
      <c r="L367" s="709"/>
      <c r="M367" s="709"/>
      <c r="N367" s="709"/>
      <c r="O367" s="795"/>
      <c r="P367" s="765"/>
      <c r="Q367" s="788"/>
      <c r="R367" s="1084"/>
      <c r="S367" s="823"/>
      <c r="T367" s="766"/>
      <c r="U367" s="766"/>
      <c r="V367" s="710"/>
      <c r="W367" s="823" t="s">
        <v>496</v>
      </c>
      <c r="X367" s="1085"/>
      <c r="Y367" s="823">
        <v>0</v>
      </c>
      <c r="Z367" s="766"/>
      <c r="AA367" s="766"/>
      <c r="AB367" s="710"/>
      <c r="AC367" s="823"/>
      <c r="AD367" s="823"/>
      <c r="AE367" s="766"/>
      <c r="AF367" s="819"/>
      <c r="AG367" s="819"/>
      <c r="AH367" s="709"/>
      <c r="AI367" s="709"/>
      <c r="AJ367" s="709"/>
      <c r="AK367" s="795"/>
      <c r="AL367" s="740"/>
      <c r="AM367" s="741"/>
      <c r="AN367" s="741"/>
      <c r="AO367" s="741"/>
      <c r="AP367" s="741"/>
      <c r="AQ367" s="742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HT367" s="110"/>
      <c r="HV367" s="110"/>
      <c r="IA367" s="280"/>
      <c r="IB367" s="280"/>
      <c r="IC367" s="280"/>
      <c r="ID367" s="280"/>
      <c r="IE367" s="280"/>
      <c r="IF367" s="280"/>
      <c r="IG367" s="280"/>
      <c r="IH367" s="280"/>
      <c r="II367" s="280"/>
      <c r="IJ367" s="280"/>
      <c r="IK367" s="280"/>
      <c r="IL367" s="280"/>
      <c r="IM367" s="280"/>
      <c r="IN367" s="280"/>
      <c r="IO367" s="280"/>
      <c r="IP367" s="280"/>
      <c r="IQ367" s="280"/>
      <c r="IR367" s="280"/>
      <c r="IS367" s="280"/>
      <c r="IT367" s="280"/>
      <c r="IU367" s="280"/>
      <c r="IV367" s="280"/>
    </row>
    <row r="368" spans="1:256" s="262" customFormat="1" ht="18.899999999999999" hidden="1" customHeight="1">
      <c r="A368" s="940"/>
      <c r="B368" s="843"/>
      <c r="C368" s="843"/>
      <c r="D368" s="843"/>
      <c r="E368" s="843"/>
      <c r="F368" s="843"/>
      <c r="G368" s="843"/>
      <c r="H368" s="844"/>
      <c r="I368" s="845"/>
      <c r="J368" s="778"/>
      <c r="K368" s="778"/>
      <c r="L368" s="778"/>
      <c r="M368" s="778"/>
      <c r="N368" s="778"/>
      <c r="O368" s="847"/>
      <c r="P368" s="849"/>
      <c r="Q368" s="873"/>
      <c r="R368" s="1086"/>
      <c r="S368" s="944" t="s">
        <v>431</v>
      </c>
      <c r="T368" s="846"/>
      <c r="U368" s="846"/>
      <c r="V368" s="773"/>
      <c r="W368" s="944"/>
      <c r="X368" s="1087"/>
      <c r="Y368" s="1940">
        <f>SUM(Y362:Y367)</f>
        <v>0</v>
      </c>
      <c r="Z368" s="1940"/>
      <c r="AA368" s="1940"/>
      <c r="AB368" s="773" t="s">
        <v>501</v>
      </c>
      <c r="AC368" s="1088">
        <v>2</v>
      </c>
      <c r="AD368" s="846"/>
      <c r="AE368" s="846"/>
      <c r="AF368" s="773"/>
      <c r="AG368" s="1088"/>
      <c r="AH368" s="1088"/>
      <c r="AI368" s="846"/>
      <c r="AJ368" s="778"/>
      <c r="AK368" s="847"/>
      <c r="AL368" s="853">
        <f>ROUND(Y368*AC368,3)</f>
        <v>0</v>
      </c>
      <c r="AM368" s="854"/>
      <c r="AN368" s="854"/>
      <c r="AO368" s="854"/>
      <c r="AP368" s="854"/>
      <c r="AQ368" s="855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HT368" s="107"/>
      <c r="HV368" s="107"/>
      <c r="IA368" s="276"/>
      <c r="IB368" s="276"/>
      <c r="IC368" s="276"/>
      <c r="ID368" s="276"/>
      <c r="IE368" s="276"/>
      <c r="IF368" s="276"/>
      <c r="IG368" s="276"/>
      <c r="IH368" s="276"/>
      <c r="II368" s="276"/>
      <c r="IJ368" s="276"/>
      <c r="IK368" s="276"/>
      <c r="IL368" s="276"/>
      <c r="IM368" s="276"/>
      <c r="IN368" s="276"/>
      <c r="IO368" s="276"/>
      <c r="IP368" s="276"/>
      <c r="IQ368" s="276"/>
      <c r="IR368" s="276"/>
      <c r="IS368" s="276"/>
      <c r="IT368" s="276"/>
      <c r="IU368" s="276"/>
      <c r="IV368" s="276"/>
    </row>
    <row r="369" spans="1:256" s="262" customFormat="1" ht="18.899999999999999" hidden="1" customHeight="1">
      <c r="A369" s="765" t="s">
        <v>672</v>
      </c>
      <c r="B369" s="766"/>
      <c r="C369" s="766"/>
      <c r="D369" s="766"/>
      <c r="E369" s="766"/>
      <c r="F369" s="766"/>
      <c r="G369" s="766"/>
      <c r="H369" s="788"/>
      <c r="I369" s="765" t="s">
        <v>673</v>
      </c>
      <c r="J369" s="766"/>
      <c r="K369" s="766"/>
      <c r="L369" s="766"/>
      <c r="M369" s="766"/>
      <c r="N369" s="766"/>
      <c r="O369" s="788"/>
      <c r="P369" s="765" t="s">
        <v>663</v>
      </c>
      <c r="Q369" s="788"/>
      <c r="R369" s="1084" t="s">
        <v>674</v>
      </c>
      <c r="S369" s="766"/>
      <c r="T369" s="766"/>
      <c r="U369" s="710"/>
      <c r="V369" s="766"/>
      <c r="W369" s="766"/>
      <c r="X369" s="709"/>
      <c r="Y369" s="709"/>
      <c r="Z369" s="709"/>
      <c r="AA369" s="709"/>
      <c r="AB369" s="709"/>
      <c r="AC369" s="709"/>
      <c r="AD369" s="709"/>
      <c r="AE369" s="709"/>
      <c r="AF369" s="709"/>
      <c r="AG369" s="709"/>
      <c r="AH369" s="709"/>
      <c r="AI369" s="709"/>
      <c r="AJ369" s="709"/>
      <c r="AK369" s="795"/>
      <c r="AL369" s="740"/>
      <c r="AM369" s="741"/>
      <c r="AN369" s="741"/>
      <c r="AO369" s="741"/>
      <c r="AP369" s="741"/>
      <c r="AQ369" s="742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HT369" s="107"/>
      <c r="HV369" s="107"/>
      <c r="HX369" s="276"/>
      <c r="HY369" s="276"/>
      <c r="HZ369" s="276"/>
      <c r="IA369" s="276"/>
      <c r="IB369" s="276"/>
      <c r="IC369" s="276"/>
      <c r="ID369" s="276"/>
      <c r="IE369" s="276"/>
      <c r="IF369" s="276"/>
      <c r="IG369" s="276"/>
      <c r="IH369" s="276"/>
      <c r="II369" s="276"/>
      <c r="IJ369" s="276"/>
      <c r="IK369" s="276"/>
      <c r="IL369" s="276"/>
      <c r="IM369" s="276"/>
      <c r="IN369" s="276"/>
      <c r="IO369" s="276"/>
      <c r="IP369" s="276"/>
      <c r="IQ369" s="276"/>
      <c r="IR369" s="276"/>
      <c r="IS369" s="276"/>
      <c r="IT369" s="276"/>
      <c r="IU369" s="276"/>
      <c r="IV369" s="276"/>
    </row>
    <row r="370" spans="1:256" s="262" customFormat="1" ht="18.899999999999999" hidden="1" customHeight="1">
      <c r="A370" s="765"/>
      <c r="B370" s="766"/>
      <c r="C370" s="766"/>
      <c r="D370" s="766"/>
      <c r="E370" s="766"/>
      <c r="F370" s="766"/>
      <c r="G370" s="766"/>
      <c r="H370" s="788"/>
      <c r="I370" s="765"/>
      <c r="J370" s="766"/>
      <c r="K370" s="766"/>
      <c r="L370" s="766"/>
      <c r="M370" s="766"/>
      <c r="N370" s="766"/>
      <c r="O370" s="788"/>
      <c r="P370" s="765"/>
      <c r="Q370" s="788"/>
      <c r="R370" s="794" t="s">
        <v>675</v>
      </c>
      <c r="S370" s="709"/>
      <c r="T370" s="823">
        <v>0</v>
      </c>
      <c r="U370" s="766"/>
      <c r="V370" s="766"/>
      <c r="W370" s="709"/>
      <c r="X370" s="709"/>
      <c r="Y370" s="709"/>
      <c r="Z370" s="709"/>
      <c r="AA370" s="709"/>
      <c r="AB370" s="709"/>
      <c r="AC370" s="709"/>
      <c r="AD370" s="709"/>
      <c r="AE370" s="709"/>
      <c r="AF370" s="709"/>
      <c r="AG370" s="709"/>
      <c r="AH370" s="709"/>
      <c r="AI370" s="709"/>
      <c r="AJ370" s="709"/>
      <c r="AK370" s="795"/>
      <c r="AL370" s="740"/>
      <c r="AM370" s="741"/>
      <c r="AN370" s="741"/>
      <c r="AO370" s="741"/>
      <c r="AP370" s="741"/>
      <c r="AQ370" s="742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HT370" s="107"/>
      <c r="HV370" s="107"/>
      <c r="HX370" s="276"/>
      <c r="HY370" s="276"/>
      <c r="HZ370" s="276"/>
      <c r="IA370" s="276"/>
      <c r="IB370" s="276"/>
      <c r="IC370" s="276"/>
      <c r="ID370" s="276"/>
      <c r="IE370" s="276"/>
      <c r="IF370" s="276"/>
      <c r="IG370" s="276"/>
      <c r="IH370" s="276"/>
      <c r="II370" s="276"/>
      <c r="IJ370" s="276"/>
      <c r="IK370" s="276"/>
      <c r="IL370" s="276"/>
      <c r="IM370" s="276"/>
      <c r="IN370" s="276"/>
      <c r="IO370" s="276"/>
      <c r="IP370" s="276"/>
      <c r="IQ370" s="276"/>
      <c r="IR370" s="276"/>
      <c r="IS370" s="276"/>
      <c r="IT370" s="276"/>
      <c r="IU370" s="276"/>
      <c r="IV370" s="276"/>
    </row>
    <row r="371" spans="1:256" s="262" customFormat="1" ht="18.899999999999999" hidden="1" customHeight="1">
      <c r="A371" s="765"/>
      <c r="B371" s="766"/>
      <c r="C371" s="766"/>
      <c r="D371" s="766"/>
      <c r="E371" s="766"/>
      <c r="F371" s="766"/>
      <c r="G371" s="766"/>
      <c r="H371" s="788"/>
      <c r="I371" s="765"/>
      <c r="J371" s="766"/>
      <c r="K371" s="766"/>
      <c r="L371" s="766"/>
      <c r="M371" s="766"/>
      <c r="N371" s="766"/>
      <c r="O371" s="788"/>
      <c r="P371" s="765"/>
      <c r="Q371" s="788"/>
      <c r="R371" s="794" t="s">
        <v>676</v>
      </c>
      <c r="S371" s="766"/>
      <c r="T371" s="823">
        <v>0</v>
      </c>
      <c r="U371" s="766"/>
      <c r="V371" s="766"/>
      <c r="W371" s="709"/>
      <c r="X371" s="709"/>
      <c r="Y371" s="709"/>
      <c r="Z371" s="709"/>
      <c r="AA371" s="709"/>
      <c r="AB371" s="709"/>
      <c r="AC371" s="709"/>
      <c r="AD371" s="709"/>
      <c r="AE371" s="709"/>
      <c r="AF371" s="709"/>
      <c r="AG371" s="709"/>
      <c r="AH371" s="709"/>
      <c r="AI371" s="709"/>
      <c r="AJ371" s="709"/>
      <c r="AK371" s="795"/>
      <c r="AL371" s="740"/>
      <c r="AM371" s="741"/>
      <c r="AN371" s="741"/>
      <c r="AO371" s="741"/>
      <c r="AP371" s="741"/>
      <c r="AQ371" s="742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HT371" s="107"/>
      <c r="HV371" s="107"/>
      <c r="HX371" s="276"/>
      <c r="HY371" s="276"/>
      <c r="HZ371" s="276"/>
      <c r="IA371" s="276"/>
      <c r="IB371" s="276"/>
      <c r="IC371" s="276"/>
      <c r="ID371" s="276"/>
      <c r="IE371" s="276"/>
      <c r="IF371" s="276"/>
      <c r="IG371" s="276"/>
      <c r="IH371" s="276"/>
      <c r="II371" s="276"/>
      <c r="IJ371" s="276"/>
      <c r="IK371" s="276"/>
      <c r="IL371" s="276"/>
      <c r="IM371" s="276"/>
      <c r="IN371" s="276"/>
      <c r="IO371" s="276"/>
      <c r="IP371" s="276"/>
      <c r="IQ371" s="276"/>
      <c r="IR371" s="276"/>
      <c r="IS371" s="276"/>
      <c r="IT371" s="276"/>
      <c r="IU371" s="276"/>
      <c r="IV371" s="276"/>
    </row>
    <row r="372" spans="1:256" s="262" customFormat="1" ht="18.899999999999999" hidden="1" customHeight="1">
      <c r="A372" s="765"/>
      <c r="B372" s="766"/>
      <c r="C372" s="766"/>
      <c r="D372" s="766"/>
      <c r="E372" s="766"/>
      <c r="F372" s="766"/>
      <c r="G372" s="766"/>
      <c r="H372" s="788"/>
      <c r="I372" s="765"/>
      <c r="J372" s="766"/>
      <c r="K372" s="766"/>
      <c r="L372" s="766"/>
      <c r="M372" s="766"/>
      <c r="N372" s="766"/>
      <c r="O372" s="788"/>
      <c r="P372" s="765"/>
      <c r="Q372" s="788"/>
      <c r="R372" s="794" t="s">
        <v>677</v>
      </c>
      <c r="S372" s="766"/>
      <c r="T372" s="823">
        <v>0</v>
      </c>
      <c r="U372" s="766"/>
      <c r="V372" s="766"/>
      <c r="W372" s="709"/>
      <c r="X372" s="709"/>
      <c r="Y372" s="709"/>
      <c r="Z372" s="709"/>
      <c r="AA372" s="709"/>
      <c r="AB372" s="709"/>
      <c r="AC372" s="709"/>
      <c r="AD372" s="709"/>
      <c r="AE372" s="709"/>
      <c r="AF372" s="709"/>
      <c r="AG372" s="709"/>
      <c r="AH372" s="709"/>
      <c r="AI372" s="709"/>
      <c r="AJ372" s="709"/>
      <c r="AK372" s="795"/>
      <c r="AL372" s="740"/>
      <c r="AM372" s="741"/>
      <c r="AN372" s="741"/>
      <c r="AO372" s="741"/>
      <c r="AP372" s="741"/>
      <c r="AQ372" s="742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HT372" s="107"/>
      <c r="HV372" s="107"/>
      <c r="HX372" s="276"/>
      <c r="HY372" s="276"/>
      <c r="HZ372" s="276"/>
      <c r="IA372" s="276"/>
      <c r="IB372" s="276"/>
      <c r="IC372" s="276"/>
      <c r="ID372" s="276"/>
      <c r="IE372" s="276"/>
      <c r="IF372" s="276"/>
      <c r="IG372" s="276"/>
      <c r="IH372" s="276"/>
      <c r="II372" s="276"/>
      <c r="IJ372" s="276"/>
      <c r="IK372" s="276"/>
      <c r="IL372" s="276"/>
      <c r="IM372" s="276"/>
      <c r="IN372" s="276"/>
      <c r="IO372" s="276"/>
      <c r="IP372" s="276"/>
      <c r="IQ372" s="276"/>
      <c r="IR372" s="276"/>
      <c r="IS372" s="276"/>
      <c r="IT372" s="276"/>
      <c r="IU372" s="276"/>
      <c r="IV372" s="276"/>
    </row>
    <row r="373" spans="1:256" s="262" customFormat="1" ht="18.899999999999999" hidden="1" customHeight="1">
      <c r="A373" s="765"/>
      <c r="B373" s="766"/>
      <c r="C373" s="766"/>
      <c r="D373" s="766"/>
      <c r="E373" s="766"/>
      <c r="F373" s="766"/>
      <c r="G373" s="766"/>
      <c r="H373" s="788"/>
      <c r="I373" s="765"/>
      <c r="J373" s="766"/>
      <c r="K373" s="766"/>
      <c r="L373" s="766"/>
      <c r="M373" s="766"/>
      <c r="N373" s="766"/>
      <c r="O373" s="788"/>
      <c r="P373" s="765"/>
      <c r="Q373" s="788"/>
      <c r="R373" s="794" t="s">
        <v>678</v>
      </c>
      <c r="S373" s="766"/>
      <c r="T373" s="823">
        <v>0</v>
      </c>
      <c r="U373" s="766"/>
      <c r="V373" s="766"/>
      <c r="W373" s="709"/>
      <c r="X373" s="709"/>
      <c r="Y373" s="709"/>
      <c r="Z373" s="709"/>
      <c r="AA373" s="709"/>
      <c r="AB373" s="709"/>
      <c r="AC373" s="709"/>
      <c r="AD373" s="709"/>
      <c r="AE373" s="709"/>
      <c r="AF373" s="709"/>
      <c r="AG373" s="709"/>
      <c r="AH373" s="709"/>
      <c r="AI373" s="709"/>
      <c r="AJ373" s="709"/>
      <c r="AK373" s="795"/>
      <c r="AL373" s="740"/>
      <c r="AM373" s="741"/>
      <c r="AN373" s="741"/>
      <c r="AO373" s="741"/>
      <c r="AP373" s="741"/>
      <c r="AQ373" s="742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HT373" s="107"/>
      <c r="HV373" s="107"/>
      <c r="HX373" s="276"/>
      <c r="HY373" s="276"/>
      <c r="HZ373" s="276"/>
      <c r="IA373" s="276"/>
      <c r="IB373" s="276"/>
      <c r="IC373" s="276"/>
      <c r="ID373" s="276"/>
      <c r="IE373" s="276"/>
      <c r="IF373" s="276"/>
      <c r="IG373" s="276"/>
      <c r="IH373" s="276"/>
      <c r="II373" s="276"/>
      <c r="IJ373" s="276"/>
      <c r="IK373" s="276"/>
      <c r="IL373" s="276"/>
      <c r="IM373" s="276"/>
      <c r="IN373" s="276"/>
      <c r="IO373" s="276"/>
      <c r="IP373" s="276"/>
      <c r="IQ373" s="276"/>
      <c r="IR373" s="276"/>
      <c r="IS373" s="276"/>
      <c r="IT373" s="276"/>
      <c r="IU373" s="276"/>
      <c r="IV373" s="276"/>
    </row>
    <row r="374" spans="1:256" s="262" customFormat="1" ht="18.899999999999999" hidden="1" customHeight="1">
      <c r="A374" s="927"/>
      <c r="B374" s="826"/>
      <c r="C374" s="826"/>
      <c r="D374" s="826"/>
      <c r="E374" s="826"/>
      <c r="F374" s="826"/>
      <c r="G374" s="826"/>
      <c r="H374" s="836"/>
      <c r="I374" s="794"/>
      <c r="J374" s="709"/>
      <c r="K374" s="709"/>
      <c r="L374" s="709"/>
      <c r="M374" s="709"/>
      <c r="N374" s="709"/>
      <c r="O374" s="795"/>
      <c r="P374" s="811"/>
      <c r="Q374" s="812"/>
      <c r="R374" s="1089" t="s">
        <v>431</v>
      </c>
      <c r="S374" s="865"/>
      <c r="T374" s="809"/>
      <c r="U374" s="809"/>
      <c r="V374" s="763"/>
      <c r="W374" s="865"/>
      <c r="X374" s="865"/>
      <c r="Y374" s="865"/>
      <c r="Z374" s="747"/>
      <c r="AA374" s="747"/>
      <c r="AB374" s="747"/>
      <c r="AC374" s="747"/>
      <c r="AD374" s="747"/>
      <c r="AE374" s="747"/>
      <c r="AF374" s="747"/>
      <c r="AG374" s="747"/>
      <c r="AH374" s="747"/>
      <c r="AI374" s="747"/>
      <c r="AJ374" s="747"/>
      <c r="AK374" s="810"/>
      <c r="AL374" s="753">
        <f>SUM(T370:T373)</f>
        <v>0</v>
      </c>
      <c r="AM374" s="754"/>
      <c r="AN374" s="754"/>
      <c r="AO374" s="754"/>
      <c r="AP374" s="754"/>
      <c r="AQ374" s="755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HT374" s="107"/>
      <c r="HV374" s="107"/>
      <c r="HX374" s="276"/>
      <c r="HY374" s="276"/>
      <c r="HZ374" s="276"/>
      <c r="IA374" s="276"/>
      <c r="IB374" s="276"/>
      <c r="IC374" s="276"/>
      <c r="ID374" s="276"/>
      <c r="IE374" s="276"/>
      <c r="IF374" s="276"/>
      <c r="IG374" s="276"/>
      <c r="IH374" s="276"/>
      <c r="II374" s="276"/>
      <c r="IJ374" s="276"/>
      <c r="IK374" s="276"/>
      <c r="IL374" s="276"/>
      <c r="IM374" s="276"/>
      <c r="IN374" s="276"/>
      <c r="IO374" s="276"/>
      <c r="IP374" s="276"/>
      <c r="IQ374" s="276"/>
      <c r="IR374" s="276"/>
      <c r="IS374" s="276"/>
      <c r="IT374" s="276"/>
      <c r="IU374" s="276"/>
      <c r="IV374" s="276"/>
    </row>
    <row r="375" spans="1:256" s="262" customFormat="1" ht="18.899999999999999" hidden="1" customHeight="1">
      <c r="A375" s="837"/>
      <c r="B375" s="826"/>
      <c r="C375" s="826"/>
      <c r="D375" s="826"/>
      <c r="E375" s="826"/>
      <c r="F375" s="826"/>
      <c r="G375" s="826"/>
      <c r="H375" s="836"/>
      <c r="I375" s="1049" t="s">
        <v>669</v>
      </c>
      <c r="J375" s="1050"/>
      <c r="K375" s="1050"/>
      <c r="L375" s="1050"/>
      <c r="M375" s="1050"/>
      <c r="N375" s="1050"/>
      <c r="O375" s="1051"/>
      <c r="P375" s="698" t="s">
        <v>503</v>
      </c>
      <c r="Q375" s="735"/>
      <c r="R375" s="956" t="s">
        <v>502</v>
      </c>
      <c r="S375" s="724"/>
      <c r="T375" s="724"/>
      <c r="U375" s="724"/>
      <c r="V375" s="724"/>
      <c r="W375" s="1926">
        <f>AL374</f>
        <v>0</v>
      </c>
      <c r="X375" s="1926"/>
      <c r="Y375" s="1926"/>
      <c r="Z375" s="1926"/>
      <c r="AA375" s="1926"/>
      <c r="AB375" s="896" t="s">
        <v>501</v>
      </c>
      <c r="AC375" s="1090">
        <f>0.106/0.305</f>
        <v>0.34754098360655739</v>
      </c>
      <c r="AD375" s="726"/>
      <c r="AE375" s="726"/>
      <c r="AF375" s="718"/>
      <c r="AG375" s="718"/>
      <c r="AH375" s="728"/>
      <c r="AI375" s="728"/>
      <c r="AJ375" s="728"/>
      <c r="AK375" s="729"/>
      <c r="AL375" s="730">
        <f>ROUND(W375*AC375,3)</f>
        <v>0</v>
      </c>
      <c r="AM375" s="900"/>
      <c r="AN375" s="900"/>
      <c r="AO375" s="900"/>
      <c r="AP375" s="900"/>
      <c r="AQ375" s="901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</row>
    <row r="376" spans="1:256" s="262" customFormat="1" ht="18.899999999999999" hidden="1" customHeight="1">
      <c r="A376" s="842"/>
      <c r="B376" s="843"/>
      <c r="C376" s="843"/>
      <c r="D376" s="843"/>
      <c r="E376" s="843"/>
      <c r="F376" s="843"/>
      <c r="G376" s="843"/>
      <c r="H376" s="844"/>
      <c r="I376" s="808"/>
      <c r="J376" s="747"/>
      <c r="K376" s="747"/>
      <c r="L376" s="747"/>
      <c r="M376" s="747"/>
      <c r="N376" s="747"/>
      <c r="O376" s="810"/>
      <c r="P376" s="1054"/>
      <c r="Q376" s="757"/>
      <c r="R376" s="842" t="s">
        <v>504</v>
      </c>
      <c r="S376" s="778"/>
      <c r="T376" s="963">
        <v>7</v>
      </c>
      <c r="U376" s="778" t="s">
        <v>505</v>
      </c>
      <c r="V376" s="778"/>
      <c r="W376" s="1933">
        <f>AL375</f>
        <v>0</v>
      </c>
      <c r="X376" s="1933"/>
      <c r="Y376" s="1933"/>
      <c r="Z376" s="1933"/>
      <c r="AA376" s="1933"/>
      <c r="AB376" s="773" t="s">
        <v>501</v>
      </c>
      <c r="AC376" s="964">
        <f>1+T376/100</f>
        <v>1.07</v>
      </c>
      <c r="AD376" s="965"/>
      <c r="AE376" s="965"/>
      <c r="AF376" s="780"/>
      <c r="AG376" s="780"/>
      <c r="AH376" s="780"/>
      <c r="AI376" s="780"/>
      <c r="AJ376" s="780"/>
      <c r="AK376" s="781"/>
      <c r="AL376" s="853">
        <f>ROUND(W376*AC376,3)</f>
        <v>0</v>
      </c>
      <c r="AM376" s="854"/>
      <c r="AN376" s="854"/>
      <c r="AO376" s="854"/>
      <c r="AP376" s="854"/>
      <c r="AQ376" s="855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</row>
    <row r="377" spans="1:256" s="262" customFormat="1" ht="18.899999999999999" hidden="1" customHeight="1">
      <c r="A377" s="686" t="s">
        <v>679</v>
      </c>
      <c r="B377" s="687"/>
      <c r="C377" s="687"/>
      <c r="D377" s="687"/>
      <c r="E377" s="687"/>
      <c r="F377" s="687"/>
      <c r="G377" s="687"/>
      <c r="H377" s="785"/>
      <c r="I377" s="1091"/>
      <c r="J377" s="693"/>
      <c r="K377" s="693"/>
      <c r="L377" s="693"/>
      <c r="M377" s="693"/>
      <c r="N377" s="693"/>
      <c r="O377" s="790"/>
      <c r="P377" s="686" t="s">
        <v>448</v>
      </c>
      <c r="Q377" s="785"/>
      <c r="R377" s="856" t="s">
        <v>659</v>
      </c>
      <c r="S377" s="693"/>
      <c r="T377" s="693"/>
      <c r="U377" s="858">
        <v>0</v>
      </c>
      <c r="V377" s="687"/>
      <c r="W377" s="687"/>
      <c r="X377" s="693"/>
      <c r="Y377" s="693"/>
      <c r="Z377" s="693"/>
      <c r="AA377" s="693"/>
      <c r="AB377" s="693"/>
      <c r="AC377" s="1047"/>
      <c r="AD377" s="687"/>
      <c r="AE377" s="687"/>
      <c r="AF377" s="687"/>
      <c r="AG377" s="687"/>
      <c r="AH377" s="687"/>
      <c r="AI377" s="687"/>
      <c r="AJ377" s="1048"/>
      <c r="AK377" s="790"/>
      <c r="AL377" s="1029">
        <f>U377</f>
        <v>0</v>
      </c>
      <c r="AM377" s="1030"/>
      <c r="AN377" s="1030"/>
      <c r="AO377" s="1030"/>
      <c r="AP377" s="1030"/>
      <c r="AQ377" s="891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HE377" s="107"/>
      <c r="HF377" s="107"/>
      <c r="HT377" s="107"/>
      <c r="HV377" s="107"/>
      <c r="HX377" s="276"/>
      <c r="HY377" s="276"/>
      <c r="HZ377" s="276"/>
      <c r="IA377" s="276"/>
      <c r="IB377" s="276"/>
      <c r="IC377" s="276"/>
      <c r="ID377" s="276"/>
      <c r="IE377" s="276"/>
      <c r="IF377" s="276"/>
      <c r="IG377" s="276"/>
      <c r="IH377" s="276"/>
      <c r="II377" s="276"/>
      <c r="IJ377" s="276"/>
      <c r="IK377" s="276"/>
      <c r="IL377" s="276"/>
      <c r="IM377" s="276"/>
      <c r="IN377" s="276"/>
      <c r="IO377" s="276"/>
      <c r="IP377" s="276"/>
      <c r="IQ377" s="276"/>
      <c r="IR377" s="276"/>
      <c r="IS377" s="276"/>
      <c r="IT377" s="276"/>
      <c r="IU377" s="276"/>
      <c r="IV377" s="276"/>
    </row>
    <row r="378" spans="1:256" s="262" customFormat="1" ht="18.899999999999999" hidden="1" customHeight="1">
      <c r="A378" s="765"/>
      <c r="B378" s="766"/>
      <c r="C378" s="766"/>
      <c r="D378" s="766"/>
      <c r="E378" s="766"/>
      <c r="F378" s="766"/>
      <c r="G378" s="766"/>
      <c r="H378" s="788"/>
      <c r="I378" s="1092"/>
      <c r="J378" s="709"/>
      <c r="K378" s="709"/>
      <c r="L378" s="709"/>
      <c r="M378" s="709"/>
      <c r="N378" s="709"/>
      <c r="O378" s="795"/>
      <c r="P378" s="765"/>
      <c r="Q378" s="788"/>
      <c r="R378" s="1093"/>
      <c r="S378" s="709"/>
      <c r="T378" s="709"/>
      <c r="U378" s="871"/>
      <c r="V378" s="766"/>
      <c r="W378" s="766"/>
      <c r="X378" s="709"/>
      <c r="Y378" s="709"/>
      <c r="Z378" s="709"/>
      <c r="AA378" s="709"/>
      <c r="AB378" s="709"/>
      <c r="AC378" s="1094"/>
      <c r="AD378" s="766"/>
      <c r="AE378" s="766"/>
      <c r="AF378" s="766"/>
      <c r="AG378" s="766"/>
      <c r="AH378" s="766"/>
      <c r="AI378" s="766"/>
      <c r="AJ378" s="967"/>
      <c r="AK378" s="795"/>
      <c r="AL378" s="740"/>
      <c r="AM378" s="741"/>
      <c r="AN378" s="741"/>
      <c r="AO378" s="741"/>
      <c r="AP378" s="741"/>
      <c r="AQ378" s="742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HE378" s="107"/>
      <c r="HF378" s="107"/>
      <c r="HT378" s="107"/>
      <c r="HV378" s="107"/>
      <c r="HX378" s="276"/>
      <c r="HY378" s="276"/>
      <c r="HZ378" s="276"/>
      <c r="IA378" s="276"/>
      <c r="IB378" s="276"/>
      <c r="IC378" s="276"/>
      <c r="ID378" s="276"/>
      <c r="IE378" s="276"/>
      <c r="IF378" s="276"/>
      <c r="IG378" s="276"/>
      <c r="IH378" s="276"/>
      <c r="II378" s="276"/>
      <c r="IJ378" s="276"/>
      <c r="IK378" s="276"/>
      <c r="IL378" s="276"/>
      <c r="IM378" s="276"/>
      <c r="IN378" s="276"/>
      <c r="IO378" s="276"/>
      <c r="IP378" s="276"/>
      <c r="IQ378" s="276"/>
      <c r="IR378" s="276"/>
      <c r="IS378" s="276"/>
      <c r="IT378" s="276"/>
      <c r="IU378" s="276"/>
      <c r="IV378" s="276"/>
    </row>
    <row r="379" spans="1:256" s="262" customFormat="1" ht="18.899999999999999" hidden="1" customHeight="1">
      <c r="A379" s="765"/>
      <c r="B379" s="766"/>
      <c r="C379" s="766"/>
      <c r="D379" s="766"/>
      <c r="E379" s="766"/>
      <c r="F379" s="766"/>
      <c r="G379" s="766"/>
      <c r="H379" s="788"/>
      <c r="I379" s="1049" t="s">
        <v>680</v>
      </c>
      <c r="J379" s="1050"/>
      <c r="K379" s="1050"/>
      <c r="L379" s="1050"/>
      <c r="M379" s="1050"/>
      <c r="N379" s="1050"/>
      <c r="O379" s="1051"/>
      <c r="P379" s="698" t="s">
        <v>503</v>
      </c>
      <c r="Q379" s="735"/>
      <c r="R379" s="837" t="s">
        <v>502</v>
      </c>
      <c r="S379" s="709"/>
      <c r="T379" s="709"/>
      <c r="U379" s="709"/>
      <c r="V379" s="709"/>
      <c r="W379" s="1937">
        <f>AL377</f>
        <v>0</v>
      </c>
      <c r="X379" s="1937"/>
      <c r="Y379" s="1937"/>
      <c r="Z379" s="1937"/>
      <c r="AA379" s="1937"/>
      <c r="AB379" s="710" t="s">
        <v>501</v>
      </c>
      <c r="AC379" s="1052">
        <v>2.7E-2</v>
      </c>
      <c r="AD379" s="738"/>
      <c r="AE379" s="738"/>
      <c r="AF379" s="699"/>
      <c r="AG379" s="699"/>
      <c r="AH379" s="703"/>
      <c r="AI379" s="703"/>
      <c r="AJ379" s="703"/>
      <c r="AK379" s="711"/>
      <c r="AL379" s="740">
        <f>ROUND(W379*AC379,3)</f>
        <v>0</v>
      </c>
      <c r="AM379" s="741"/>
      <c r="AN379" s="741"/>
      <c r="AO379" s="741"/>
      <c r="AP379" s="741"/>
      <c r="AQ379" s="742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HE379" s="107"/>
      <c r="HF379" s="107"/>
      <c r="HT379" s="107"/>
      <c r="HV379" s="107"/>
      <c r="HX379" s="276"/>
      <c r="HY379" s="276"/>
      <c r="HZ379" s="276"/>
      <c r="IA379" s="276"/>
      <c r="IB379" s="276"/>
      <c r="IC379" s="276"/>
      <c r="ID379" s="276"/>
      <c r="IE379" s="276"/>
      <c r="IF379" s="276"/>
      <c r="IG379" s="276"/>
      <c r="IH379" s="276"/>
      <c r="II379" s="276"/>
      <c r="IJ379" s="276"/>
      <c r="IK379" s="276"/>
      <c r="IL379" s="276"/>
      <c r="IM379" s="276"/>
      <c r="IN379" s="276"/>
      <c r="IO379" s="276"/>
      <c r="IP379" s="276"/>
      <c r="IQ379" s="276"/>
      <c r="IR379" s="276"/>
      <c r="IS379" s="276"/>
      <c r="IT379" s="276"/>
      <c r="IU379" s="276"/>
      <c r="IV379" s="276"/>
    </row>
    <row r="380" spans="1:256" s="262" customFormat="1" ht="18.899999999999999" hidden="1" customHeight="1">
      <c r="A380" s="765"/>
      <c r="B380" s="766"/>
      <c r="C380" s="766"/>
      <c r="D380" s="766"/>
      <c r="E380" s="766"/>
      <c r="F380" s="766"/>
      <c r="G380" s="766"/>
      <c r="H380" s="788"/>
      <c r="I380" s="794"/>
      <c r="J380" s="709"/>
      <c r="K380" s="709"/>
      <c r="L380" s="709"/>
      <c r="M380" s="709"/>
      <c r="N380" s="709"/>
      <c r="O380" s="795"/>
      <c r="P380" s="796"/>
      <c r="Q380" s="735"/>
      <c r="R380" s="837" t="s">
        <v>504</v>
      </c>
      <c r="S380" s="709"/>
      <c r="T380" s="1095">
        <v>3</v>
      </c>
      <c r="U380" s="709" t="s">
        <v>505</v>
      </c>
      <c r="V380" s="709"/>
      <c r="W380" s="1937">
        <f>AL379</f>
        <v>0</v>
      </c>
      <c r="X380" s="1937"/>
      <c r="Y380" s="1937"/>
      <c r="Z380" s="1937"/>
      <c r="AA380" s="1937"/>
      <c r="AB380" s="710" t="s">
        <v>501</v>
      </c>
      <c r="AC380" s="1078">
        <f>1+T380/100</f>
        <v>1.03</v>
      </c>
      <c r="AD380" s="738"/>
      <c r="AE380" s="738"/>
      <c r="AF380" s="703"/>
      <c r="AG380" s="703"/>
      <c r="AH380" s="703"/>
      <c r="AI380" s="703"/>
      <c r="AJ380" s="703"/>
      <c r="AK380" s="711"/>
      <c r="AL380" s="740">
        <f>ROUND(W380*AC380,3)</f>
        <v>0</v>
      </c>
      <c r="AM380" s="741"/>
      <c r="AN380" s="741"/>
      <c r="AO380" s="741"/>
      <c r="AP380" s="741"/>
      <c r="AQ380" s="742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HE380" s="107"/>
      <c r="HF380" s="107"/>
      <c r="HT380" s="107"/>
      <c r="HV380" s="107"/>
      <c r="HX380" s="276"/>
      <c r="HY380" s="276"/>
      <c r="HZ380" s="276"/>
      <c r="IA380" s="276"/>
      <c r="IB380" s="276"/>
      <c r="IC380" s="276"/>
      <c r="ID380" s="276"/>
      <c r="IE380" s="276"/>
      <c r="IF380" s="276"/>
      <c r="IG380" s="276"/>
      <c r="IH380" s="276"/>
      <c r="II380" s="276"/>
      <c r="IJ380" s="276"/>
      <c r="IK380" s="276"/>
      <c r="IL380" s="276"/>
      <c r="IM380" s="276"/>
      <c r="IN380" s="276"/>
      <c r="IO380" s="276"/>
      <c r="IP380" s="276"/>
      <c r="IQ380" s="276"/>
      <c r="IR380" s="276"/>
      <c r="IS380" s="276"/>
      <c r="IT380" s="276"/>
      <c r="IU380" s="276"/>
      <c r="IV380" s="276"/>
    </row>
    <row r="381" spans="1:256" s="262" customFormat="1" ht="18.899999999999999" hidden="1" customHeight="1">
      <c r="A381" s="765"/>
      <c r="B381" s="766"/>
      <c r="C381" s="766"/>
      <c r="D381" s="766"/>
      <c r="E381" s="766"/>
      <c r="F381" s="766"/>
      <c r="G381" s="766"/>
      <c r="H381" s="788"/>
      <c r="I381" s="1049" t="s">
        <v>681</v>
      </c>
      <c r="J381" s="1050"/>
      <c r="K381" s="1050"/>
      <c r="L381" s="1050"/>
      <c r="M381" s="1050"/>
      <c r="N381" s="1050"/>
      <c r="O381" s="1051"/>
      <c r="P381" s="765" t="s">
        <v>661</v>
      </c>
      <c r="Q381" s="735"/>
      <c r="R381" s="837" t="s">
        <v>502</v>
      </c>
      <c r="S381" s="709"/>
      <c r="T381" s="709"/>
      <c r="U381" s="709"/>
      <c r="V381" s="709"/>
      <c r="W381" s="1937">
        <f>AL377</f>
        <v>0</v>
      </c>
      <c r="X381" s="1937"/>
      <c r="Y381" s="1937"/>
      <c r="Z381" s="1937"/>
      <c r="AA381" s="1937"/>
      <c r="AB381" s="710" t="s">
        <v>501</v>
      </c>
      <c r="AC381" s="1052">
        <v>0.52500000000000002</v>
      </c>
      <c r="AD381" s="738"/>
      <c r="AE381" s="738"/>
      <c r="AF381" s="699"/>
      <c r="AG381" s="699"/>
      <c r="AH381" s="703"/>
      <c r="AI381" s="703"/>
      <c r="AJ381" s="703"/>
      <c r="AK381" s="711"/>
      <c r="AL381" s="740">
        <f>ROUND(W381*AC381,3)</f>
        <v>0</v>
      </c>
      <c r="AM381" s="741"/>
      <c r="AN381" s="741"/>
      <c r="AO381" s="741"/>
      <c r="AP381" s="741"/>
      <c r="AQ381" s="742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HE381" s="107"/>
      <c r="HF381" s="107"/>
      <c r="HT381" s="107"/>
      <c r="HV381" s="107"/>
      <c r="HX381" s="276"/>
      <c r="HY381" s="276"/>
      <c r="HZ381" s="276"/>
      <c r="IA381" s="276"/>
      <c r="IB381" s="276"/>
      <c r="IC381" s="276"/>
      <c r="ID381" s="276"/>
      <c r="IE381" s="276"/>
      <c r="IF381" s="276"/>
      <c r="IG381" s="276"/>
      <c r="IH381" s="276"/>
      <c r="II381" s="276"/>
      <c r="IJ381" s="276"/>
      <c r="IK381" s="276"/>
      <c r="IL381" s="276"/>
      <c r="IM381" s="276"/>
      <c r="IN381" s="276"/>
      <c r="IO381" s="276"/>
      <c r="IP381" s="276"/>
      <c r="IQ381" s="276"/>
      <c r="IR381" s="276"/>
      <c r="IS381" s="276"/>
      <c r="IT381" s="276"/>
      <c r="IU381" s="276"/>
      <c r="IV381" s="276"/>
    </row>
    <row r="382" spans="1:256" s="262" customFormat="1" ht="18.899999999999999" hidden="1" customHeight="1">
      <c r="A382" s="849"/>
      <c r="B382" s="846"/>
      <c r="C382" s="846"/>
      <c r="D382" s="846"/>
      <c r="E382" s="846"/>
      <c r="F382" s="846"/>
      <c r="G382" s="846"/>
      <c r="H382" s="873"/>
      <c r="I382" s="845"/>
      <c r="J382" s="778"/>
      <c r="K382" s="778"/>
      <c r="L382" s="778"/>
      <c r="M382" s="778"/>
      <c r="N382" s="778"/>
      <c r="O382" s="847"/>
      <c r="P382" s="1072"/>
      <c r="Q382" s="775"/>
      <c r="R382" s="842" t="s">
        <v>504</v>
      </c>
      <c r="S382" s="778"/>
      <c r="T382" s="963">
        <v>1</v>
      </c>
      <c r="U382" s="778" t="s">
        <v>505</v>
      </c>
      <c r="V382" s="778"/>
      <c r="W382" s="1933">
        <f>AL381</f>
        <v>0</v>
      </c>
      <c r="X382" s="1933"/>
      <c r="Y382" s="1933"/>
      <c r="Z382" s="1933"/>
      <c r="AA382" s="1933"/>
      <c r="AB382" s="773" t="s">
        <v>501</v>
      </c>
      <c r="AC382" s="964">
        <f>1+T382/100</f>
        <v>1.01</v>
      </c>
      <c r="AD382" s="965"/>
      <c r="AE382" s="965"/>
      <c r="AF382" s="780"/>
      <c r="AG382" s="780"/>
      <c r="AH382" s="780"/>
      <c r="AI382" s="780"/>
      <c r="AJ382" s="780"/>
      <c r="AK382" s="781"/>
      <c r="AL382" s="853">
        <f>ROUND(W382*AC382,3)</f>
        <v>0</v>
      </c>
      <c r="AM382" s="854"/>
      <c r="AN382" s="854"/>
      <c r="AO382" s="854"/>
      <c r="AP382" s="854"/>
      <c r="AQ382" s="855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HE382" s="107"/>
      <c r="HF382" s="107"/>
      <c r="HT382" s="107"/>
      <c r="HV382" s="107"/>
      <c r="HX382" s="276"/>
      <c r="HY382" s="276"/>
      <c r="HZ382" s="276"/>
      <c r="IA382" s="276"/>
      <c r="IB382" s="276"/>
      <c r="IC382" s="276"/>
      <c r="ID382" s="276"/>
      <c r="IE382" s="276"/>
      <c r="IF382" s="276"/>
      <c r="IG382" s="276"/>
      <c r="IH382" s="276"/>
      <c r="II382" s="276"/>
      <c r="IJ382" s="276"/>
      <c r="IK382" s="276"/>
      <c r="IL382" s="276"/>
      <c r="IM382" s="276"/>
      <c r="IN382" s="276"/>
      <c r="IO382" s="276"/>
      <c r="IP382" s="276"/>
      <c r="IQ382" s="276"/>
      <c r="IR382" s="276"/>
      <c r="IS382" s="276"/>
      <c r="IT382" s="276"/>
      <c r="IU382" s="276"/>
      <c r="IV382" s="276"/>
    </row>
    <row r="383" spans="1:256" ht="20.100000000000001" hidden="1" customHeight="1">
      <c r="A383" s="683" t="s">
        <v>682</v>
      </c>
      <c r="B383" s="684"/>
      <c r="C383" s="684"/>
      <c r="D383" s="684"/>
      <c r="E383" s="684"/>
      <c r="F383" s="684"/>
      <c r="G383" s="684"/>
      <c r="H383" s="685"/>
      <c r="I383" s="686" t="s">
        <v>683</v>
      </c>
      <c r="J383" s="688"/>
      <c r="K383" s="688"/>
      <c r="L383" s="688"/>
      <c r="M383" s="688"/>
      <c r="N383" s="688"/>
      <c r="O383" s="688"/>
      <c r="P383" s="686" t="s">
        <v>521</v>
      </c>
      <c r="Q383" s="785"/>
      <c r="R383" s="856" t="s">
        <v>684</v>
      </c>
      <c r="S383" s="693"/>
      <c r="T383" s="693"/>
      <c r="U383" s="858">
        <v>0</v>
      </c>
      <c r="V383" s="687"/>
      <c r="W383" s="687"/>
      <c r="X383" s="693"/>
      <c r="Y383" s="858"/>
      <c r="Z383" s="693"/>
      <c r="AA383" s="693"/>
      <c r="AB383" s="693"/>
      <c r="AC383" s="1047"/>
      <c r="AD383" s="687"/>
      <c r="AE383" s="687"/>
      <c r="AF383" s="687"/>
      <c r="AG383" s="687"/>
      <c r="AH383" s="687"/>
      <c r="AI383" s="687"/>
      <c r="AJ383" s="1048"/>
      <c r="AK383" s="790"/>
      <c r="AL383" s="1029">
        <f>U383</f>
        <v>0</v>
      </c>
      <c r="AM383" s="1030"/>
      <c r="AN383" s="1030"/>
      <c r="AO383" s="1030"/>
      <c r="AP383" s="1030"/>
      <c r="AQ383" s="891"/>
    </row>
    <row r="384" spans="1:256" s="110" customFormat="1" ht="20.100000000000001" hidden="1" customHeight="1">
      <c r="A384" s="698"/>
      <c r="B384" s="699"/>
      <c r="C384" s="699"/>
      <c r="D384" s="699"/>
      <c r="E384" s="699"/>
      <c r="F384" s="699"/>
      <c r="G384" s="700"/>
      <c r="H384" s="701"/>
      <c r="I384" s="733"/>
      <c r="J384" s="710"/>
      <c r="K384" s="710"/>
      <c r="L384" s="710"/>
      <c r="M384" s="699"/>
      <c r="N384" s="699"/>
      <c r="O384" s="699"/>
      <c r="P384" s="698"/>
      <c r="Q384" s="735"/>
      <c r="R384" s="699"/>
      <c r="S384" s="736"/>
      <c r="T384" s="699"/>
      <c r="U384" s="1945">
        <v>1.6</v>
      </c>
      <c r="V384" s="1945"/>
      <c r="W384" s="1945"/>
      <c r="X384" s="710" t="s">
        <v>501</v>
      </c>
      <c r="Y384" s="1946">
        <f>+U383</f>
        <v>0</v>
      </c>
      <c r="Z384" s="1946"/>
      <c r="AA384" s="1946"/>
      <c r="AB384" s="766" t="s">
        <v>479</v>
      </c>
      <c r="AC384" s="766"/>
      <c r="AD384" s="1945">
        <f>+U384*Y384</f>
        <v>0</v>
      </c>
      <c r="AE384" s="1945"/>
      <c r="AF384" s="1945"/>
      <c r="AG384" s="1096" t="s">
        <v>521</v>
      </c>
      <c r="AH384" s="1096"/>
      <c r="AI384" s="1096"/>
      <c r="AJ384" s="713"/>
      <c r="AK384" s="714"/>
      <c r="AL384" s="1942">
        <f>+AD384</f>
        <v>0</v>
      </c>
      <c r="AM384" s="1943"/>
      <c r="AN384" s="1943"/>
      <c r="AO384" s="1943"/>
      <c r="AP384" s="1943"/>
      <c r="AQ384" s="1944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</row>
    <row r="385" spans="1:229" ht="20.100000000000001" hidden="1" customHeight="1">
      <c r="A385" s="698"/>
      <c r="B385" s="699"/>
      <c r="C385" s="699"/>
      <c r="D385" s="699"/>
      <c r="E385" s="699"/>
      <c r="F385" s="699"/>
      <c r="G385" s="700"/>
      <c r="H385" s="701"/>
      <c r="I385" s="765" t="s">
        <v>685</v>
      </c>
      <c r="J385" s="1053"/>
      <c r="K385" s="1053"/>
      <c r="L385" s="1053"/>
      <c r="M385" s="1053"/>
      <c r="N385" s="1053"/>
      <c r="O385" s="1053"/>
      <c r="P385" s="765" t="s">
        <v>521</v>
      </c>
      <c r="Q385" s="788"/>
      <c r="R385" s="1093" t="s">
        <v>684</v>
      </c>
      <c r="S385" s="709"/>
      <c r="T385" s="709"/>
      <c r="U385" s="871">
        <v>0</v>
      </c>
      <c r="V385" s="766"/>
      <c r="W385" s="766"/>
      <c r="X385" s="709"/>
      <c r="Y385" s="871"/>
      <c r="Z385" s="709"/>
      <c r="AA385" s="709"/>
      <c r="AB385" s="709"/>
      <c r="AC385" s="1094"/>
      <c r="AD385" s="766"/>
      <c r="AE385" s="766"/>
      <c r="AF385" s="766"/>
      <c r="AG385" s="766"/>
      <c r="AH385" s="766"/>
      <c r="AI385" s="766"/>
      <c r="AJ385" s="967"/>
      <c r="AK385" s="795"/>
      <c r="AL385" s="740">
        <f>U385</f>
        <v>0</v>
      </c>
      <c r="AM385" s="741"/>
      <c r="AN385" s="741"/>
      <c r="AO385" s="741"/>
      <c r="AP385" s="741"/>
      <c r="AQ385" s="742"/>
    </row>
    <row r="386" spans="1:229" ht="20.100000000000001" hidden="1" customHeight="1">
      <c r="A386" s="698"/>
      <c r="B386" s="699"/>
      <c r="C386" s="699"/>
      <c r="D386" s="699"/>
      <c r="E386" s="699"/>
      <c r="F386" s="699"/>
      <c r="G386" s="700"/>
      <c r="H386" s="701"/>
      <c r="I386" s="733"/>
      <c r="J386" s="710"/>
      <c r="K386" s="710"/>
      <c r="L386" s="710"/>
      <c r="M386" s="699"/>
      <c r="N386" s="699"/>
      <c r="O386" s="699"/>
      <c r="P386" s="698"/>
      <c r="Q386" s="735"/>
      <c r="R386" s="699"/>
      <c r="S386" s="736"/>
      <c r="T386" s="699"/>
      <c r="U386" s="708"/>
      <c r="V386" s="709"/>
      <c r="W386" s="736"/>
      <c r="X386" s="738"/>
      <c r="Y386" s="738"/>
      <c r="Z386" s="708"/>
      <c r="AA386" s="880"/>
      <c r="AB386" s="766"/>
      <c r="AC386" s="766"/>
      <c r="AD386" s="703"/>
      <c r="AE386" s="708"/>
      <c r="AF386" s="1096"/>
      <c r="AG386" s="1096"/>
      <c r="AH386" s="1096"/>
      <c r="AI386" s="1096"/>
      <c r="AJ386" s="713"/>
      <c r="AK386" s="714"/>
      <c r="AL386" s="1097"/>
      <c r="AM386" s="1096"/>
      <c r="AN386" s="1096"/>
      <c r="AO386" s="1096"/>
      <c r="AP386" s="1096"/>
      <c r="AQ386" s="1098"/>
    </row>
    <row r="387" spans="1:229" ht="20.100000000000001" hidden="1" customHeight="1">
      <c r="A387" s="698"/>
      <c r="B387" s="699"/>
      <c r="C387" s="699"/>
      <c r="D387" s="699"/>
      <c r="E387" s="699"/>
      <c r="F387" s="699"/>
      <c r="G387" s="700"/>
      <c r="H387" s="701"/>
      <c r="I387" s="1049" t="s">
        <v>680</v>
      </c>
      <c r="J387" s="1050"/>
      <c r="K387" s="1050"/>
      <c r="L387" s="1050"/>
      <c r="M387" s="1050"/>
      <c r="N387" s="1050"/>
      <c r="O387" s="1051"/>
      <c r="P387" s="698" t="s">
        <v>503</v>
      </c>
      <c r="Q387" s="735"/>
      <c r="R387" s="837" t="s">
        <v>502</v>
      </c>
      <c r="S387" s="709"/>
      <c r="T387" s="709"/>
      <c r="U387" s="709"/>
      <c r="V387" s="709"/>
      <c r="W387" s="1937">
        <f>AL384</f>
        <v>0</v>
      </c>
      <c r="X387" s="1937"/>
      <c r="Y387" s="1937"/>
      <c r="Z387" s="1937"/>
      <c r="AA387" s="1937"/>
      <c r="AB387" s="710" t="s">
        <v>501</v>
      </c>
      <c r="AC387" s="1052">
        <v>2.7E-2</v>
      </c>
      <c r="AD387" s="738"/>
      <c r="AE387" s="738"/>
      <c r="AF387" s="699"/>
      <c r="AG387" s="699"/>
      <c r="AH387" s="703"/>
      <c r="AI387" s="703"/>
      <c r="AJ387" s="703"/>
      <c r="AK387" s="711"/>
      <c r="AL387" s="740">
        <f>ROUND(W387*AC387,3)</f>
        <v>0</v>
      </c>
      <c r="AM387" s="741"/>
      <c r="AN387" s="741"/>
      <c r="AO387" s="741"/>
      <c r="AP387" s="741"/>
      <c r="AQ387" s="742"/>
    </row>
    <row r="388" spans="1:229" ht="20.100000000000001" hidden="1" customHeight="1">
      <c r="A388" s="698"/>
      <c r="B388" s="699"/>
      <c r="C388" s="699"/>
      <c r="D388" s="699"/>
      <c r="E388" s="699"/>
      <c r="F388" s="699"/>
      <c r="G388" s="700"/>
      <c r="H388" s="701"/>
      <c r="I388" s="794"/>
      <c r="J388" s="709"/>
      <c r="K388" s="709"/>
      <c r="L388" s="709"/>
      <c r="M388" s="709"/>
      <c r="N388" s="709"/>
      <c r="O388" s="795"/>
      <c r="P388" s="796"/>
      <c r="Q388" s="735"/>
      <c r="R388" s="837" t="s">
        <v>504</v>
      </c>
      <c r="S388" s="709"/>
      <c r="T388" s="1095">
        <v>3</v>
      </c>
      <c r="U388" s="709" t="s">
        <v>505</v>
      </c>
      <c r="V388" s="709"/>
      <c r="W388" s="1937">
        <f>AL387</f>
        <v>0</v>
      </c>
      <c r="X388" s="1937"/>
      <c r="Y388" s="1937"/>
      <c r="Z388" s="1937"/>
      <c r="AA388" s="1937"/>
      <c r="AB388" s="710" t="s">
        <v>501</v>
      </c>
      <c r="AC388" s="1078">
        <f>1+T388/100</f>
        <v>1.03</v>
      </c>
      <c r="AD388" s="738"/>
      <c r="AE388" s="738"/>
      <c r="AF388" s="703"/>
      <c r="AG388" s="703"/>
      <c r="AH388" s="703"/>
      <c r="AI388" s="703"/>
      <c r="AJ388" s="703"/>
      <c r="AK388" s="711"/>
      <c r="AL388" s="740">
        <f>ROUND(W388*AC388,3)</f>
        <v>0</v>
      </c>
      <c r="AM388" s="741"/>
      <c r="AN388" s="741"/>
      <c r="AO388" s="741"/>
      <c r="AP388" s="741"/>
      <c r="AQ388" s="742"/>
    </row>
    <row r="389" spans="1:229" ht="20.100000000000001" hidden="1" customHeight="1">
      <c r="A389" s="698"/>
      <c r="B389" s="699"/>
      <c r="C389" s="699"/>
      <c r="D389" s="699"/>
      <c r="E389" s="699"/>
      <c r="F389" s="699"/>
      <c r="G389" s="700"/>
      <c r="H389" s="701"/>
      <c r="I389" s="1049" t="s">
        <v>681</v>
      </c>
      <c r="J389" s="1050"/>
      <c r="K389" s="1050"/>
      <c r="L389" s="1050"/>
      <c r="M389" s="1050"/>
      <c r="N389" s="1050"/>
      <c r="O389" s="1051"/>
      <c r="P389" s="765" t="s">
        <v>661</v>
      </c>
      <c r="Q389" s="735"/>
      <c r="R389" s="837" t="s">
        <v>502</v>
      </c>
      <c r="S389" s="709"/>
      <c r="T389" s="709"/>
      <c r="U389" s="709"/>
      <c r="V389" s="709"/>
      <c r="W389" s="1937">
        <f>AL384</f>
        <v>0</v>
      </c>
      <c r="X389" s="1937"/>
      <c r="Y389" s="1937"/>
      <c r="Z389" s="1937"/>
      <c r="AA389" s="1937"/>
      <c r="AB389" s="710" t="s">
        <v>501</v>
      </c>
      <c r="AC389" s="1052">
        <v>0.52500000000000002</v>
      </c>
      <c r="AD389" s="738"/>
      <c r="AE389" s="738"/>
      <c r="AF389" s="699"/>
      <c r="AG389" s="699"/>
      <c r="AH389" s="703"/>
      <c r="AI389" s="703"/>
      <c r="AJ389" s="703"/>
      <c r="AK389" s="711"/>
      <c r="AL389" s="740">
        <f>ROUND(W389*AC389,3)</f>
        <v>0</v>
      </c>
      <c r="AM389" s="741"/>
      <c r="AN389" s="741"/>
      <c r="AO389" s="741"/>
      <c r="AP389" s="741"/>
      <c r="AQ389" s="742"/>
    </row>
    <row r="390" spans="1:229" ht="20.100000000000001" hidden="1" customHeight="1">
      <c r="A390" s="768"/>
      <c r="B390" s="769"/>
      <c r="C390" s="769"/>
      <c r="D390" s="769"/>
      <c r="E390" s="769"/>
      <c r="F390" s="769"/>
      <c r="G390" s="770"/>
      <c r="H390" s="771"/>
      <c r="I390" s="845"/>
      <c r="J390" s="778"/>
      <c r="K390" s="778"/>
      <c r="L390" s="778"/>
      <c r="M390" s="778"/>
      <c r="N390" s="778"/>
      <c r="O390" s="847"/>
      <c r="P390" s="1072"/>
      <c r="Q390" s="775"/>
      <c r="R390" s="842" t="s">
        <v>504</v>
      </c>
      <c r="S390" s="778"/>
      <c r="T390" s="963">
        <v>1</v>
      </c>
      <c r="U390" s="778" t="s">
        <v>505</v>
      </c>
      <c r="V390" s="778"/>
      <c r="W390" s="1933">
        <f>AL389</f>
        <v>0</v>
      </c>
      <c r="X390" s="1933"/>
      <c r="Y390" s="1933"/>
      <c r="Z390" s="1933"/>
      <c r="AA390" s="1933"/>
      <c r="AB390" s="773" t="s">
        <v>501</v>
      </c>
      <c r="AC390" s="964">
        <f>1+T390/100</f>
        <v>1.01</v>
      </c>
      <c r="AD390" s="965"/>
      <c r="AE390" s="965"/>
      <c r="AF390" s="780"/>
      <c r="AG390" s="780"/>
      <c r="AH390" s="780"/>
      <c r="AI390" s="780"/>
      <c r="AJ390" s="780"/>
      <c r="AK390" s="781"/>
      <c r="AL390" s="853">
        <f>ROUND(W390*AC390,3)</f>
        <v>0</v>
      </c>
      <c r="AM390" s="854"/>
      <c r="AN390" s="854"/>
      <c r="AO390" s="854"/>
      <c r="AP390" s="854"/>
      <c r="AQ390" s="855"/>
    </row>
    <row r="391" spans="1:229" s="262" customFormat="1" ht="18.899999999999999" hidden="1" customHeight="1">
      <c r="A391" s="686" t="s">
        <v>686</v>
      </c>
      <c r="B391" s="687"/>
      <c r="C391" s="687"/>
      <c r="D391" s="687"/>
      <c r="E391" s="687"/>
      <c r="F391" s="687"/>
      <c r="G391" s="687"/>
      <c r="H391" s="785"/>
      <c r="I391" s="1082" t="s">
        <v>41</v>
      </c>
      <c r="J391" s="687"/>
      <c r="K391" s="687"/>
      <c r="L391" s="687"/>
      <c r="M391" s="687"/>
      <c r="N391" s="687"/>
      <c r="O391" s="785"/>
      <c r="P391" s="686" t="s">
        <v>472</v>
      </c>
      <c r="Q391" s="785"/>
      <c r="R391" s="789"/>
      <c r="S391" s="1099" t="s">
        <v>687</v>
      </c>
      <c r="T391" s="1100"/>
      <c r="U391" s="1101"/>
      <c r="V391" s="1102"/>
      <c r="W391" s="1103"/>
      <c r="X391" s="1101" t="s">
        <v>688</v>
      </c>
      <c r="Y391" s="1101"/>
      <c r="Z391" s="1104"/>
      <c r="AA391" s="693"/>
      <c r="AB391" s="693"/>
      <c r="AC391" s="1099" t="s">
        <v>687</v>
      </c>
      <c r="AD391" s="1100"/>
      <c r="AE391" s="1101"/>
      <c r="AF391" s="1102"/>
      <c r="AG391" s="1103"/>
      <c r="AH391" s="1101" t="s">
        <v>688</v>
      </c>
      <c r="AI391" s="1101"/>
      <c r="AJ391" s="1104"/>
      <c r="AK391" s="790"/>
      <c r="AL391" s="861"/>
      <c r="AM391" s="862"/>
      <c r="AN391" s="862"/>
      <c r="AO391" s="862"/>
      <c r="AP391" s="862"/>
      <c r="AQ391" s="863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</row>
    <row r="392" spans="1:229" s="262" customFormat="1" ht="18.899999999999999" hidden="1" customHeight="1">
      <c r="A392" s="765"/>
      <c r="B392" s="766"/>
      <c r="C392" s="766"/>
      <c r="D392" s="766"/>
      <c r="E392" s="766"/>
      <c r="F392" s="766"/>
      <c r="G392" s="766"/>
      <c r="H392" s="788"/>
      <c r="I392" s="765" t="s">
        <v>689</v>
      </c>
      <c r="J392" s="766"/>
      <c r="K392" s="766"/>
      <c r="L392" s="766"/>
      <c r="M392" s="766"/>
      <c r="N392" s="766"/>
      <c r="O392" s="788"/>
      <c r="P392" s="794"/>
      <c r="Q392" s="795"/>
      <c r="R392" s="794"/>
      <c r="S392" s="1105">
        <v>10.55</v>
      </c>
      <c r="T392" s="992"/>
      <c r="U392" s="992"/>
      <c r="V392" s="1106"/>
      <c r="W392" s="1107">
        <v>19</v>
      </c>
      <c r="X392" s="1108"/>
      <c r="Y392" s="992"/>
      <c r="Z392" s="1109"/>
      <c r="AA392" s="709"/>
      <c r="AB392" s="709"/>
      <c r="AC392" s="1105"/>
      <c r="AD392" s="992"/>
      <c r="AE392" s="992"/>
      <c r="AF392" s="1106"/>
      <c r="AG392" s="1107"/>
      <c r="AH392" s="1108"/>
      <c r="AI392" s="992"/>
      <c r="AJ392" s="1109"/>
      <c r="AK392" s="795"/>
      <c r="AL392" s="799"/>
      <c r="AM392" s="800"/>
      <c r="AN392" s="800"/>
      <c r="AO392" s="800"/>
      <c r="AP392" s="800"/>
      <c r="AQ392" s="821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</row>
    <row r="393" spans="1:229" s="262" customFormat="1" ht="18.899999999999999" hidden="1" customHeight="1">
      <c r="A393" s="765"/>
      <c r="B393" s="766"/>
      <c r="C393" s="766"/>
      <c r="D393" s="766"/>
      <c r="E393" s="766"/>
      <c r="F393" s="766"/>
      <c r="G393" s="766"/>
      <c r="H393" s="788"/>
      <c r="I393" s="765"/>
      <c r="J393" s="766"/>
      <c r="K393" s="766"/>
      <c r="L393" s="766"/>
      <c r="M393" s="766"/>
      <c r="N393" s="766"/>
      <c r="O393" s="788"/>
      <c r="P393" s="765"/>
      <c r="Q393" s="788"/>
      <c r="R393" s="794"/>
      <c r="S393" s="1105"/>
      <c r="T393" s="992"/>
      <c r="U393" s="992"/>
      <c r="V393" s="1106"/>
      <c r="W393" s="1107"/>
      <c r="X393" s="1108"/>
      <c r="Y393" s="992"/>
      <c r="Z393" s="1109"/>
      <c r="AA393" s="709"/>
      <c r="AB393" s="709"/>
      <c r="AC393" s="1105"/>
      <c r="AD393" s="992"/>
      <c r="AE393" s="992"/>
      <c r="AF393" s="1106"/>
      <c r="AG393" s="1107"/>
      <c r="AH393" s="1108"/>
      <c r="AI393" s="992"/>
      <c r="AJ393" s="1109"/>
      <c r="AK393" s="795"/>
      <c r="AL393" s="799"/>
      <c r="AM393" s="800"/>
      <c r="AN393" s="800"/>
      <c r="AO393" s="800"/>
      <c r="AP393" s="800"/>
      <c r="AQ393" s="821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</row>
    <row r="394" spans="1:229" s="262" customFormat="1" ht="18.899999999999999" hidden="1" customHeight="1">
      <c r="A394" s="765"/>
      <c r="B394" s="766"/>
      <c r="C394" s="766"/>
      <c r="D394" s="766"/>
      <c r="E394" s="766"/>
      <c r="F394" s="766"/>
      <c r="G394" s="766"/>
      <c r="H394" s="788"/>
      <c r="I394" s="765"/>
      <c r="J394" s="766"/>
      <c r="K394" s="766"/>
      <c r="L394" s="766"/>
      <c r="M394" s="766"/>
      <c r="N394" s="766"/>
      <c r="O394" s="788"/>
      <c r="P394" s="765"/>
      <c r="Q394" s="788"/>
      <c r="R394" s="794"/>
      <c r="S394" s="1105"/>
      <c r="T394" s="992"/>
      <c r="U394" s="992"/>
      <c r="V394" s="1106"/>
      <c r="W394" s="1107"/>
      <c r="X394" s="1108"/>
      <c r="Y394" s="992"/>
      <c r="Z394" s="1109"/>
      <c r="AA394" s="709"/>
      <c r="AB394" s="709"/>
      <c r="AC394" s="1105"/>
      <c r="AD394" s="992"/>
      <c r="AE394" s="992"/>
      <c r="AF394" s="1106"/>
      <c r="AG394" s="1107"/>
      <c r="AH394" s="1108"/>
      <c r="AI394" s="992"/>
      <c r="AJ394" s="1109"/>
      <c r="AK394" s="795"/>
      <c r="AL394" s="799"/>
      <c r="AM394" s="800"/>
      <c r="AN394" s="800"/>
      <c r="AO394" s="800"/>
      <c r="AP394" s="800"/>
      <c r="AQ394" s="821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</row>
    <row r="395" spans="1:229" s="262" customFormat="1" ht="18.899999999999999" hidden="1" customHeight="1">
      <c r="A395" s="765"/>
      <c r="B395" s="766"/>
      <c r="C395" s="766"/>
      <c r="D395" s="766"/>
      <c r="E395" s="766"/>
      <c r="F395" s="766"/>
      <c r="G395" s="766"/>
      <c r="H395" s="788"/>
      <c r="I395" s="765"/>
      <c r="J395" s="766"/>
      <c r="K395" s="766"/>
      <c r="L395" s="766"/>
      <c r="M395" s="766"/>
      <c r="N395" s="766"/>
      <c r="O395" s="788"/>
      <c r="P395" s="765"/>
      <c r="Q395" s="788"/>
      <c r="R395" s="794"/>
      <c r="S395" s="1105"/>
      <c r="T395" s="992"/>
      <c r="U395" s="992"/>
      <c r="V395" s="1106"/>
      <c r="W395" s="1107"/>
      <c r="X395" s="1108"/>
      <c r="Y395" s="992"/>
      <c r="Z395" s="1109"/>
      <c r="AA395" s="709"/>
      <c r="AB395" s="709"/>
      <c r="AC395" s="1105"/>
      <c r="AD395" s="992"/>
      <c r="AE395" s="992"/>
      <c r="AF395" s="1106"/>
      <c r="AG395" s="1107"/>
      <c r="AH395" s="1108"/>
      <c r="AI395" s="992"/>
      <c r="AJ395" s="1109"/>
      <c r="AK395" s="795"/>
      <c r="AL395" s="799"/>
      <c r="AM395" s="800"/>
      <c r="AN395" s="800"/>
      <c r="AO395" s="800"/>
      <c r="AP395" s="800"/>
      <c r="AQ395" s="821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</row>
    <row r="396" spans="1:229" s="262" customFormat="1" ht="18.899999999999999" hidden="1" customHeight="1">
      <c r="A396" s="765"/>
      <c r="B396" s="766"/>
      <c r="C396" s="766"/>
      <c r="D396" s="766"/>
      <c r="E396" s="766"/>
      <c r="F396" s="766"/>
      <c r="G396" s="766"/>
      <c r="H396" s="788"/>
      <c r="I396" s="765"/>
      <c r="J396" s="766"/>
      <c r="K396" s="766"/>
      <c r="L396" s="766"/>
      <c r="M396" s="766"/>
      <c r="N396" s="766"/>
      <c r="O396" s="788"/>
      <c r="P396" s="765"/>
      <c r="Q396" s="788"/>
      <c r="R396" s="794"/>
      <c r="S396" s="1105"/>
      <c r="T396" s="992"/>
      <c r="U396" s="992"/>
      <c r="V396" s="1106"/>
      <c r="W396" s="1107"/>
      <c r="X396" s="1108"/>
      <c r="Y396" s="992"/>
      <c r="Z396" s="1109"/>
      <c r="AA396" s="709"/>
      <c r="AB396" s="709"/>
      <c r="AC396" s="1105"/>
      <c r="AD396" s="992"/>
      <c r="AE396" s="992"/>
      <c r="AF396" s="1106"/>
      <c r="AG396" s="1107"/>
      <c r="AH396" s="1108"/>
      <c r="AI396" s="992"/>
      <c r="AJ396" s="1109"/>
      <c r="AK396" s="795"/>
      <c r="AL396" s="799"/>
      <c r="AM396" s="800"/>
      <c r="AN396" s="800"/>
      <c r="AO396" s="800"/>
      <c r="AP396" s="800"/>
      <c r="AQ396" s="821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</row>
    <row r="397" spans="1:229" s="262" customFormat="1" ht="18.899999999999999" hidden="1" customHeight="1">
      <c r="A397" s="765"/>
      <c r="B397" s="766"/>
      <c r="C397" s="766"/>
      <c r="D397" s="766"/>
      <c r="E397" s="766"/>
      <c r="F397" s="766"/>
      <c r="G397" s="766"/>
      <c r="H397" s="788"/>
      <c r="I397" s="765"/>
      <c r="J397" s="766"/>
      <c r="K397" s="766"/>
      <c r="L397" s="766"/>
      <c r="M397" s="766"/>
      <c r="N397" s="766"/>
      <c r="O397" s="788"/>
      <c r="P397" s="765"/>
      <c r="Q397" s="788"/>
      <c r="R397" s="794"/>
      <c r="S397" s="1105"/>
      <c r="T397" s="992"/>
      <c r="U397" s="992"/>
      <c r="V397" s="1106"/>
      <c r="W397" s="1107"/>
      <c r="X397" s="1108"/>
      <c r="Y397" s="992"/>
      <c r="Z397" s="1109"/>
      <c r="AA397" s="709"/>
      <c r="AB397" s="709"/>
      <c r="AC397" s="1105"/>
      <c r="AD397" s="992"/>
      <c r="AE397" s="992"/>
      <c r="AF397" s="1106"/>
      <c r="AG397" s="1107"/>
      <c r="AH397" s="1108"/>
      <c r="AI397" s="992"/>
      <c r="AJ397" s="1109"/>
      <c r="AK397" s="795"/>
      <c r="AL397" s="799"/>
      <c r="AM397" s="800"/>
      <c r="AN397" s="800"/>
      <c r="AO397" s="800"/>
      <c r="AP397" s="800"/>
      <c r="AQ397" s="821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</row>
    <row r="398" spans="1:229" s="262" customFormat="1" ht="18.899999999999999" hidden="1" customHeight="1">
      <c r="A398" s="765"/>
      <c r="B398" s="766"/>
      <c r="C398" s="766"/>
      <c r="D398" s="766"/>
      <c r="E398" s="766"/>
      <c r="F398" s="766"/>
      <c r="G398" s="766"/>
      <c r="H398" s="788"/>
      <c r="I398" s="765"/>
      <c r="J398" s="766"/>
      <c r="K398" s="766"/>
      <c r="L398" s="766"/>
      <c r="M398" s="766"/>
      <c r="N398" s="766"/>
      <c r="O398" s="788"/>
      <c r="P398" s="765"/>
      <c r="Q398" s="788"/>
      <c r="R398" s="794"/>
      <c r="S398" s="1105"/>
      <c r="T398" s="992"/>
      <c r="U398" s="992"/>
      <c r="V398" s="1106"/>
      <c r="W398" s="1107"/>
      <c r="X398" s="1108"/>
      <c r="Y398" s="992"/>
      <c r="Z398" s="1109"/>
      <c r="AA398" s="709"/>
      <c r="AB398" s="709"/>
      <c r="AC398" s="1105"/>
      <c r="AD398" s="992"/>
      <c r="AE398" s="992"/>
      <c r="AF398" s="1106"/>
      <c r="AG398" s="1107"/>
      <c r="AH398" s="1108"/>
      <c r="AI398" s="992"/>
      <c r="AJ398" s="1109"/>
      <c r="AK398" s="795"/>
      <c r="AL398" s="799"/>
      <c r="AM398" s="800"/>
      <c r="AN398" s="800"/>
      <c r="AO398" s="800"/>
      <c r="AP398" s="800"/>
      <c r="AQ398" s="821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</row>
    <row r="399" spans="1:229" s="262" customFormat="1" ht="18.899999999999999" hidden="1" customHeight="1">
      <c r="A399" s="796"/>
      <c r="B399" s="766"/>
      <c r="C399" s="766"/>
      <c r="D399" s="766"/>
      <c r="E399" s="766"/>
      <c r="F399" s="766"/>
      <c r="G399" s="766"/>
      <c r="H399" s="836"/>
      <c r="I399" s="765"/>
      <c r="J399" s="766"/>
      <c r="K399" s="766"/>
      <c r="L399" s="766"/>
      <c r="M399" s="766"/>
      <c r="N399" s="766"/>
      <c r="O399" s="788"/>
      <c r="P399" s="794"/>
      <c r="Q399" s="795"/>
      <c r="R399" s="794" t="s">
        <v>690</v>
      </c>
      <c r="S399" s="893"/>
      <c r="T399" s="709"/>
      <c r="U399" s="709"/>
      <c r="V399" s="709"/>
      <c r="W399" s="710" t="s">
        <v>496</v>
      </c>
      <c r="X399" s="1110">
        <f>+W393</f>
        <v>0</v>
      </c>
      <c r="Y399" s="830"/>
      <c r="Z399" s="766"/>
      <c r="AA399" s="709"/>
      <c r="AB399" s="1111"/>
      <c r="AC399" s="827"/>
      <c r="AD399" s="709"/>
      <c r="AE399" s="709"/>
      <c r="AF399" s="709"/>
      <c r="AG399" s="709"/>
      <c r="AH399" s="939"/>
      <c r="AI399" s="709"/>
      <c r="AJ399" s="709"/>
      <c r="AK399" s="795"/>
      <c r="AL399" s="740">
        <f>X399</f>
        <v>0</v>
      </c>
      <c r="AM399" s="741"/>
      <c r="AN399" s="741"/>
      <c r="AO399" s="741"/>
      <c r="AP399" s="741"/>
      <c r="AQ399" s="742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</row>
    <row r="400" spans="1:229" s="262" customFormat="1" ht="18.899999999999999" hidden="1" customHeight="1">
      <c r="A400" s="927"/>
      <c r="B400" s="1112"/>
      <c r="C400" s="1112"/>
      <c r="D400" s="1112"/>
      <c r="E400" s="1112"/>
      <c r="F400" s="1112"/>
      <c r="G400" s="826"/>
      <c r="H400" s="836"/>
      <c r="I400" s="796"/>
      <c r="J400" s="798"/>
      <c r="K400" s="798"/>
      <c r="L400" s="798"/>
      <c r="M400" s="798"/>
      <c r="N400" s="798"/>
      <c r="O400" s="797"/>
      <c r="P400" s="765"/>
      <c r="Q400" s="788"/>
      <c r="R400" s="794" t="s">
        <v>691</v>
      </c>
      <c r="S400" s="709"/>
      <c r="T400" s="709"/>
      <c r="U400" s="709"/>
      <c r="V400" s="709"/>
      <c r="W400" s="710" t="s">
        <v>496</v>
      </c>
      <c r="X400" s="1110">
        <f>+W392*0</f>
        <v>0</v>
      </c>
      <c r="Y400" s="830"/>
      <c r="Z400" s="766"/>
      <c r="AA400" s="709"/>
      <c r="AB400" s="1111"/>
      <c r="AC400" s="827"/>
      <c r="AD400" s="709"/>
      <c r="AE400" s="709"/>
      <c r="AF400" s="709"/>
      <c r="AG400" s="709"/>
      <c r="AH400" s="939"/>
      <c r="AI400" s="709"/>
      <c r="AJ400" s="709"/>
      <c r="AK400" s="795"/>
      <c r="AL400" s="740">
        <f>X400</f>
        <v>0</v>
      </c>
      <c r="AM400" s="741"/>
      <c r="AN400" s="741"/>
      <c r="AO400" s="741"/>
      <c r="AP400" s="741"/>
      <c r="AQ400" s="742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HU400" s="107"/>
    </row>
    <row r="401" spans="1:229" s="262" customFormat="1" ht="18.899999999999999" hidden="1" customHeight="1">
      <c r="A401" s="927"/>
      <c r="B401" s="1112"/>
      <c r="C401" s="1112"/>
      <c r="D401" s="1112"/>
      <c r="E401" s="1112"/>
      <c r="F401" s="1112"/>
      <c r="G401" s="1112"/>
      <c r="H401" s="1113"/>
      <c r="I401" s="796"/>
      <c r="J401" s="766"/>
      <c r="K401" s="766"/>
      <c r="L401" s="766"/>
      <c r="M401" s="766"/>
      <c r="N401" s="766"/>
      <c r="O401" s="788"/>
      <c r="P401" s="765"/>
      <c r="Q401" s="788"/>
      <c r="R401" s="794" t="s">
        <v>692</v>
      </c>
      <c r="S401" s="709"/>
      <c r="T401" s="709"/>
      <c r="U401" s="709"/>
      <c r="V401" s="709"/>
      <c r="W401" s="710" t="s">
        <v>496</v>
      </c>
      <c r="X401" s="1110">
        <f>+W392</f>
        <v>19</v>
      </c>
      <c r="Y401" s="830"/>
      <c r="Z401" s="766"/>
      <c r="AA401" s="709"/>
      <c r="AB401" s="1111"/>
      <c r="AC401" s="827"/>
      <c r="AD401" s="709"/>
      <c r="AE401" s="709"/>
      <c r="AF401" s="709"/>
      <c r="AG401" s="709"/>
      <c r="AH401" s="939"/>
      <c r="AI401" s="709"/>
      <c r="AJ401" s="709"/>
      <c r="AK401" s="795"/>
      <c r="AL401" s="740">
        <f>X401</f>
        <v>19</v>
      </c>
      <c r="AM401" s="741"/>
      <c r="AN401" s="741"/>
      <c r="AO401" s="741"/>
      <c r="AP401" s="741"/>
      <c r="AQ401" s="742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HU401" s="107"/>
    </row>
    <row r="402" spans="1:229" s="262" customFormat="1" ht="18.899999999999999" hidden="1" customHeight="1">
      <c r="A402" s="837"/>
      <c r="B402" s="826"/>
      <c r="C402" s="1112"/>
      <c r="D402" s="1114"/>
      <c r="E402" s="822"/>
      <c r="F402" s="1112"/>
      <c r="G402" s="1112"/>
      <c r="H402" s="1113"/>
      <c r="I402" s="796"/>
      <c r="J402" s="766"/>
      <c r="K402" s="766"/>
      <c r="L402" s="766"/>
      <c r="M402" s="766"/>
      <c r="N402" s="766"/>
      <c r="O402" s="788"/>
      <c r="P402" s="811"/>
      <c r="Q402" s="812"/>
      <c r="R402" s="808" t="s">
        <v>693</v>
      </c>
      <c r="S402" s="747"/>
      <c r="T402" s="747"/>
      <c r="U402" s="747"/>
      <c r="V402" s="747"/>
      <c r="W402" s="763" t="s">
        <v>496</v>
      </c>
      <c r="X402" s="1115">
        <v>0</v>
      </c>
      <c r="Y402" s="887"/>
      <c r="Z402" s="809"/>
      <c r="AA402" s="747"/>
      <c r="AB402" s="1116"/>
      <c r="AC402" s="814"/>
      <c r="AD402" s="747"/>
      <c r="AE402" s="747"/>
      <c r="AF402" s="747"/>
      <c r="AG402" s="747"/>
      <c r="AH402" s="950"/>
      <c r="AI402" s="747"/>
      <c r="AJ402" s="747"/>
      <c r="AK402" s="810"/>
      <c r="AL402" s="753">
        <f>X402</f>
        <v>0</v>
      </c>
      <c r="AM402" s="754"/>
      <c r="AN402" s="754"/>
      <c r="AO402" s="754"/>
      <c r="AP402" s="754"/>
      <c r="AQ402" s="755"/>
      <c r="AR402" s="113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HU402" s="107"/>
    </row>
    <row r="403" spans="1:229" s="262" customFormat="1" ht="18.899999999999999" hidden="1" customHeight="1">
      <c r="A403" s="837"/>
      <c r="B403" s="826"/>
      <c r="C403" s="826"/>
      <c r="D403" s="826"/>
      <c r="E403" s="826"/>
      <c r="F403" s="826"/>
      <c r="G403" s="826"/>
      <c r="H403" s="836"/>
      <c r="I403" s="1049" t="s">
        <v>669</v>
      </c>
      <c r="J403" s="1050"/>
      <c r="K403" s="1050"/>
      <c r="L403" s="1050"/>
      <c r="M403" s="1050"/>
      <c r="N403" s="1050"/>
      <c r="O403" s="1051"/>
      <c r="P403" s="698" t="s">
        <v>503</v>
      </c>
      <c r="Q403" s="735"/>
      <c r="R403" s="956" t="s">
        <v>502</v>
      </c>
      <c r="S403" s="724"/>
      <c r="T403" s="724"/>
      <c r="U403" s="724"/>
      <c r="V403" s="724"/>
      <c r="W403" s="1926">
        <f>SUMPRODUCT(S392:S398,W392:W398)+SUMPRODUCT(AC392:AC398,AG392:AG398)</f>
        <v>200.45000000000002</v>
      </c>
      <c r="X403" s="1926"/>
      <c r="Y403" s="1926"/>
      <c r="Z403" s="1926"/>
      <c r="AA403" s="1926"/>
      <c r="AB403" s="896" t="s">
        <v>501</v>
      </c>
      <c r="AC403" s="1081">
        <v>0.185</v>
      </c>
      <c r="AD403" s="1117"/>
      <c r="AE403" s="1117"/>
      <c r="AF403" s="1118"/>
      <c r="AG403" s="1118"/>
      <c r="AH403" s="728"/>
      <c r="AI403" s="728"/>
      <c r="AJ403" s="728"/>
      <c r="AK403" s="729"/>
      <c r="AL403" s="730">
        <f>ROUND(W403*AC403,3)</f>
        <v>37.082999999999998</v>
      </c>
      <c r="AM403" s="900"/>
      <c r="AN403" s="900"/>
      <c r="AO403" s="900"/>
      <c r="AP403" s="900"/>
      <c r="AQ403" s="901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</row>
    <row r="404" spans="1:229" s="262" customFormat="1" ht="18.899999999999999" hidden="1" customHeight="1">
      <c r="A404" s="842"/>
      <c r="B404" s="843"/>
      <c r="C404" s="843"/>
      <c r="D404" s="843"/>
      <c r="E404" s="843"/>
      <c r="F404" s="843"/>
      <c r="G404" s="843"/>
      <c r="H404" s="844"/>
      <c r="I404" s="845"/>
      <c r="J404" s="778"/>
      <c r="K404" s="778"/>
      <c r="L404" s="778"/>
      <c r="M404" s="778"/>
      <c r="N404" s="778"/>
      <c r="O404" s="847"/>
      <c r="P404" s="1072"/>
      <c r="Q404" s="775"/>
      <c r="R404" s="842" t="s">
        <v>504</v>
      </c>
      <c r="S404" s="778"/>
      <c r="T404" s="963">
        <v>7</v>
      </c>
      <c r="U404" s="778" t="s">
        <v>505</v>
      </c>
      <c r="V404" s="778"/>
      <c r="W404" s="1933">
        <f>AL403</f>
        <v>37.082999999999998</v>
      </c>
      <c r="X404" s="1933"/>
      <c r="Y404" s="1933"/>
      <c r="Z404" s="1933"/>
      <c r="AA404" s="1933"/>
      <c r="AB404" s="773" t="s">
        <v>501</v>
      </c>
      <c r="AC404" s="964">
        <f>1+T404/100</f>
        <v>1.07</v>
      </c>
      <c r="AD404" s="965"/>
      <c r="AE404" s="965"/>
      <c r="AF404" s="780"/>
      <c r="AG404" s="780"/>
      <c r="AH404" s="780"/>
      <c r="AI404" s="780"/>
      <c r="AJ404" s="780"/>
      <c r="AK404" s="781"/>
      <c r="AL404" s="853">
        <f>ROUND(W404*AC404,3)</f>
        <v>39.679000000000002</v>
      </c>
      <c r="AM404" s="854"/>
      <c r="AN404" s="854"/>
      <c r="AO404" s="854"/>
      <c r="AP404" s="854"/>
      <c r="AQ404" s="855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</row>
    <row r="405" spans="1:229" s="262" customFormat="1" ht="18.899999999999999" hidden="1" customHeight="1">
      <c r="A405" s="686" t="s">
        <v>686</v>
      </c>
      <c r="B405" s="687"/>
      <c r="C405" s="687"/>
      <c r="D405" s="687"/>
      <c r="E405" s="687"/>
      <c r="F405" s="687"/>
      <c r="G405" s="687"/>
      <c r="H405" s="785"/>
      <c r="I405" s="1082" t="s">
        <v>41</v>
      </c>
      <c r="J405" s="687"/>
      <c r="K405" s="687"/>
      <c r="L405" s="687"/>
      <c r="M405" s="687"/>
      <c r="N405" s="687"/>
      <c r="O405" s="785"/>
      <c r="P405" s="686" t="s">
        <v>472</v>
      </c>
      <c r="Q405" s="785"/>
      <c r="R405" s="789"/>
      <c r="S405" s="1099" t="s">
        <v>687</v>
      </c>
      <c r="T405" s="1100"/>
      <c r="U405" s="1101"/>
      <c r="V405" s="1102"/>
      <c r="W405" s="1103"/>
      <c r="X405" s="1101" t="s">
        <v>688</v>
      </c>
      <c r="Y405" s="1101"/>
      <c r="Z405" s="1104"/>
      <c r="AA405" s="693"/>
      <c r="AB405" s="857"/>
      <c r="AC405" s="693"/>
      <c r="AD405" s="693"/>
      <c r="AE405" s="857"/>
      <c r="AF405" s="687"/>
      <c r="AG405" s="687"/>
      <c r="AH405" s="687"/>
      <c r="AI405" s="687"/>
      <c r="AJ405" s="687"/>
      <c r="AK405" s="790"/>
      <c r="AL405" s="861"/>
      <c r="AM405" s="862"/>
      <c r="AN405" s="862"/>
      <c r="AO405" s="862"/>
      <c r="AP405" s="862"/>
      <c r="AQ405" s="863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HU405" s="107"/>
    </row>
    <row r="406" spans="1:229" s="262" customFormat="1" ht="18.899999999999999" hidden="1" customHeight="1">
      <c r="A406" s="837"/>
      <c r="B406" s="826"/>
      <c r="C406" s="1112"/>
      <c r="D406" s="1114"/>
      <c r="E406" s="822"/>
      <c r="F406" s="1112"/>
      <c r="G406" s="1112"/>
      <c r="H406" s="1113"/>
      <c r="I406" s="765" t="s">
        <v>694</v>
      </c>
      <c r="J406" s="766"/>
      <c r="K406" s="766"/>
      <c r="L406" s="766"/>
      <c r="M406" s="766"/>
      <c r="N406" s="766"/>
      <c r="O406" s="788"/>
      <c r="P406" s="794"/>
      <c r="Q406" s="795"/>
      <c r="R406" s="794"/>
      <c r="S406" s="1105">
        <v>0</v>
      </c>
      <c r="T406" s="992"/>
      <c r="U406" s="992"/>
      <c r="V406" s="1106"/>
      <c r="W406" s="1107">
        <v>0</v>
      </c>
      <c r="X406" s="1108"/>
      <c r="Y406" s="992"/>
      <c r="Z406" s="1109"/>
      <c r="AA406" s="709" t="s">
        <v>695</v>
      </c>
      <c r="AB406" s="710"/>
      <c r="AC406" s="709"/>
      <c r="AD406" s="709"/>
      <c r="AE406" s="710"/>
      <c r="AF406" s="766"/>
      <c r="AG406" s="766"/>
      <c r="AH406" s="766"/>
      <c r="AI406" s="766"/>
      <c r="AJ406" s="766"/>
      <c r="AK406" s="795"/>
      <c r="AL406" s="799"/>
      <c r="AM406" s="800"/>
      <c r="AN406" s="800"/>
      <c r="AO406" s="800"/>
      <c r="AP406" s="800"/>
      <c r="AQ406" s="821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HU406" s="107"/>
    </row>
    <row r="407" spans="1:229" s="262" customFormat="1" ht="18.899999999999999" hidden="1" customHeight="1">
      <c r="A407" s="837"/>
      <c r="B407" s="826"/>
      <c r="C407" s="1112"/>
      <c r="D407" s="1114"/>
      <c r="E407" s="822"/>
      <c r="F407" s="1112"/>
      <c r="G407" s="1112"/>
      <c r="H407" s="1113"/>
      <c r="I407" s="765"/>
      <c r="J407" s="766"/>
      <c r="K407" s="766"/>
      <c r="L407" s="766"/>
      <c r="M407" s="766"/>
      <c r="N407" s="766"/>
      <c r="O407" s="788"/>
      <c r="P407" s="765"/>
      <c r="Q407" s="788"/>
      <c r="R407" s="794"/>
      <c r="S407" s="1105">
        <v>0</v>
      </c>
      <c r="T407" s="992"/>
      <c r="U407" s="992"/>
      <c r="V407" s="1106"/>
      <c r="W407" s="1107">
        <v>0</v>
      </c>
      <c r="X407" s="1108"/>
      <c r="Y407" s="992"/>
      <c r="Z407" s="1109"/>
      <c r="AA407" s="709" t="s">
        <v>695</v>
      </c>
      <c r="AB407" s="710"/>
      <c r="AC407" s="709"/>
      <c r="AD407" s="709"/>
      <c r="AE407" s="710"/>
      <c r="AF407" s="766"/>
      <c r="AG407" s="766"/>
      <c r="AH407" s="766"/>
      <c r="AI407" s="766"/>
      <c r="AJ407" s="766"/>
      <c r="AK407" s="795"/>
      <c r="AL407" s="799"/>
      <c r="AM407" s="800"/>
      <c r="AN407" s="800"/>
      <c r="AO407" s="800"/>
      <c r="AP407" s="800"/>
      <c r="AQ407" s="821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HU407" s="107"/>
    </row>
    <row r="408" spans="1:229" s="262" customFormat="1" ht="18.899999999999999" hidden="1" customHeight="1">
      <c r="A408" s="837"/>
      <c r="B408" s="826"/>
      <c r="C408" s="1112"/>
      <c r="D408" s="1114"/>
      <c r="E408" s="822"/>
      <c r="F408" s="1112"/>
      <c r="G408" s="1112"/>
      <c r="H408" s="1113"/>
      <c r="I408" s="765"/>
      <c r="J408" s="766"/>
      <c r="K408" s="766"/>
      <c r="L408" s="766"/>
      <c r="M408" s="766"/>
      <c r="N408" s="766"/>
      <c r="O408" s="788"/>
      <c r="P408" s="765"/>
      <c r="Q408" s="788"/>
      <c r="R408" s="794"/>
      <c r="S408" s="1105">
        <v>0</v>
      </c>
      <c r="T408" s="992"/>
      <c r="U408" s="992"/>
      <c r="V408" s="1106"/>
      <c r="W408" s="1107">
        <v>0</v>
      </c>
      <c r="X408" s="1108"/>
      <c r="Y408" s="992"/>
      <c r="Z408" s="1109"/>
      <c r="AA408" s="709"/>
      <c r="AB408" s="710"/>
      <c r="AC408" s="709"/>
      <c r="AD408" s="709"/>
      <c r="AE408" s="710"/>
      <c r="AF408" s="766"/>
      <c r="AG408" s="766"/>
      <c r="AH408" s="766"/>
      <c r="AI408" s="766"/>
      <c r="AJ408" s="766"/>
      <c r="AK408" s="795"/>
      <c r="AL408" s="799"/>
      <c r="AM408" s="800"/>
      <c r="AN408" s="800"/>
      <c r="AO408" s="800"/>
      <c r="AP408" s="800"/>
      <c r="AQ408" s="821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HU408" s="107"/>
    </row>
    <row r="409" spans="1:229" s="262" customFormat="1" ht="18.899999999999999" hidden="1" customHeight="1">
      <c r="A409" s="837"/>
      <c r="B409" s="826"/>
      <c r="C409" s="1112"/>
      <c r="D409" s="1114"/>
      <c r="E409" s="822"/>
      <c r="F409" s="1112"/>
      <c r="G409" s="1112"/>
      <c r="H409" s="1113"/>
      <c r="I409" s="765"/>
      <c r="J409" s="766"/>
      <c r="K409" s="766"/>
      <c r="L409" s="766"/>
      <c r="M409" s="766"/>
      <c r="N409" s="766"/>
      <c r="O409" s="788"/>
      <c r="P409" s="765"/>
      <c r="Q409" s="788"/>
      <c r="R409" s="794"/>
      <c r="S409" s="1105">
        <v>0</v>
      </c>
      <c r="T409" s="992"/>
      <c r="U409" s="992"/>
      <c r="V409" s="1106"/>
      <c r="W409" s="1107">
        <v>0</v>
      </c>
      <c r="X409" s="1108"/>
      <c r="Y409" s="992"/>
      <c r="Z409" s="1109"/>
      <c r="AA409" s="709"/>
      <c r="AB409" s="710"/>
      <c r="AC409" s="709"/>
      <c r="AD409" s="709"/>
      <c r="AE409" s="710"/>
      <c r="AF409" s="766"/>
      <c r="AG409" s="766"/>
      <c r="AH409" s="766"/>
      <c r="AI409" s="766"/>
      <c r="AJ409" s="766"/>
      <c r="AK409" s="795"/>
      <c r="AL409" s="799"/>
      <c r="AM409" s="800"/>
      <c r="AN409" s="800"/>
      <c r="AO409" s="800"/>
      <c r="AP409" s="800"/>
      <c r="AQ409" s="821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HU409" s="107"/>
    </row>
    <row r="410" spans="1:229" s="262" customFormat="1" ht="18.899999999999999" hidden="1" customHeight="1">
      <c r="A410" s="837"/>
      <c r="B410" s="826"/>
      <c r="C410" s="1112"/>
      <c r="D410" s="1114"/>
      <c r="E410" s="822"/>
      <c r="F410" s="1112"/>
      <c r="G410" s="1112"/>
      <c r="H410" s="1113"/>
      <c r="I410" s="765"/>
      <c r="J410" s="766"/>
      <c r="K410" s="766"/>
      <c r="L410" s="766"/>
      <c r="M410" s="766"/>
      <c r="N410" s="766"/>
      <c r="O410" s="788"/>
      <c r="P410" s="765"/>
      <c r="Q410" s="788"/>
      <c r="R410" s="794"/>
      <c r="S410" s="1105">
        <v>0</v>
      </c>
      <c r="T410" s="992"/>
      <c r="U410" s="992"/>
      <c r="V410" s="1106"/>
      <c r="W410" s="1107">
        <v>0</v>
      </c>
      <c r="X410" s="1108"/>
      <c r="Y410" s="992"/>
      <c r="Z410" s="1109"/>
      <c r="AA410" s="709"/>
      <c r="AB410" s="710"/>
      <c r="AC410" s="709"/>
      <c r="AD410" s="709"/>
      <c r="AE410" s="710"/>
      <c r="AF410" s="766"/>
      <c r="AG410" s="766"/>
      <c r="AH410" s="766"/>
      <c r="AI410" s="766"/>
      <c r="AJ410" s="766"/>
      <c r="AK410" s="795"/>
      <c r="AL410" s="799"/>
      <c r="AM410" s="800"/>
      <c r="AN410" s="800"/>
      <c r="AO410" s="800"/>
      <c r="AP410" s="800"/>
      <c r="AQ410" s="821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HU410" s="107"/>
    </row>
    <row r="411" spans="1:229" s="262" customFormat="1" ht="18.899999999999999" hidden="1" customHeight="1">
      <c r="A411" s="837"/>
      <c r="B411" s="826"/>
      <c r="C411" s="1112"/>
      <c r="D411" s="1114"/>
      <c r="E411" s="822"/>
      <c r="F411" s="1112"/>
      <c r="G411" s="1112"/>
      <c r="H411" s="1113"/>
      <c r="I411" s="765"/>
      <c r="J411" s="766"/>
      <c r="K411" s="766"/>
      <c r="L411" s="766"/>
      <c r="M411" s="766"/>
      <c r="N411" s="766"/>
      <c r="O411" s="788"/>
      <c r="P411" s="765"/>
      <c r="Q411" s="788"/>
      <c r="R411" s="794" t="s">
        <v>690</v>
      </c>
      <c r="S411" s="893"/>
      <c r="T411" s="709"/>
      <c r="U411" s="709"/>
      <c r="V411" s="709"/>
      <c r="W411" s="710" t="s">
        <v>496</v>
      </c>
      <c r="X411" s="1110">
        <v>0</v>
      </c>
      <c r="Y411" s="830"/>
      <c r="Z411" s="766"/>
      <c r="AA411" s="709"/>
      <c r="AB411" s="1111"/>
      <c r="AC411" s="827"/>
      <c r="AD411" s="709"/>
      <c r="AE411" s="709"/>
      <c r="AF411" s="709"/>
      <c r="AG411" s="709"/>
      <c r="AH411" s="939"/>
      <c r="AI411" s="709"/>
      <c r="AJ411" s="709"/>
      <c r="AK411" s="795"/>
      <c r="AL411" s="740">
        <f>X411</f>
        <v>0</v>
      </c>
      <c r="AM411" s="741"/>
      <c r="AN411" s="741"/>
      <c r="AO411" s="741"/>
      <c r="AP411" s="741"/>
      <c r="AQ411" s="742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HU411" s="107"/>
    </row>
    <row r="412" spans="1:229" s="262" customFormat="1" ht="18.899999999999999" hidden="1" customHeight="1">
      <c r="A412" s="837"/>
      <c r="B412" s="826"/>
      <c r="C412" s="1112"/>
      <c r="D412" s="1114"/>
      <c r="E412" s="822"/>
      <c r="F412" s="1112"/>
      <c r="G412" s="1112"/>
      <c r="H412" s="1113"/>
      <c r="I412" s="796"/>
      <c r="J412" s="798"/>
      <c r="K412" s="798"/>
      <c r="L412" s="798"/>
      <c r="M412" s="798"/>
      <c r="N412" s="798"/>
      <c r="O412" s="797"/>
      <c r="P412" s="765"/>
      <c r="Q412" s="788"/>
      <c r="R412" s="794" t="s">
        <v>691</v>
      </c>
      <c r="S412" s="709"/>
      <c r="T412" s="709"/>
      <c r="U412" s="709"/>
      <c r="V412" s="709"/>
      <c r="W412" s="710" t="s">
        <v>496</v>
      </c>
      <c r="X412" s="1110">
        <v>0</v>
      </c>
      <c r="Y412" s="830"/>
      <c r="Z412" s="766"/>
      <c r="AA412" s="709"/>
      <c r="AB412" s="1111"/>
      <c r="AC412" s="827"/>
      <c r="AD412" s="709"/>
      <c r="AE412" s="709"/>
      <c r="AF412" s="709"/>
      <c r="AG412" s="709"/>
      <c r="AH412" s="939"/>
      <c r="AI412" s="709"/>
      <c r="AJ412" s="709"/>
      <c r="AK412" s="795"/>
      <c r="AL412" s="740">
        <f>X412</f>
        <v>0</v>
      </c>
      <c r="AM412" s="741"/>
      <c r="AN412" s="741"/>
      <c r="AO412" s="741"/>
      <c r="AP412" s="741"/>
      <c r="AQ412" s="742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HU412" s="107"/>
    </row>
    <row r="413" spans="1:229" s="262" customFormat="1" ht="18.899999999999999" hidden="1" customHeight="1">
      <c r="A413" s="837"/>
      <c r="B413" s="826"/>
      <c r="C413" s="1112"/>
      <c r="D413" s="1114"/>
      <c r="E413" s="822"/>
      <c r="F413" s="1112"/>
      <c r="G413" s="1112"/>
      <c r="H413" s="1113"/>
      <c r="I413" s="796"/>
      <c r="J413" s="766"/>
      <c r="K413" s="766"/>
      <c r="L413" s="766"/>
      <c r="M413" s="766"/>
      <c r="N413" s="766"/>
      <c r="O413" s="788"/>
      <c r="P413" s="765"/>
      <c r="Q413" s="788"/>
      <c r="R413" s="794" t="s">
        <v>692</v>
      </c>
      <c r="S413" s="709"/>
      <c r="T413" s="709"/>
      <c r="U413" s="709"/>
      <c r="V413" s="709"/>
      <c r="W413" s="710" t="s">
        <v>496</v>
      </c>
      <c r="X413" s="1110">
        <v>0</v>
      </c>
      <c r="Y413" s="830"/>
      <c r="Z413" s="766"/>
      <c r="AA413" s="709"/>
      <c r="AB413" s="1111"/>
      <c r="AC413" s="827"/>
      <c r="AD413" s="709"/>
      <c r="AE413" s="709"/>
      <c r="AF413" s="709"/>
      <c r="AG413" s="709"/>
      <c r="AH413" s="939"/>
      <c r="AI413" s="709"/>
      <c r="AJ413" s="709"/>
      <c r="AK413" s="795"/>
      <c r="AL413" s="740">
        <f>X413</f>
        <v>0</v>
      </c>
      <c r="AM413" s="741"/>
      <c r="AN413" s="741"/>
      <c r="AO413" s="741"/>
      <c r="AP413" s="741"/>
      <c r="AQ413" s="742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HU413" s="107"/>
    </row>
    <row r="414" spans="1:229" s="262" customFormat="1" ht="18.899999999999999" hidden="1" customHeight="1">
      <c r="A414" s="837"/>
      <c r="B414" s="826"/>
      <c r="C414" s="826"/>
      <c r="D414" s="826"/>
      <c r="E414" s="826"/>
      <c r="F414" s="826"/>
      <c r="G414" s="1112"/>
      <c r="H414" s="836"/>
      <c r="I414" s="796"/>
      <c r="J414" s="766"/>
      <c r="K414" s="766"/>
      <c r="L414" s="766"/>
      <c r="M414" s="766"/>
      <c r="N414" s="766"/>
      <c r="O414" s="788"/>
      <c r="P414" s="811"/>
      <c r="Q414" s="812"/>
      <c r="R414" s="808" t="s">
        <v>693</v>
      </c>
      <c r="S414" s="747"/>
      <c r="T414" s="747"/>
      <c r="U414" s="747"/>
      <c r="V414" s="747"/>
      <c r="W414" s="763" t="s">
        <v>496</v>
      </c>
      <c r="X414" s="1115">
        <v>0</v>
      </c>
      <c r="Y414" s="887"/>
      <c r="Z414" s="809"/>
      <c r="AA414" s="747"/>
      <c r="AB414" s="1116"/>
      <c r="AC414" s="814"/>
      <c r="AD414" s="747"/>
      <c r="AE414" s="747"/>
      <c r="AF414" s="747"/>
      <c r="AG414" s="747"/>
      <c r="AH414" s="950"/>
      <c r="AI414" s="747"/>
      <c r="AJ414" s="747"/>
      <c r="AK414" s="810"/>
      <c r="AL414" s="753">
        <f>X414</f>
        <v>0</v>
      </c>
      <c r="AM414" s="754"/>
      <c r="AN414" s="754"/>
      <c r="AO414" s="754"/>
      <c r="AP414" s="754"/>
      <c r="AQ414" s="755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HU414" s="107"/>
    </row>
    <row r="415" spans="1:229" s="262" customFormat="1" ht="18.899999999999999" hidden="1" customHeight="1">
      <c r="A415" s="837"/>
      <c r="B415" s="826"/>
      <c r="C415" s="826"/>
      <c r="D415" s="826"/>
      <c r="E415" s="826"/>
      <c r="F415" s="826"/>
      <c r="G415" s="826"/>
      <c r="H415" s="836"/>
      <c r="I415" s="1049" t="s">
        <v>669</v>
      </c>
      <c r="J415" s="1050"/>
      <c r="K415" s="1050"/>
      <c r="L415" s="1050"/>
      <c r="M415" s="1050"/>
      <c r="N415" s="1050"/>
      <c r="O415" s="1051"/>
      <c r="P415" s="698" t="s">
        <v>503</v>
      </c>
      <c r="Q415" s="735"/>
      <c r="R415" s="837" t="s">
        <v>502</v>
      </c>
      <c r="S415" s="709"/>
      <c r="T415" s="709"/>
      <c r="U415" s="709"/>
      <c r="V415" s="709"/>
      <c r="W415" s="1937">
        <f>SUMPRODUCT(S406:S410,W406:W410)</f>
        <v>0</v>
      </c>
      <c r="X415" s="1937"/>
      <c r="Y415" s="1937"/>
      <c r="Z415" s="1937"/>
      <c r="AA415" s="1937"/>
      <c r="AB415" s="710" t="s">
        <v>501</v>
      </c>
      <c r="AC415" s="1081">
        <v>0.124</v>
      </c>
      <c r="AD415" s="1117"/>
      <c r="AE415" s="1117"/>
      <c r="AF415" s="1118"/>
      <c r="AG415" s="1118"/>
      <c r="AH415" s="703"/>
      <c r="AI415" s="703"/>
      <c r="AJ415" s="703"/>
      <c r="AK415" s="711"/>
      <c r="AL415" s="740">
        <f>ROUND(W415*AC415,3)</f>
        <v>0</v>
      </c>
      <c r="AM415" s="741"/>
      <c r="AN415" s="741"/>
      <c r="AO415" s="741"/>
      <c r="AP415" s="741"/>
      <c r="AQ415" s="742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</row>
    <row r="416" spans="1:229" s="262" customFormat="1" ht="18.899999999999999" hidden="1" customHeight="1">
      <c r="A416" s="842"/>
      <c r="B416" s="843"/>
      <c r="C416" s="843"/>
      <c r="D416" s="843"/>
      <c r="E416" s="843"/>
      <c r="F416" s="843"/>
      <c r="G416" s="843"/>
      <c r="H416" s="844"/>
      <c r="I416" s="845"/>
      <c r="J416" s="778"/>
      <c r="K416" s="778"/>
      <c r="L416" s="778"/>
      <c r="M416" s="778"/>
      <c r="N416" s="778"/>
      <c r="O416" s="847"/>
      <c r="P416" s="1072"/>
      <c r="Q416" s="775"/>
      <c r="R416" s="842" t="s">
        <v>504</v>
      </c>
      <c r="S416" s="778"/>
      <c r="T416" s="963">
        <v>7</v>
      </c>
      <c r="U416" s="778" t="s">
        <v>505</v>
      </c>
      <c r="V416" s="778"/>
      <c r="W416" s="1933">
        <f>AL415</f>
        <v>0</v>
      </c>
      <c r="X416" s="1933"/>
      <c r="Y416" s="1933"/>
      <c r="Z416" s="1933"/>
      <c r="AA416" s="1933"/>
      <c r="AB416" s="773" t="s">
        <v>501</v>
      </c>
      <c r="AC416" s="964">
        <f>1+T416/100</f>
        <v>1.07</v>
      </c>
      <c r="AD416" s="965"/>
      <c r="AE416" s="965"/>
      <c r="AF416" s="780"/>
      <c r="AG416" s="780"/>
      <c r="AH416" s="780"/>
      <c r="AI416" s="780"/>
      <c r="AJ416" s="780"/>
      <c r="AK416" s="781"/>
      <c r="AL416" s="853">
        <f>ROUND(W416*AC416,3)</f>
        <v>0</v>
      </c>
      <c r="AM416" s="854"/>
      <c r="AN416" s="854"/>
      <c r="AO416" s="854"/>
      <c r="AP416" s="854"/>
      <c r="AQ416" s="855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</row>
    <row r="417" spans="1:256" s="263" customFormat="1" ht="18.899999999999999" hidden="1" customHeight="1">
      <c r="A417" s="765" t="s">
        <v>696</v>
      </c>
      <c r="B417" s="766"/>
      <c r="C417" s="766"/>
      <c r="D417" s="766"/>
      <c r="E417" s="766"/>
      <c r="F417" s="766"/>
      <c r="G417" s="766"/>
      <c r="H417" s="788"/>
      <c r="I417" s="787" t="s">
        <v>41</v>
      </c>
      <c r="J417" s="766"/>
      <c r="K417" s="766"/>
      <c r="L417" s="766"/>
      <c r="M417" s="766"/>
      <c r="N417" s="766"/>
      <c r="O417" s="788"/>
      <c r="P417" s="765" t="s">
        <v>514</v>
      </c>
      <c r="Q417" s="788"/>
      <c r="R417" s="1119" t="s">
        <v>514</v>
      </c>
      <c r="S417" s="824"/>
      <c r="T417" s="710" t="s">
        <v>479</v>
      </c>
      <c r="U417" s="820" t="s">
        <v>697</v>
      </c>
      <c r="V417" s="709"/>
      <c r="W417" s="709"/>
      <c r="X417" s="709"/>
      <c r="Y417" s="709" t="s">
        <v>501</v>
      </c>
      <c r="Z417" s="709">
        <v>2</v>
      </c>
      <c r="AA417" s="709"/>
      <c r="AB417" s="709"/>
      <c r="AC417" s="709"/>
      <c r="AD417" s="709"/>
      <c r="AE417" s="709"/>
      <c r="AF417" s="709"/>
      <c r="AG417" s="709"/>
      <c r="AH417" s="709"/>
      <c r="AI417" s="709"/>
      <c r="AJ417" s="709"/>
      <c r="AK417" s="795"/>
      <c r="AL417" s="799"/>
      <c r="AM417" s="800"/>
      <c r="AN417" s="800"/>
      <c r="AO417" s="800"/>
      <c r="AP417" s="800"/>
      <c r="AQ417" s="82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DW417" s="262"/>
      <c r="DX417" s="262"/>
      <c r="DY417" s="262"/>
      <c r="DZ417" s="262"/>
      <c r="EA417" s="262"/>
      <c r="EB417" s="262"/>
      <c r="EC417" s="262"/>
      <c r="ED417" s="262"/>
      <c r="EE417" s="262"/>
      <c r="EF417" s="262"/>
      <c r="EG417" s="262"/>
      <c r="EH417" s="262"/>
      <c r="EI417" s="262"/>
      <c r="EJ417" s="262"/>
      <c r="EK417" s="262"/>
      <c r="EL417" s="262"/>
      <c r="EM417" s="262"/>
      <c r="EN417" s="262"/>
      <c r="EO417" s="262"/>
      <c r="EP417" s="262"/>
      <c r="EQ417" s="262"/>
      <c r="ER417" s="262"/>
      <c r="ES417" s="262"/>
      <c r="ET417" s="262"/>
      <c r="EU417" s="262"/>
      <c r="EV417" s="262"/>
      <c r="EW417" s="262"/>
      <c r="EX417" s="262"/>
      <c r="EY417" s="262"/>
      <c r="EZ417" s="262"/>
      <c r="FA417" s="262"/>
      <c r="FB417" s="262"/>
      <c r="FC417" s="262"/>
      <c r="FD417" s="262"/>
      <c r="FE417" s="262"/>
      <c r="FF417" s="262"/>
      <c r="FG417" s="262"/>
      <c r="FH417" s="262"/>
      <c r="FI417" s="262"/>
      <c r="FJ417" s="262"/>
      <c r="FK417" s="262"/>
      <c r="FL417" s="262"/>
      <c r="FM417" s="262"/>
      <c r="FN417" s="262"/>
      <c r="FO417" s="262"/>
      <c r="FP417" s="262"/>
      <c r="FQ417" s="262"/>
      <c r="FR417" s="262"/>
      <c r="FS417" s="262"/>
      <c r="FT417" s="262"/>
      <c r="FU417" s="262"/>
      <c r="FV417" s="262"/>
      <c r="FW417" s="262"/>
      <c r="FX417" s="262"/>
      <c r="FY417" s="262"/>
      <c r="FZ417" s="262"/>
      <c r="GA417" s="262"/>
      <c r="GB417" s="262"/>
      <c r="GC417" s="262"/>
      <c r="GD417" s="262"/>
      <c r="GE417" s="262"/>
      <c r="GF417" s="262"/>
      <c r="GG417" s="262"/>
      <c r="GH417" s="262"/>
      <c r="GI417" s="262"/>
      <c r="GJ417" s="262"/>
      <c r="GK417" s="262"/>
      <c r="GL417" s="262"/>
      <c r="GM417" s="262"/>
      <c r="GN417" s="262"/>
      <c r="GO417" s="262"/>
      <c r="GP417" s="262"/>
      <c r="GQ417" s="262"/>
      <c r="GR417" s="262"/>
      <c r="GS417" s="262"/>
      <c r="GT417" s="262"/>
      <c r="GU417" s="262"/>
      <c r="GV417" s="262"/>
      <c r="GW417" s="262"/>
      <c r="GX417" s="262"/>
      <c r="GY417" s="262"/>
      <c r="GZ417" s="262"/>
      <c r="HA417" s="262"/>
      <c r="HB417" s="262"/>
      <c r="HC417" s="262"/>
      <c r="HD417" s="262"/>
      <c r="HE417" s="262"/>
      <c r="HF417" s="262"/>
      <c r="HG417" s="262"/>
      <c r="HH417" s="262"/>
      <c r="HI417" s="262"/>
      <c r="HJ417" s="262"/>
      <c r="HK417" s="262"/>
      <c r="HL417" s="262"/>
      <c r="HM417" s="262"/>
      <c r="HN417" s="262"/>
      <c r="HO417" s="262"/>
      <c r="HP417" s="262"/>
      <c r="HQ417" s="262"/>
      <c r="HR417" s="262"/>
      <c r="HS417" s="262"/>
      <c r="HT417" s="276"/>
      <c r="HU417" s="276"/>
      <c r="HV417" s="276"/>
      <c r="HW417" s="262"/>
      <c r="HX417" s="262"/>
      <c r="HY417" s="262"/>
      <c r="HZ417" s="262"/>
      <c r="IA417" s="262"/>
      <c r="IB417" s="262"/>
      <c r="IC417" s="262"/>
      <c r="ID417" s="262"/>
      <c r="IE417" s="262"/>
      <c r="IF417" s="262"/>
      <c r="IG417" s="262"/>
      <c r="IH417" s="262"/>
      <c r="II417" s="262"/>
      <c r="IJ417" s="262"/>
      <c r="IK417" s="262"/>
      <c r="IL417" s="262"/>
      <c r="IM417" s="262"/>
      <c r="IN417" s="262"/>
      <c r="IO417" s="262"/>
      <c r="IP417" s="262"/>
      <c r="IQ417" s="262"/>
      <c r="IR417" s="262"/>
      <c r="IS417" s="262"/>
      <c r="IT417" s="262"/>
      <c r="IU417" s="262"/>
      <c r="IV417" s="262"/>
    </row>
    <row r="418" spans="1:256" s="263" customFormat="1" ht="18.899999999999999" hidden="1" customHeight="1">
      <c r="A418" s="1072"/>
      <c r="B418" s="846"/>
      <c r="C418" s="846"/>
      <c r="D418" s="846"/>
      <c r="E418" s="846"/>
      <c r="F418" s="846"/>
      <c r="G418" s="843"/>
      <c r="H418" s="844"/>
      <c r="I418" s="1120"/>
      <c r="J418" s="846"/>
      <c r="K418" s="846"/>
      <c r="L418" s="846"/>
      <c r="M418" s="846"/>
      <c r="N418" s="846"/>
      <c r="O418" s="873"/>
      <c r="P418" s="845"/>
      <c r="Q418" s="847"/>
      <c r="R418" s="1121"/>
      <c r="S418" s="1008"/>
      <c r="T418" s="846"/>
      <c r="U418" s="904">
        <f>SUM(W392:W398)</f>
        <v>19</v>
      </c>
      <c r="V418" s="846"/>
      <c r="W418" s="846"/>
      <c r="X418" s="778"/>
      <c r="Y418" s="778" t="s">
        <v>501</v>
      </c>
      <c r="Z418" s="963">
        <v>0</v>
      </c>
      <c r="AA418" s="778"/>
      <c r="AB418" s="778"/>
      <c r="AC418" s="778"/>
      <c r="AD418" s="778"/>
      <c r="AE418" s="773"/>
      <c r="AF418" s="778"/>
      <c r="AG418" s="778"/>
      <c r="AH418" s="778"/>
      <c r="AI418" s="778"/>
      <c r="AJ418" s="778"/>
      <c r="AK418" s="847"/>
      <c r="AL418" s="853">
        <f>U418*Z418</f>
        <v>0</v>
      </c>
      <c r="AM418" s="854"/>
      <c r="AN418" s="854"/>
      <c r="AO418" s="854"/>
      <c r="AP418" s="854"/>
      <c r="AQ418" s="855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DW418" s="262"/>
      <c r="DX418" s="262"/>
      <c r="DY418" s="262"/>
      <c r="DZ418" s="262"/>
      <c r="EA418" s="262"/>
      <c r="EB418" s="262"/>
      <c r="EC418" s="262"/>
      <c r="ED418" s="262"/>
      <c r="EE418" s="262"/>
      <c r="EF418" s="262"/>
      <c r="EG418" s="262"/>
      <c r="EH418" s="262"/>
      <c r="EI418" s="262"/>
      <c r="EJ418" s="262"/>
      <c r="EK418" s="262"/>
      <c r="EL418" s="262"/>
      <c r="EM418" s="262"/>
      <c r="EN418" s="262"/>
      <c r="EO418" s="262"/>
      <c r="EP418" s="262"/>
      <c r="EQ418" s="262"/>
      <c r="ER418" s="262"/>
      <c r="ES418" s="262"/>
      <c r="ET418" s="262"/>
      <c r="EU418" s="262"/>
      <c r="EV418" s="262"/>
      <c r="EW418" s="262"/>
      <c r="EX418" s="262"/>
      <c r="EY418" s="262"/>
      <c r="EZ418" s="262"/>
      <c r="FA418" s="262"/>
      <c r="FB418" s="262"/>
      <c r="FC418" s="262"/>
      <c r="FD418" s="262"/>
      <c r="FE418" s="262"/>
      <c r="FF418" s="262"/>
      <c r="FG418" s="262"/>
      <c r="FH418" s="262"/>
      <c r="FI418" s="262"/>
      <c r="FJ418" s="262"/>
      <c r="FK418" s="262"/>
      <c r="FL418" s="262"/>
      <c r="FM418" s="262"/>
      <c r="FN418" s="262"/>
      <c r="FO418" s="262"/>
      <c r="FP418" s="262"/>
      <c r="FQ418" s="262"/>
      <c r="FR418" s="262"/>
      <c r="FS418" s="262"/>
      <c r="FT418" s="262"/>
      <c r="FU418" s="262"/>
      <c r="FV418" s="262"/>
      <c r="FW418" s="262"/>
      <c r="FX418" s="262"/>
      <c r="FY418" s="262"/>
      <c r="FZ418" s="262"/>
      <c r="GA418" s="262"/>
      <c r="GB418" s="262"/>
      <c r="GC418" s="262"/>
      <c r="GD418" s="262"/>
      <c r="GE418" s="262"/>
      <c r="GF418" s="262"/>
      <c r="GG418" s="262"/>
      <c r="GH418" s="262"/>
      <c r="GI418" s="262"/>
      <c r="GJ418" s="262"/>
      <c r="GK418" s="262"/>
      <c r="GL418" s="262"/>
      <c r="GM418" s="262"/>
      <c r="GN418" s="262"/>
      <c r="GO418" s="262"/>
      <c r="GP418" s="262"/>
      <c r="GQ418" s="262"/>
      <c r="GR418" s="262"/>
      <c r="GS418" s="262"/>
      <c r="GT418" s="262"/>
      <c r="GU418" s="262"/>
      <c r="GV418" s="262"/>
      <c r="GW418" s="262"/>
      <c r="GX418" s="262"/>
      <c r="GY418" s="262"/>
      <c r="GZ418" s="262"/>
      <c r="HA418" s="262"/>
      <c r="HB418" s="262"/>
      <c r="HC418" s="262"/>
      <c r="HD418" s="262"/>
      <c r="HE418" s="276"/>
      <c r="HF418" s="276"/>
      <c r="HG418" s="262"/>
      <c r="HH418" s="262"/>
      <c r="HI418" s="262"/>
      <c r="HJ418" s="262"/>
      <c r="HK418" s="262"/>
      <c r="HL418" s="262"/>
      <c r="HM418" s="262"/>
      <c r="HN418" s="262"/>
      <c r="HO418" s="262"/>
      <c r="HP418" s="262"/>
      <c r="HQ418" s="262"/>
      <c r="HR418" s="262"/>
      <c r="HS418" s="262"/>
      <c r="HT418" s="276"/>
      <c r="HU418" s="276"/>
      <c r="HV418" s="276"/>
      <c r="HW418" s="262"/>
      <c r="HX418" s="262"/>
      <c r="HY418" s="262"/>
      <c r="HZ418" s="262"/>
      <c r="IA418" s="262"/>
      <c r="IB418" s="262"/>
      <c r="IC418" s="262"/>
      <c r="ID418" s="262"/>
      <c r="IE418" s="262"/>
      <c r="IF418" s="262"/>
      <c r="IG418" s="262"/>
      <c r="IH418" s="262"/>
      <c r="II418" s="262"/>
      <c r="IJ418" s="262"/>
      <c r="IK418" s="262"/>
      <c r="IL418" s="262"/>
      <c r="IM418" s="262"/>
      <c r="IN418" s="262"/>
      <c r="IO418" s="262"/>
      <c r="IP418" s="262"/>
      <c r="IQ418" s="262"/>
      <c r="IR418" s="262"/>
      <c r="IS418" s="262"/>
      <c r="IT418" s="262"/>
      <c r="IU418" s="262"/>
      <c r="IV418" s="262"/>
    </row>
    <row r="419" spans="1:256" s="263" customFormat="1" ht="18.899999999999999" hidden="1" customHeight="1">
      <c r="A419" s="686" t="s">
        <v>698</v>
      </c>
      <c r="B419" s="687"/>
      <c r="C419" s="687"/>
      <c r="D419" s="687"/>
      <c r="E419" s="687"/>
      <c r="F419" s="687"/>
      <c r="G419" s="687"/>
      <c r="H419" s="785"/>
      <c r="I419" s="791"/>
      <c r="J419" s="792"/>
      <c r="K419" s="792"/>
      <c r="L419" s="792"/>
      <c r="M419" s="792"/>
      <c r="N419" s="792"/>
      <c r="O419" s="793"/>
      <c r="P419" s="686" t="s">
        <v>514</v>
      </c>
      <c r="Q419" s="785"/>
      <c r="R419" s="1122" t="s">
        <v>514</v>
      </c>
      <c r="S419" s="1123"/>
      <c r="T419" s="857" t="s">
        <v>479</v>
      </c>
      <c r="U419" s="1028" t="s">
        <v>699</v>
      </c>
      <c r="V419" s="693"/>
      <c r="W419" s="693"/>
      <c r="X419" s="693"/>
      <c r="Y419" s="693" t="s">
        <v>501</v>
      </c>
      <c r="Z419" s="1028" t="s">
        <v>700</v>
      </c>
      <c r="AA419" s="693"/>
      <c r="AB419" s="693"/>
      <c r="AC419" s="693"/>
      <c r="AD419" s="693"/>
      <c r="AE419" s="693"/>
      <c r="AF419" s="693"/>
      <c r="AG419" s="693"/>
      <c r="AH419" s="693"/>
      <c r="AI419" s="693"/>
      <c r="AJ419" s="693"/>
      <c r="AK419" s="790"/>
      <c r="AL419" s="861"/>
      <c r="AM419" s="862"/>
      <c r="AN419" s="862"/>
      <c r="AO419" s="862"/>
      <c r="AP419" s="862"/>
      <c r="AQ419" s="863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DW419" s="262"/>
      <c r="DX419" s="262"/>
      <c r="DY419" s="262"/>
      <c r="DZ419" s="262"/>
      <c r="EA419" s="262"/>
      <c r="EB419" s="262"/>
      <c r="EC419" s="262"/>
      <c r="ED419" s="262"/>
      <c r="EE419" s="262"/>
      <c r="EF419" s="262"/>
      <c r="EG419" s="262"/>
      <c r="EH419" s="262"/>
      <c r="EI419" s="262"/>
      <c r="EJ419" s="262"/>
      <c r="EK419" s="262"/>
      <c r="EL419" s="262"/>
      <c r="EM419" s="262"/>
      <c r="EN419" s="262"/>
      <c r="EO419" s="262"/>
      <c r="EP419" s="262"/>
      <c r="EQ419" s="262"/>
      <c r="ER419" s="262"/>
      <c r="ES419" s="262"/>
      <c r="ET419" s="262"/>
      <c r="EU419" s="262"/>
      <c r="EV419" s="262"/>
      <c r="EW419" s="262"/>
      <c r="EX419" s="262"/>
      <c r="EY419" s="262"/>
      <c r="EZ419" s="262"/>
      <c r="FA419" s="262"/>
      <c r="FB419" s="262"/>
      <c r="FC419" s="262"/>
      <c r="FD419" s="262"/>
      <c r="FE419" s="262"/>
      <c r="FF419" s="262"/>
      <c r="FG419" s="262"/>
      <c r="FH419" s="262"/>
      <c r="FI419" s="262"/>
      <c r="FJ419" s="262"/>
      <c r="FK419" s="262"/>
      <c r="FL419" s="262"/>
      <c r="FM419" s="262"/>
      <c r="FN419" s="262"/>
      <c r="FO419" s="262"/>
      <c r="FP419" s="262"/>
      <c r="FQ419" s="262"/>
      <c r="FR419" s="262"/>
      <c r="FS419" s="262"/>
      <c r="FT419" s="262"/>
      <c r="FU419" s="262"/>
      <c r="FV419" s="262"/>
      <c r="FW419" s="262"/>
      <c r="FX419" s="262"/>
      <c r="FY419" s="262"/>
      <c r="FZ419" s="262"/>
      <c r="GA419" s="262"/>
      <c r="GB419" s="262"/>
      <c r="GC419" s="262"/>
      <c r="GD419" s="262"/>
      <c r="GE419" s="262"/>
      <c r="GF419" s="262"/>
      <c r="GG419" s="262"/>
      <c r="GH419" s="262"/>
      <c r="GI419" s="262"/>
      <c r="GJ419" s="262"/>
      <c r="GK419" s="262"/>
      <c r="GL419" s="262"/>
      <c r="GM419" s="262"/>
      <c r="GN419" s="262"/>
      <c r="GO419" s="262"/>
      <c r="GP419" s="262"/>
      <c r="GQ419" s="262"/>
      <c r="GR419" s="262"/>
      <c r="GS419" s="262"/>
      <c r="GT419" s="262"/>
      <c r="GU419" s="262"/>
      <c r="GV419" s="262"/>
      <c r="GW419" s="262"/>
      <c r="GX419" s="262"/>
      <c r="GY419" s="262"/>
      <c r="GZ419" s="262"/>
      <c r="HA419" s="262"/>
      <c r="HB419" s="262"/>
      <c r="HC419" s="262"/>
      <c r="HD419" s="262"/>
      <c r="HE419" s="276"/>
      <c r="HF419" s="276"/>
      <c r="HG419" s="262"/>
      <c r="HH419" s="262"/>
      <c r="HI419" s="262"/>
      <c r="HJ419" s="262"/>
      <c r="HK419" s="262"/>
      <c r="HL419" s="262"/>
      <c r="HM419" s="262"/>
      <c r="HN419" s="262"/>
      <c r="HO419" s="262"/>
      <c r="HP419" s="262"/>
      <c r="HQ419" s="262"/>
      <c r="HR419" s="262"/>
      <c r="HS419" s="262"/>
      <c r="HT419" s="276"/>
      <c r="HU419" s="276"/>
      <c r="HV419" s="276"/>
      <c r="HW419" s="262"/>
      <c r="HX419" s="262"/>
      <c r="HY419" s="262"/>
      <c r="HZ419" s="262"/>
      <c r="IA419" s="262"/>
      <c r="IB419" s="262"/>
      <c r="IC419" s="262"/>
      <c r="ID419" s="262"/>
      <c r="IE419" s="262"/>
      <c r="IF419" s="262"/>
      <c r="IG419" s="262"/>
      <c r="IH419" s="262"/>
      <c r="II419" s="262"/>
      <c r="IJ419" s="262"/>
      <c r="IK419" s="262"/>
      <c r="IL419" s="262"/>
      <c r="IM419" s="262"/>
      <c r="IN419" s="262"/>
      <c r="IO419" s="262"/>
      <c r="IP419" s="262"/>
      <c r="IQ419" s="262"/>
      <c r="IR419" s="262"/>
      <c r="IS419" s="262"/>
      <c r="IT419" s="262"/>
      <c r="IU419" s="262"/>
      <c r="IV419" s="262"/>
    </row>
    <row r="420" spans="1:256" ht="18.899999999999999" hidden="1" customHeight="1">
      <c r="A420" s="849" t="s">
        <v>701</v>
      </c>
      <c r="B420" s="846"/>
      <c r="C420" s="846"/>
      <c r="D420" s="846"/>
      <c r="E420" s="846"/>
      <c r="F420" s="846"/>
      <c r="G420" s="846"/>
      <c r="H420" s="873"/>
      <c r="I420" s="1072"/>
      <c r="J420" s="1124"/>
      <c r="K420" s="1124"/>
      <c r="L420" s="1124"/>
      <c r="M420" s="1124"/>
      <c r="N420" s="1124"/>
      <c r="O420" s="1125"/>
      <c r="P420" s="845"/>
      <c r="Q420" s="847"/>
      <c r="R420" s="1121"/>
      <c r="S420" s="1008"/>
      <c r="T420" s="846"/>
      <c r="U420" s="1126">
        <v>0</v>
      </c>
      <c r="V420" s="846"/>
      <c r="W420" s="846"/>
      <c r="X420" s="778"/>
      <c r="Y420" s="778" t="s">
        <v>501</v>
      </c>
      <c r="Z420" s="1126">
        <v>0</v>
      </c>
      <c r="AA420" s="846"/>
      <c r="AB420" s="846"/>
      <c r="AC420" s="778"/>
      <c r="AD420" s="778"/>
      <c r="AE420" s="773"/>
      <c r="AF420" s="778"/>
      <c r="AG420" s="778"/>
      <c r="AH420" s="778"/>
      <c r="AI420" s="778"/>
      <c r="AJ420" s="778"/>
      <c r="AK420" s="847"/>
      <c r="AL420" s="853">
        <f>U420*Z420</f>
        <v>0</v>
      </c>
      <c r="AM420" s="854"/>
      <c r="AN420" s="854"/>
      <c r="AO420" s="854"/>
      <c r="AP420" s="854"/>
      <c r="AQ420" s="855"/>
      <c r="DW420" s="262"/>
      <c r="DX420" s="262"/>
      <c r="DY420" s="262"/>
      <c r="DZ420" s="262"/>
      <c r="EA420" s="262"/>
      <c r="EB420" s="262"/>
      <c r="EC420" s="262"/>
      <c r="ED420" s="262"/>
      <c r="EE420" s="262"/>
      <c r="EF420" s="262"/>
      <c r="EG420" s="262"/>
      <c r="EH420" s="262"/>
      <c r="EI420" s="262"/>
      <c r="EJ420" s="262"/>
      <c r="EK420" s="262"/>
      <c r="EL420" s="262"/>
      <c r="EM420" s="262"/>
      <c r="EN420" s="262"/>
      <c r="EO420" s="262"/>
      <c r="EP420" s="262"/>
      <c r="EQ420" s="262"/>
      <c r="ER420" s="262"/>
      <c r="ES420" s="262"/>
      <c r="ET420" s="262"/>
      <c r="EU420" s="262"/>
      <c r="EV420" s="262"/>
      <c r="EW420" s="262"/>
      <c r="EX420" s="262"/>
      <c r="EY420" s="262"/>
      <c r="EZ420" s="262"/>
      <c r="FA420" s="262"/>
      <c r="FB420" s="262"/>
      <c r="FC420" s="262"/>
      <c r="FD420" s="262"/>
      <c r="FE420" s="262"/>
      <c r="FF420" s="262"/>
      <c r="FG420" s="262"/>
      <c r="FH420" s="262"/>
      <c r="FI420" s="262"/>
      <c r="FJ420" s="262"/>
      <c r="FK420" s="262"/>
      <c r="FL420" s="262"/>
      <c r="FM420" s="262"/>
      <c r="FN420" s="262"/>
      <c r="FO420" s="262"/>
      <c r="FP420" s="262"/>
      <c r="FQ420" s="262"/>
      <c r="FR420" s="262"/>
      <c r="FS420" s="262"/>
      <c r="FT420" s="262"/>
      <c r="FU420" s="262"/>
      <c r="FV420" s="262"/>
      <c r="FW420" s="262"/>
      <c r="FX420" s="262"/>
      <c r="FY420" s="262"/>
      <c r="FZ420" s="262"/>
      <c r="GA420" s="262"/>
      <c r="GB420" s="262"/>
      <c r="GC420" s="262"/>
      <c r="GD420" s="262"/>
      <c r="GE420" s="262"/>
      <c r="GF420" s="262"/>
      <c r="GG420" s="262"/>
      <c r="GH420" s="262"/>
      <c r="GI420" s="262"/>
      <c r="GJ420" s="262"/>
      <c r="GK420" s="262"/>
      <c r="GL420" s="262"/>
      <c r="GM420" s="262"/>
      <c r="GN420" s="262"/>
      <c r="GO420" s="262"/>
      <c r="GP420" s="262"/>
      <c r="GQ420" s="262"/>
      <c r="GR420" s="262"/>
      <c r="GS420" s="262"/>
      <c r="GT420" s="262"/>
      <c r="GU420" s="262"/>
      <c r="GV420" s="262"/>
      <c r="GW420" s="263"/>
      <c r="GX420" s="263"/>
      <c r="GY420" s="263"/>
      <c r="GZ420" s="263"/>
      <c r="HA420" s="263"/>
      <c r="HB420" s="263"/>
      <c r="HC420" s="263"/>
      <c r="HD420" s="263"/>
      <c r="HE420" s="276"/>
      <c r="HF420" s="276"/>
      <c r="HG420" s="276"/>
      <c r="HH420" s="276"/>
      <c r="HI420" s="276"/>
      <c r="HJ420" s="262"/>
      <c r="HK420" s="262"/>
      <c r="HL420" s="262"/>
      <c r="HM420" s="262"/>
      <c r="HN420" s="262"/>
      <c r="HO420" s="262"/>
      <c r="HP420" s="262"/>
      <c r="HQ420" s="262"/>
      <c r="HR420" s="262"/>
      <c r="HS420" s="262"/>
      <c r="HT420" s="276"/>
      <c r="HU420" s="276"/>
      <c r="HV420" s="276"/>
      <c r="HW420" s="262"/>
      <c r="HX420" s="262"/>
      <c r="HY420" s="262"/>
      <c r="HZ420" s="262"/>
      <c r="IA420" s="262"/>
      <c r="IB420" s="262"/>
      <c r="IC420" s="262"/>
      <c r="ID420" s="262"/>
      <c r="IE420" s="262"/>
      <c r="IF420" s="262"/>
      <c r="IG420" s="262"/>
      <c r="IH420" s="262"/>
      <c r="II420" s="262"/>
      <c r="IJ420" s="262"/>
      <c r="IK420" s="262"/>
      <c r="IL420" s="262"/>
      <c r="IM420" s="262"/>
      <c r="IN420" s="262"/>
      <c r="IO420" s="262"/>
      <c r="IP420" s="262"/>
      <c r="IQ420" s="262"/>
      <c r="IR420" s="262"/>
      <c r="IS420" s="262"/>
      <c r="IT420" s="262"/>
      <c r="IU420" s="262"/>
      <c r="IV420" s="262"/>
    </row>
    <row r="421" spans="1:256" ht="20.100000000000001" hidden="1" customHeight="1">
      <c r="A421" s="686" t="s">
        <v>702</v>
      </c>
      <c r="B421" s="687"/>
      <c r="C421" s="687"/>
      <c r="D421" s="687"/>
      <c r="E421" s="687"/>
      <c r="F421" s="687"/>
      <c r="G421" s="687"/>
      <c r="H421" s="785"/>
      <c r="I421" s="686" t="s">
        <v>703</v>
      </c>
      <c r="J421" s="687"/>
      <c r="K421" s="687"/>
      <c r="L421" s="687"/>
      <c r="M421" s="687"/>
      <c r="N421" s="687"/>
      <c r="O421" s="785"/>
      <c r="P421" s="686" t="s">
        <v>514</v>
      </c>
      <c r="Q421" s="785"/>
      <c r="R421" s="856"/>
      <c r="S421" s="693"/>
      <c r="T421" s="693"/>
      <c r="U421" s="1127"/>
      <c r="V421" s="1028"/>
      <c r="W421" s="693"/>
      <c r="X421" s="693"/>
      <c r="Y421" s="693"/>
      <c r="Z421" s="1128"/>
      <c r="AA421" s="684"/>
      <c r="AB421" s="684"/>
      <c r="AC421" s="693"/>
      <c r="AD421" s="693"/>
      <c r="AE421" s="693"/>
      <c r="AF421" s="693"/>
      <c r="AG421" s="693"/>
      <c r="AH421" s="693"/>
      <c r="AI421" s="693"/>
      <c r="AJ421" s="693"/>
      <c r="AK421" s="790"/>
      <c r="AL421" s="861"/>
      <c r="AM421" s="862"/>
      <c r="AN421" s="862"/>
      <c r="AO421" s="862"/>
      <c r="AP421" s="862"/>
      <c r="AQ421" s="863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CL421" s="262"/>
      <c r="CM421" s="262"/>
      <c r="CN421" s="262"/>
      <c r="CO421" s="262"/>
      <c r="CP421" s="262"/>
      <c r="CQ421" s="262"/>
      <c r="CR421" s="262"/>
      <c r="CS421" s="262"/>
      <c r="CT421" s="262"/>
      <c r="CU421" s="262"/>
      <c r="CV421" s="262"/>
      <c r="CW421" s="262"/>
      <c r="CX421" s="262"/>
      <c r="CY421" s="262"/>
      <c r="CZ421" s="262"/>
      <c r="DA421" s="262"/>
      <c r="DB421" s="262"/>
      <c r="DC421" s="262"/>
      <c r="DD421" s="262"/>
      <c r="DE421" s="262"/>
      <c r="DF421" s="262"/>
      <c r="DG421" s="262"/>
      <c r="DH421" s="262"/>
      <c r="DI421" s="262"/>
      <c r="DJ421" s="262"/>
      <c r="DK421" s="262"/>
      <c r="DL421" s="262"/>
      <c r="DM421" s="262"/>
      <c r="DN421" s="262"/>
      <c r="DO421" s="262"/>
      <c r="DP421" s="262"/>
      <c r="DQ421" s="262"/>
      <c r="DR421" s="262"/>
      <c r="DS421" s="262"/>
      <c r="DT421" s="262"/>
      <c r="DU421" s="262"/>
      <c r="DV421" s="262"/>
      <c r="DW421" s="262"/>
      <c r="DX421" s="262"/>
      <c r="DY421" s="262"/>
      <c r="DZ421" s="262"/>
      <c r="EA421" s="262"/>
      <c r="EB421" s="263"/>
      <c r="EC421" s="263"/>
      <c r="ED421" s="263"/>
    </row>
    <row r="422" spans="1:256" ht="20.100000000000001" hidden="1" customHeight="1">
      <c r="A422" s="765" t="s">
        <v>704</v>
      </c>
      <c r="B422" s="766"/>
      <c r="C422" s="766"/>
      <c r="D422" s="766"/>
      <c r="E422" s="766"/>
      <c r="F422" s="766"/>
      <c r="G422" s="766"/>
      <c r="H422" s="788"/>
      <c r="I422" s="794"/>
      <c r="J422" s="709"/>
      <c r="K422" s="709"/>
      <c r="L422" s="709"/>
      <c r="M422" s="709"/>
      <c r="N422" s="709"/>
      <c r="O422" s="795"/>
      <c r="P422" s="794"/>
      <c r="Q422" s="795"/>
      <c r="R422" s="1129" t="s">
        <v>467</v>
      </c>
      <c r="S422" s="1130">
        <v>0</v>
      </c>
      <c r="T422" s="766"/>
      <c r="U422" s="915"/>
      <c r="V422" s="710" t="s">
        <v>501</v>
      </c>
      <c r="W422" s="1027">
        <v>2</v>
      </c>
      <c r="X422" s="882"/>
      <c r="Y422" s="882"/>
      <c r="Z422" s="709" t="s">
        <v>469</v>
      </c>
      <c r="AA422" s="709"/>
      <c r="AB422" s="882"/>
      <c r="AC422" s="882"/>
      <c r="AD422" s="709"/>
      <c r="AE422" s="709"/>
      <c r="AF422" s="709"/>
      <c r="AG422" s="709"/>
      <c r="AH422" s="709"/>
      <c r="AI422" s="709"/>
      <c r="AJ422" s="709"/>
      <c r="AK422" s="795"/>
      <c r="AL422" s="740">
        <f>ROUND(S422*W422,0)</f>
        <v>0</v>
      </c>
      <c r="AM422" s="741"/>
      <c r="AN422" s="741"/>
      <c r="AO422" s="741"/>
      <c r="AP422" s="741"/>
      <c r="AQ422" s="742"/>
      <c r="AR422" s="275"/>
      <c r="CL422" s="262"/>
      <c r="CM422" s="262"/>
      <c r="CN422" s="262"/>
      <c r="CO422" s="262"/>
      <c r="CP422" s="262"/>
      <c r="CQ422" s="262"/>
      <c r="CR422" s="262"/>
      <c r="CS422" s="262"/>
      <c r="CT422" s="262"/>
      <c r="CU422" s="262"/>
      <c r="CV422" s="262"/>
      <c r="CW422" s="262"/>
      <c r="CX422" s="262"/>
      <c r="CY422" s="262"/>
      <c r="CZ422" s="262"/>
      <c r="DA422" s="262"/>
      <c r="DB422" s="262"/>
      <c r="DC422" s="262"/>
      <c r="DD422" s="262"/>
      <c r="DE422" s="262"/>
      <c r="DF422" s="262"/>
      <c r="DG422" s="262"/>
      <c r="DH422" s="262"/>
      <c r="DI422" s="262"/>
      <c r="DJ422" s="262"/>
      <c r="DK422" s="262"/>
      <c r="DL422" s="262"/>
      <c r="DM422" s="262"/>
      <c r="DN422" s="262"/>
      <c r="DO422" s="262"/>
      <c r="DP422" s="262"/>
      <c r="DQ422" s="262"/>
      <c r="DR422" s="262"/>
      <c r="DS422" s="262"/>
      <c r="DT422" s="262"/>
      <c r="DU422" s="262"/>
      <c r="DV422" s="262"/>
      <c r="DW422" s="262"/>
      <c r="DX422" s="262"/>
      <c r="DY422" s="262"/>
      <c r="DZ422" s="262"/>
      <c r="EA422" s="262"/>
      <c r="EB422" s="263"/>
      <c r="EC422" s="263"/>
      <c r="ED422" s="263"/>
    </row>
    <row r="423" spans="1:256" ht="20.100000000000001" hidden="1" customHeight="1">
      <c r="A423" s="706"/>
      <c r="B423" s="704"/>
      <c r="C423" s="704"/>
      <c r="D423" s="704"/>
      <c r="E423" s="704"/>
      <c r="F423" s="704"/>
      <c r="G423" s="704"/>
      <c r="H423" s="705"/>
      <c r="I423" s="794"/>
      <c r="J423" s="709"/>
      <c r="K423" s="709"/>
      <c r="L423" s="709"/>
      <c r="M423" s="709"/>
      <c r="N423" s="709"/>
      <c r="O423" s="795"/>
      <c r="P423" s="765" t="s">
        <v>448</v>
      </c>
      <c r="Q423" s="788"/>
      <c r="R423" s="1129" t="s">
        <v>467</v>
      </c>
      <c r="S423" s="830">
        <f>AL422</f>
        <v>0</v>
      </c>
      <c r="T423" s="766"/>
      <c r="U423" s="915"/>
      <c r="V423" s="710" t="s">
        <v>501</v>
      </c>
      <c r="W423" s="1131">
        <v>0.59</v>
      </c>
      <c r="X423" s="1027"/>
      <c r="Y423" s="1027"/>
      <c r="Z423" s="930" t="s">
        <v>469</v>
      </c>
      <c r="AA423" s="710" t="s">
        <v>501</v>
      </c>
      <c r="AB423" s="1027">
        <v>2</v>
      </c>
      <c r="AC423" s="882"/>
      <c r="AD423" s="882"/>
      <c r="AE423" s="709"/>
      <c r="AF423" s="709"/>
      <c r="AG423" s="709"/>
      <c r="AH423" s="709"/>
      <c r="AI423" s="709"/>
      <c r="AJ423" s="709"/>
      <c r="AK423" s="795"/>
      <c r="AL423" s="740">
        <f>ROUND(S423*W423*AB423,3)</f>
        <v>0</v>
      </c>
      <c r="AM423" s="741"/>
      <c r="AN423" s="741"/>
      <c r="AO423" s="741"/>
      <c r="AP423" s="741"/>
      <c r="AQ423" s="742"/>
      <c r="CL423" s="262"/>
      <c r="CM423" s="262"/>
      <c r="CN423" s="262"/>
      <c r="CO423" s="262"/>
      <c r="CP423" s="262"/>
      <c r="CQ423" s="262"/>
      <c r="CR423" s="262"/>
      <c r="CS423" s="262"/>
      <c r="CT423" s="262"/>
      <c r="CU423" s="262"/>
      <c r="CV423" s="262"/>
      <c r="CW423" s="262"/>
      <c r="CX423" s="262"/>
      <c r="CY423" s="262"/>
      <c r="CZ423" s="262"/>
      <c r="DA423" s="262"/>
      <c r="DB423" s="262"/>
      <c r="DC423" s="262"/>
      <c r="DD423" s="262"/>
      <c r="DE423" s="262"/>
      <c r="DF423" s="262"/>
      <c r="DG423" s="262"/>
      <c r="DH423" s="262"/>
      <c r="DI423" s="262"/>
      <c r="DJ423" s="262"/>
      <c r="DK423" s="262"/>
      <c r="DL423" s="262"/>
      <c r="DM423" s="262"/>
      <c r="DN423" s="262"/>
      <c r="DO423" s="262"/>
      <c r="DP423" s="262"/>
      <c r="DQ423" s="262"/>
      <c r="DR423" s="262"/>
      <c r="DS423" s="262"/>
      <c r="DT423" s="262"/>
      <c r="DU423" s="262"/>
      <c r="DV423" s="262"/>
      <c r="DW423" s="262"/>
      <c r="DX423" s="262"/>
      <c r="DY423" s="262"/>
      <c r="DZ423" s="262"/>
      <c r="EA423" s="262"/>
      <c r="EB423" s="263"/>
      <c r="EC423" s="263"/>
    </row>
    <row r="424" spans="1:256" s="262" customFormat="1" ht="18.899999999999999" hidden="1" customHeight="1">
      <c r="A424" s="837"/>
      <c r="B424" s="826"/>
      <c r="C424" s="826"/>
      <c r="D424" s="826"/>
      <c r="E424" s="826"/>
      <c r="F424" s="826"/>
      <c r="G424" s="826"/>
      <c r="H424" s="836"/>
      <c r="I424" s="1049" t="s">
        <v>669</v>
      </c>
      <c r="J424" s="1050"/>
      <c r="K424" s="1050"/>
      <c r="L424" s="1050"/>
      <c r="M424" s="1050"/>
      <c r="N424" s="1050"/>
      <c r="O424" s="1051"/>
      <c r="P424" s="720" t="s">
        <v>503</v>
      </c>
      <c r="Q424" s="719"/>
      <c r="R424" s="956" t="s">
        <v>502</v>
      </c>
      <c r="S424" s="724"/>
      <c r="T424" s="724"/>
      <c r="U424" s="724"/>
      <c r="V424" s="724"/>
      <c r="W424" s="1926">
        <f>AL423</f>
        <v>0</v>
      </c>
      <c r="X424" s="1926"/>
      <c r="Y424" s="1926"/>
      <c r="Z424" s="1926"/>
      <c r="AA424" s="1926"/>
      <c r="AB424" s="896" t="s">
        <v>501</v>
      </c>
      <c r="AC424" s="1132">
        <v>1.3299999999999999E-2</v>
      </c>
      <c r="AD424" s="1133"/>
      <c r="AE424" s="1133"/>
      <c r="AF424" s="1134"/>
      <c r="AG424" s="1134"/>
      <c r="AH424" s="728"/>
      <c r="AI424" s="728"/>
      <c r="AJ424" s="728"/>
      <c r="AK424" s="729"/>
      <c r="AL424" s="730">
        <f>ROUND(W424*AC424,3)</f>
        <v>0</v>
      </c>
      <c r="AM424" s="900"/>
      <c r="AN424" s="900"/>
      <c r="AO424" s="900"/>
      <c r="AP424" s="900"/>
      <c r="AQ424" s="901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</row>
    <row r="425" spans="1:256" s="262" customFormat="1" ht="18.899999999999999" hidden="1" customHeight="1">
      <c r="A425" s="842"/>
      <c r="B425" s="843"/>
      <c r="C425" s="843"/>
      <c r="D425" s="843"/>
      <c r="E425" s="843"/>
      <c r="F425" s="843"/>
      <c r="G425" s="843"/>
      <c r="H425" s="844"/>
      <c r="I425" s="845"/>
      <c r="J425" s="778"/>
      <c r="K425" s="778"/>
      <c r="L425" s="778"/>
      <c r="M425" s="778"/>
      <c r="N425" s="778"/>
      <c r="O425" s="847"/>
      <c r="P425" s="1072"/>
      <c r="Q425" s="775"/>
      <c r="R425" s="842" t="s">
        <v>504</v>
      </c>
      <c r="S425" s="778"/>
      <c r="T425" s="963">
        <v>5</v>
      </c>
      <c r="U425" s="778" t="s">
        <v>505</v>
      </c>
      <c r="V425" s="778"/>
      <c r="W425" s="1933">
        <f>AL424</f>
        <v>0</v>
      </c>
      <c r="X425" s="1933"/>
      <c r="Y425" s="1933"/>
      <c r="Z425" s="1933"/>
      <c r="AA425" s="1933"/>
      <c r="AB425" s="773" t="s">
        <v>501</v>
      </c>
      <c r="AC425" s="964">
        <f>1+T425/100</f>
        <v>1.05</v>
      </c>
      <c r="AD425" s="965"/>
      <c r="AE425" s="965"/>
      <c r="AF425" s="780"/>
      <c r="AG425" s="780"/>
      <c r="AH425" s="780"/>
      <c r="AI425" s="780"/>
      <c r="AJ425" s="780"/>
      <c r="AK425" s="781"/>
      <c r="AL425" s="853">
        <f>ROUND(W425*AC425,3)</f>
        <v>0</v>
      </c>
      <c r="AM425" s="854"/>
      <c r="AN425" s="854"/>
      <c r="AO425" s="854"/>
      <c r="AP425" s="854"/>
      <c r="AQ425" s="855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</row>
    <row r="426" spans="1:256" ht="20.100000000000001" hidden="1" customHeight="1">
      <c r="A426" s="765" t="s">
        <v>705</v>
      </c>
      <c r="B426" s="766"/>
      <c r="C426" s="766"/>
      <c r="D426" s="766"/>
      <c r="E426" s="766"/>
      <c r="F426" s="766"/>
      <c r="G426" s="766"/>
      <c r="H426" s="788"/>
      <c r="I426" s="765" t="s">
        <v>706</v>
      </c>
      <c r="J426" s="766"/>
      <c r="K426" s="766"/>
      <c r="L426" s="766"/>
      <c r="M426" s="766"/>
      <c r="N426" s="766"/>
      <c r="O426" s="788"/>
      <c r="P426" s="765" t="s">
        <v>448</v>
      </c>
      <c r="Q426" s="788"/>
      <c r="R426" s="794" t="s">
        <v>707</v>
      </c>
      <c r="S426" s="1135"/>
      <c r="T426" s="1136" t="s">
        <v>501</v>
      </c>
      <c r="U426" s="709" t="s">
        <v>708</v>
      </c>
      <c r="V426" s="709"/>
      <c r="W426" s="709"/>
      <c r="X426" s="709"/>
      <c r="Y426" s="709"/>
      <c r="Z426" s="709"/>
      <c r="AA426" s="709"/>
      <c r="AB426" s="709"/>
      <c r="AC426" s="709"/>
      <c r="AD426" s="709"/>
      <c r="AE426" s="709"/>
      <c r="AF426" s="709"/>
      <c r="AG426" s="709"/>
      <c r="AH426" s="709"/>
      <c r="AI426" s="709"/>
      <c r="AJ426" s="709"/>
      <c r="AK426" s="795"/>
      <c r="AL426" s="799"/>
      <c r="AM426" s="800"/>
      <c r="AN426" s="800"/>
      <c r="AO426" s="800"/>
      <c r="AP426" s="800"/>
      <c r="AQ426" s="821"/>
      <c r="AV426" s="275"/>
      <c r="AW426" s="275"/>
      <c r="AX426" s="275"/>
      <c r="AY426" s="275"/>
      <c r="AZ426" s="275"/>
      <c r="BA426" s="275"/>
      <c r="BB426" s="275"/>
      <c r="BC426" s="275"/>
      <c r="CL426" s="262"/>
      <c r="CM426" s="262"/>
      <c r="CN426" s="262"/>
      <c r="CO426" s="262"/>
      <c r="CP426" s="262"/>
      <c r="CQ426" s="262"/>
      <c r="CR426" s="262"/>
      <c r="CS426" s="262"/>
      <c r="CT426" s="262"/>
      <c r="CU426" s="262"/>
      <c r="CV426" s="262"/>
      <c r="CW426" s="262"/>
      <c r="CX426" s="262"/>
      <c r="CY426" s="262"/>
      <c r="CZ426" s="262"/>
      <c r="DA426" s="262"/>
      <c r="DB426" s="262"/>
      <c r="DC426" s="262"/>
      <c r="DD426" s="262"/>
      <c r="DE426" s="262"/>
      <c r="DF426" s="262"/>
      <c r="DG426" s="262"/>
      <c r="DH426" s="262"/>
      <c r="DI426" s="262"/>
      <c r="DJ426" s="262"/>
      <c r="DK426" s="262"/>
      <c r="DL426" s="262"/>
      <c r="DM426" s="262"/>
      <c r="DN426" s="262"/>
      <c r="DO426" s="262"/>
      <c r="DP426" s="262"/>
      <c r="DQ426" s="262"/>
      <c r="DR426" s="262"/>
      <c r="DS426" s="262"/>
      <c r="DT426" s="262"/>
      <c r="DU426" s="263"/>
      <c r="DV426" s="262"/>
      <c r="DW426" s="262"/>
      <c r="DX426" s="262"/>
      <c r="DY426" s="262"/>
      <c r="DZ426" s="262"/>
      <c r="EA426" s="262"/>
    </row>
    <row r="427" spans="1:256" ht="20.100000000000001" hidden="1" customHeight="1">
      <c r="A427" s="765" t="s">
        <v>704</v>
      </c>
      <c r="B427" s="766"/>
      <c r="C427" s="766"/>
      <c r="D427" s="766"/>
      <c r="E427" s="766"/>
      <c r="F427" s="766"/>
      <c r="G427" s="766"/>
      <c r="H427" s="788"/>
      <c r="I427" s="794"/>
      <c r="J427" s="709"/>
      <c r="K427" s="709"/>
      <c r="L427" s="709"/>
      <c r="M427" s="709"/>
      <c r="N427" s="709"/>
      <c r="O427" s="795"/>
      <c r="P427" s="794"/>
      <c r="Q427" s="795"/>
      <c r="R427" s="1093"/>
      <c r="S427" s="709"/>
      <c r="T427" s="709"/>
      <c r="U427" s="709"/>
      <c r="V427" s="820"/>
      <c r="W427" s="709"/>
      <c r="X427" s="709"/>
      <c r="Y427" s="709"/>
      <c r="Z427" s="709"/>
      <c r="AA427" s="709"/>
      <c r="AB427" s="709"/>
      <c r="AC427" s="709"/>
      <c r="AD427" s="709"/>
      <c r="AE427" s="709"/>
      <c r="AF427" s="709"/>
      <c r="AG427" s="709"/>
      <c r="AH427" s="709"/>
      <c r="AI427" s="709"/>
      <c r="AJ427" s="709"/>
      <c r="AK427" s="795"/>
      <c r="AL427" s="799"/>
      <c r="AM427" s="800"/>
      <c r="AN427" s="800"/>
      <c r="AO427" s="800"/>
      <c r="AP427" s="800"/>
      <c r="AQ427" s="821"/>
      <c r="CL427" s="262"/>
      <c r="CM427" s="262"/>
      <c r="CN427" s="262"/>
      <c r="CO427" s="262"/>
      <c r="CP427" s="262"/>
      <c r="CQ427" s="262"/>
      <c r="CR427" s="262"/>
      <c r="CS427" s="262"/>
      <c r="CT427" s="262"/>
      <c r="CU427" s="262"/>
      <c r="CV427" s="262"/>
      <c r="CW427" s="262"/>
      <c r="CX427" s="262"/>
      <c r="CY427" s="262"/>
      <c r="CZ427" s="262"/>
      <c r="DA427" s="262"/>
      <c r="DB427" s="262"/>
      <c r="DC427" s="262"/>
      <c r="DD427" s="262"/>
      <c r="DE427" s="262"/>
      <c r="DF427" s="262"/>
      <c r="DG427" s="262"/>
      <c r="DH427" s="262"/>
      <c r="DI427" s="262"/>
      <c r="DJ427" s="262"/>
      <c r="DK427" s="262"/>
      <c r="DL427" s="262"/>
      <c r="DM427" s="262"/>
      <c r="DN427" s="262"/>
      <c r="DO427" s="262"/>
      <c r="DP427" s="262"/>
      <c r="DQ427" s="262"/>
      <c r="DR427" s="262"/>
      <c r="DS427" s="262"/>
      <c r="DT427" s="262"/>
      <c r="DU427" s="263"/>
      <c r="DV427" s="262"/>
      <c r="DW427" s="262"/>
      <c r="DX427" s="262"/>
      <c r="DY427" s="262"/>
      <c r="DZ427" s="262"/>
      <c r="EA427" s="262"/>
    </row>
    <row r="428" spans="1:256" ht="20.100000000000001" hidden="1" customHeight="1">
      <c r="A428" s="706"/>
      <c r="B428" s="704"/>
      <c r="C428" s="704"/>
      <c r="D428" s="704"/>
      <c r="E428" s="704"/>
      <c r="F428" s="704"/>
      <c r="G428" s="704"/>
      <c r="H428" s="705"/>
      <c r="I428" s="794" t="s">
        <v>709</v>
      </c>
      <c r="J428" s="709"/>
      <c r="K428" s="709"/>
      <c r="L428" s="709"/>
      <c r="M428" s="709"/>
      <c r="N428" s="709"/>
      <c r="O428" s="795"/>
      <c r="P428" s="794" t="s">
        <v>709</v>
      </c>
      <c r="Q428" s="795"/>
      <c r="R428" s="1137" t="s">
        <v>467</v>
      </c>
      <c r="S428" s="871">
        <v>0</v>
      </c>
      <c r="T428" s="766"/>
      <c r="U428" s="766"/>
      <c r="V428" s="1138" t="s">
        <v>501</v>
      </c>
      <c r="W428" s="976">
        <v>2</v>
      </c>
      <c r="X428" s="766"/>
      <c r="Y428" s="766"/>
      <c r="Z428" s="709" t="s">
        <v>469</v>
      </c>
      <c r="AA428" s="709"/>
      <c r="AB428" s="709"/>
      <c r="AC428" s="709"/>
      <c r="AD428" s="709"/>
      <c r="AE428" s="709"/>
      <c r="AF428" s="709"/>
      <c r="AG428" s="709"/>
      <c r="AH428" s="709"/>
      <c r="AI428" s="709"/>
      <c r="AJ428" s="709"/>
      <c r="AK428" s="795"/>
      <c r="AL428" s="740">
        <f>ROUND((S428*W428),3)</f>
        <v>0</v>
      </c>
      <c r="AM428" s="741"/>
      <c r="AN428" s="741"/>
      <c r="AO428" s="741"/>
      <c r="AP428" s="741"/>
      <c r="AQ428" s="742"/>
      <c r="CL428" s="262"/>
      <c r="CM428" s="262"/>
      <c r="CN428" s="262"/>
      <c r="CO428" s="262"/>
      <c r="CP428" s="262"/>
      <c r="CQ428" s="262"/>
      <c r="CR428" s="262"/>
      <c r="CS428" s="262"/>
      <c r="CT428" s="262"/>
      <c r="CU428" s="262"/>
      <c r="CV428" s="262"/>
      <c r="CW428" s="262"/>
      <c r="CX428" s="262"/>
      <c r="CY428" s="262"/>
      <c r="CZ428" s="262"/>
      <c r="DA428" s="262"/>
      <c r="DB428" s="262"/>
      <c r="DC428" s="262"/>
      <c r="DD428" s="262"/>
      <c r="DE428" s="262"/>
      <c r="DF428" s="262"/>
      <c r="DG428" s="262"/>
      <c r="DH428" s="262"/>
      <c r="DI428" s="262"/>
      <c r="DJ428" s="262"/>
      <c r="DK428" s="262"/>
      <c r="DL428" s="262"/>
      <c r="DM428" s="262"/>
      <c r="DN428" s="262"/>
      <c r="DO428" s="262"/>
      <c r="DP428" s="262"/>
      <c r="DQ428" s="262"/>
      <c r="DR428" s="262"/>
      <c r="DS428" s="262"/>
      <c r="DT428" s="262"/>
      <c r="DU428" s="263"/>
      <c r="DV428" s="262"/>
      <c r="DW428" s="262"/>
      <c r="DX428" s="262"/>
      <c r="DY428" s="262"/>
      <c r="DZ428" s="262"/>
      <c r="EA428" s="262"/>
    </row>
    <row r="429" spans="1:256" s="262" customFormat="1" ht="18.899999999999999" hidden="1" customHeight="1">
      <c r="A429" s="837"/>
      <c r="B429" s="826"/>
      <c r="C429" s="826"/>
      <c r="D429" s="826"/>
      <c r="E429" s="826"/>
      <c r="F429" s="826"/>
      <c r="G429" s="826"/>
      <c r="H429" s="836"/>
      <c r="I429" s="1049" t="s">
        <v>669</v>
      </c>
      <c r="J429" s="1050"/>
      <c r="K429" s="1050"/>
      <c r="L429" s="1050"/>
      <c r="M429" s="1050"/>
      <c r="N429" s="1050"/>
      <c r="O429" s="1051"/>
      <c r="P429" s="720" t="s">
        <v>503</v>
      </c>
      <c r="Q429" s="719"/>
      <c r="R429" s="956" t="s">
        <v>502</v>
      </c>
      <c r="S429" s="724"/>
      <c r="T429" s="724"/>
      <c r="U429" s="724"/>
      <c r="V429" s="724"/>
      <c r="W429" s="1926">
        <f>AL428</f>
        <v>0</v>
      </c>
      <c r="X429" s="1926"/>
      <c r="Y429" s="1926"/>
      <c r="Z429" s="1926"/>
      <c r="AA429" s="1926"/>
      <c r="AB429" s="896" t="s">
        <v>501</v>
      </c>
      <c r="AC429" s="1132">
        <v>2.3400000000000001E-2</v>
      </c>
      <c r="AD429" s="1133"/>
      <c r="AE429" s="1133"/>
      <c r="AF429" s="1134"/>
      <c r="AG429" s="1134"/>
      <c r="AH429" s="728"/>
      <c r="AI429" s="728"/>
      <c r="AJ429" s="728"/>
      <c r="AK429" s="729"/>
      <c r="AL429" s="730">
        <f>ROUND(W429*AC429,3)</f>
        <v>0</v>
      </c>
      <c r="AM429" s="900"/>
      <c r="AN429" s="900"/>
      <c r="AO429" s="900"/>
      <c r="AP429" s="900"/>
      <c r="AQ429" s="901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</row>
    <row r="430" spans="1:256" s="262" customFormat="1" ht="18.899999999999999" hidden="1" customHeight="1">
      <c r="A430" s="842"/>
      <c r="B430" s="843"/>
      <c r="C430" s="843"/>
      <c r="D430" s="843"/>
      <c r="E430" s="843"/>
      <c r="F430" s="843"/>
      <c r="G430" s="843"/>
      <c r="H430" s="844"/>
      <c r="I430" s="845"/>
      <c r="J430" s="778"/>
      <c r="K430" s="778"/>
      <c r="L430" s="778"/>
      <c r="M430" s="778"/>
      <c r="N430" s="778"/>
      <c r="O430" s="847"/>
      <c r="P430" s="1072"/>
      <c r="Q430" s="775"/>
      <c r="R430" s="842" t="s">
        <v>504</v>
      </c>
      <c r="S430" s="778"/>
      <c r="T430" s="963">
        <v>5</v>
      </c>
      <c r="U430" s="778" t="s">
        <v>505</v>
      </c>
      <c r="V430" s="778"/>
      <c r="W430" s="1933">
        <f>AL429</f>
        <v>0</v>
      </c>
      <c r="X430" s="1933"/>
      <c r="Y430" s="1933"/>
      <c r="Z430" s="1933"/>
      <c r="AA430" s="1933"/>
      <c r="AB430" s="773" t="s">
        <v>501</v>
      </c>
      <c r="AC430" s="964">
        <f>1+T430/100</f>
        <v>1.05</v>
      </c>
      <c r="AD430" s="965"/>
      <c r="AE430" s="965"/>
      <c r="AF430" s="780"/>
      <c r="AG430" s="780"/>
      <c r="AH430" s="780"/>
      <c r="AI430" s="780"/>
      <c r="AJ430" s="780"/>
      <c r="AK430" s="781"/>
      <c r="AL430" s="853">
        <f>ROUND(W430*AC430,3)</f>
        <v>0</v>
      </c>
      <c r="AM430" s="854"/>
      <c r="AN430" s="854"/>
      <c r="AO430" s="854"/>
      <c r="AP430" s="854"/>
      <c r="AQ430" s="855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</row>
    <row r="431" spans="1:256" ht="20.100000000000001" hidden="1" customHeight="1">
      <c r="A431" s="686" t="s">
        <v>710</v>
      </c>
      <c r="B431" s="687"/>
      <c r="C431" s="687"/>
      <c r="D431" s="687"/>
      <c r="E431" s="687"/>
      <c r="F431" s="687"/>
      <c r="G431" s="687"/>
      <c r="H431" s="785"/>
      <c r="I431" s="686" t="s">
        <v>711</v>
      </c>
      <c r="J431" s="687"/>
      <c r="K431" s="687"/>
      <c r="L431" s="687"/>
      <c r="M431" s="687"/>
      <c r="N431" s="687"/>
      <c r="O431" s="785"/>
      <c r="P431" s="686" t="s">
        <v>514</v>
      </c>
      <c r="Q431" s="785"/>
      <c r="R431" s="1139" t="s">
        <v>712</v>
      </c>
      <c r="S431" s="1140"/>
      <c r="T431" s="687"/>
      <c r="U431" s="687"/>
      <c r="V431" s="857" t="s">
        <v>501</v>
      </c>
      <c r="W431" s="687" t="s">
        <v>713</v>
      </c>
      <c r="X431" s="1075"/>
      <c r="Y431" s="687"/>
      <c r="Z431" s="687"/>
      <c r="AA431" s="687"/>
      <c r="AB431" s="687"/>
      <c r="AC431" s="687"/>
      <c r="AD431" s="687"/>
      <c r="AE431" s="687"/>
      <c r="AF431" s="693"/>
      <c r="AG431" s="693"/>
      <c r="AH431" s="693"/>
      <c r="AI431" s="693"/>
      <c r="AJ431" s="693"/>
      <c r="AK431" s="790"/>
      <c r="AL431" s="861"/>
      <c r="AM431" s="862"/>
      <c r="AN431" s="862"/>
      <c r="AO431" s="862"/>
      <c r="AP431" s="862"/>
      <c r="AQ431" s="891"/>
      <c r="CL431" s="262"/>
      <c r="CM431" s="262"/>
      <c r="CN431" s="262"/>
      <c r="CO431" s="262"/>
      <c r="CP431" s="262"/>
      <c r="CQ431" s="262"/>
      <c r="CR431" s="262"/>
      <c r="CS431" s="262"/>
      <c r="CT431" s="262"/>
      <c r="CU431" s="262"/>
      <c r="CV431" s="262"/>
      <c r="CW431" s="262"/>
      <c r="CX431" s="262"/>
      <c r="CY431" s="262"/>
      <c r="CZ431" s="262"/>
      <c r="DA431" s="262"/>
      <c r="DB431" s="262"/>
      <c r="DC431" s="262"/>
      <c r="DD431" s="262"/>
      <c r="DE431" s="262"/>
      <c r="DF431" s="262"/>
      <c r="DG431" s="262"/>
      <c r="DH431" s="262"/>
      <c r="DI431" s="262"/>
      <c r="DJ431" s="262"/>
      <c r="DK431" s="262"/>
      <c r="DL431" s="262"/>
      <c r="DM431" s="262"/>
      <c r="DN431" s="262"/>
      <c r="DO431" s="262"/>
      <c r="DP431" s="262"/>
      <c r="DQ431" s="262"/>
      <c r="DR431" s="262"/>
      <c r="DS431" s="262"/>
      <c r="DT431" s="262"/>
      <c r="DU431" s="263"/>
      <c r="DV431" s="262"/>
      <c r="DW431" s="262"/>
      <c r="DX431" s="262"/>
      <c r="DY431" s="262"/>
      <c r="DZ431" s="262"/>
      <c r="EA431" s="262"/>
    </row>
    <row r="432" spans="1:256" ht="20.100000000000001" hidden="1" customHeight="1">
      <c r="A432" s="765" t="s">
        <v>704</v>
      </c>
      <c r="B432" s="766"/>
      <c r="C432" s="766"/>
      <c r="D432" s="766"/>
      <c r="E432" s="766"/>
      <c r="F432" s="766"/>
      <c r="G432" s="766"/>
      <c r="H432" s="788"/>
      <c r="I432" s="765" t="s">
        <v>714</v>
      </c>
      <c r="J432" s="766"/>
      <c r="K432" s="766"/>
      <c r="L432" s="766"/>
      <c r="M432" s="766"/>
      <c r="N432" s="766"/>
      <c r="O432" s="788"/>
      <c r="P432" s="808" t="s">
        <v>709</v>
      </c>
      <c r="Q432" s="810"/>
      <c r="R432" s="1141" t="s">
        <v>467</v>
      </c>
      <c r="S432" s="1142">
        <f>SUM(AL399:AL402)-1</f>
        <v>18</v>
      </c>
      <c r="T432" s="887"/>
      <c r="U432" s="809"/>
      <c r="V432" s="763" t="s">
        <v>501</v>
      </c>
      <c r="W432" s="1143">
        <v>4</v>
      </c>
      <c r="X432" s="809"/>
      <c r="Y432" s="809"/>
      <c r="Z432" s="747" t="s">
        <v>469</v>
      </c>
      <c r="AA432" s="747"/>
      <c r="AB432" s="747"/>
      <c r="AC432" s="747"/>
      <c r="AD432" s="747"/>
      <c r="AE432" s="747"/>
      <c r="AF432" s="747"/>
      <c r="AG432" s="747"/>
      <c r="AH432" s="747"/>
      <c r="AI432" s="747"/>
      <c r="AJ432" s="747"/>
      <c r="AK432" s="810"/>
      <c r="AL432" s="753">
        <f>(S432*W432)</f>
        <v>72</v>
      </c>
      <c r="AM432" s="754"/>
      <c r="AN432" s="754"/>
      <c r="AO432" s="754"/>
      <c r="AP432" s="754"/>
      <c r="AQ432" s="755"/>
      <c r="AZ432" s="282"/>
      <c r="BA432" s="282"/>
      <c r="CL432" s="262"/>
      <c r="CM432" s="262"/>
      <c r="CN432" s="262"/>
      <c r="CO432" s="262"/>
      <c r="CP432" s="262"/>
      <c r="CQ432" s="262"/>
      <c r="CR432" s="262"/>
      <c r="CS432" s="262"/>
      <c r="CT432" s="262"/>
      <c r="CU432" s="262"/>
      <c r="CV432" s="262"/>
      <c r="CW432" s="262"/>
      <c r="CX432" s="262"/>
      <c r="CY432" s="262"/>
      <c r="CZ432" s="262"/>
      <c r="DA432" s="262"/>
      <c r="DB432" s="262"/>
      <c r="DC432" s="262"/>
      <c r="DD432" s="262"/>
      <c r="DE432" s="262"/>
      <c r="DF432" s="262"/>
      <c r="DG432" s="262"/>
      <c r="DH432" s="262"/>
      <c r="DI432" s="262"/>
      <c r="DJ432" s="262"/>
      <c r="DK432" s="262"/>
      <c r="DL432" s="262"/>
      <c r="DM432" s="262"/>
      <c r="DN432" s="262"/>
      <c r="DO432" s="262"/>
      <c r="DP432" s="262"/>
      <c r="DQ432" s="262"/>
      <c r="DR432" s="262"/>
      <c r="DS432" s="262"/>
      <c r="DT432" s="262"/>
      <c r="DU432" s="263"/>
      <c r="DV432" s="262"/>
      <c r="DW432" s="262"/>
      <c r="DX432" s="262"/>
      <c r="DY432" s="262"/>
      <c r="DZ432" s="263"/>
      <c r="EA432" s="263"/>
    </row>
    <row r="433" spans="1:256" ht="20.100000000000001" hidden="1" customHeight="1">
      <c r="A433" s="765"/>
      <c r="B433" s="766"/>
      <c r="C433" s="766"/>
      <c r="D433" s="766"/>
      <c r="E433" s="766"/>
      <c r="F433" s="766"/>
      <c r="G433" s="766"/>
      <c r="H433" s="788"/>
      <c r="I433" s="715" t="s">
        <v>715</v>
      </c>
      <c r="J433" s="716"/>
      <c r="K433" s="716"/>
      <c r="L433" s="716"/>
      <c r="M433" s="716"/>
      <c r="N433" s="716"/>
      <c r="O433" s="848"/>
      <c r="P433" s="960" t="s">
        <v>709</v>
      </c>
      <c r="Q433" s="899"/>
      <c r="R433" s="1144" t="s">
        <v>467</v>
      </c>
      <c r="S433" s="914">
        <f>AL399</f>
        <v>0</v>
      </c>
      <c r="T433" s="897"/>
      <c r="U433" s="716"/>
      <c r="V433" s="896" t="s">
        <v>501</v>
      </c>
      <c r="W433" s="1145">
        <v>0</v>
      </c>
      <c r="X433" s="716"/>
      <c r="Y433" s="716"/>
      <c r="Z433" s="724" t="s">
        <v>469</v>
      </c>
      <c r="AA433" s="724"/>
      <c r="AB433" s="724"/>
      <c r="AC433" s="724"/>
      <c r="AD433" s="724"/>
      <c r="AE433" s="724"/>
      <c r="AF433" s="724"/>
      <c r="AG433" s="724"/>
      <c r="AH433" s="724"/>
      <c r="AI433" s="724"/>
      <c r="AJ433" s="724"/>
      <c r="AK433" s="899"/>
      <c r="AL433" s="730">
        <f>(S433*W433)</f>
        <v>0</v>
      </c>
      <c r="AM433" s="900"/>
      <c r="AN433" s="900"/>
      <c r="AO433" s="900"/>
      <c r="AP433" s="900"/>
      <c r="AQ433" s="901"/>
      <c r="BD433" s="275"/>
      <c r="BE433" s="275"/>
      <c r="BF433" s="275"/>
      <c r="BG433" s="275"/>
      <c r="BH433" s="275"/>
      <c r="BI433" s="275"/>
      <c r="BJ433" s="275"/>
      <c r="BK433" s="275"/>
      <c r="CL433" s="262"/>
      <c r="CM433" s="262"/>
      <c r="CN433" s="262"/>
      <c r="CO433" s="262"/>
      <c r="CP433" s="262"/>
      <c r="CQ433" s="262"/>
      <c r="CR433" s="262"/>
      <c r="CS433" s="262"/>
      <c r="CT433" s="262"/>
      <c r="CU433" s="262"/>
      <c r="CV433" s="262"/>
      <c r="CW433" s="262"/>
      <c r="CX433" s="262"/>
      <c r="CY433" s="262"/>
      <c r="CZ433" s="262"/>
      <c r="DA433" s="262"/>
      <c r="DB433" s="262"/>
      <c r="DC433" s="262"/>
      <c r="DD433" s="262"/>
      <c r="DE433" s="262"/>
      <c r="DF433" s="262"/>
      <c r="DG433" s="262"/>
      <c r="DH433" s="262"/>
      <c r="DI433" s="262"/>
      <c r="DJ433" s="262"/>
      <c r="DK433" s="262"/>
      <c r="DL433" s="262"/>
      <c r="DM433" s="262"/>
      <c r="DN433" s="262"/>
      <c r="DO433" s="262"/>
      <c r="DP433" s="262"/>
      <c r="DQ433" s="262"/>
      <c r="DR433" s="262"/>
      <c r="DS433" s="262"/>
      <c r="DT433" s="262"/>
      <c r="DU433" s="263"/>
      <c r="DV433" s="262"/>
      <c r="DW433" s="262"/>
      <c r="DX433" s="262"/>
      <c r="DY433" s="262"/>
      <c r="DZ433" s="263"/>
      <c r="EA433" s="263"/>
    </row>
    <row r="434" spans="1:256" ht="20.100000000000001" hidden="1" customHeight="1">
      <c r="A434" s="765"/>
      <c r="B434" s="766"/>
      <c r="C434" s="766"/>
      <c r="D434" s="766"/>
      <c r="E434" s="766"/>
      <c r="F434" s="766"/>
      <c r="G434" s="766"/>
      <c r="H434" s="788"/>
      <c r="I434" s="765"/>
      <c r="J434" s="766"/>
      <c r="K434" s="766"/>
      <c r="L434" s="766"/>
      <c r="M434" s="766"/>
      <c r="N434" s="766"/>
      <c r="O434" s="788"/>
      <c r="P434" s="794"/>
      <c r="Q434" s="795"/>
      <c r="R434" s="1129" t="s">
        <v>467</v>
      </c>
      <c r="S434" s="914">
        <f>AL400</f>
        <v>0</v>
      </c>
      <c r="T434" s="830"/>
      <c r="U434" s="766"/>
      <c r="V434" s="710" t="s">
        <v>501</v>
      </c>
      <c r="W434" s="1146">
        <v>0</v>
      </c>
      <c r="X434" s="766"/>
      <c r="Y434" s="766"/>
      <c r="Z434" s="709" t="s">
        <v>469</v>
      </c>
      <c r="AA434" s="709"/>
      <c r="AB434" s="709"/>
      <c r="AC434" s="709"/>
      <c r="AD434" s="709"/>
      <c r="AE434" s="709"/>
      <c r="AF434" s="709"/>
      <c r="AG434" s="709"/>
      <c r="AH434" s="709"/>
      <c r="AI434" s="709"/>
      <c r="AJ434" s="709"/>
      <c r="AK434" s="795"/>
      <c r="AL434" s="740">
        <f>(S434*W434)</f>
        <v>0</v>
      </c>
      <c r="AM434" s="741"/>
      <c r="AN434" s="741"/>
      <c r="AO434" s="741"/>
      <c r="AP434" s="741"/>
      <c r="AQ434" s="742"/>
      <c r="BD434" s="275"/>
      <c r="BE434" s="275"/>
      <c r="BF434" s="275"/>
      <c r="BG434" s="275"/>
      <c r="BH434" s="275"/>
      <c r="BI434" s="275"/>
      <c r="BJ434" s="275"/>
      <c r="BK434" s="275"/>
      <c r="CL434" s="262"/>
      <c r="CM434" s="262"/>
      <c r="CN434" s="262"/>
      <c r="CO434" s="262"/>
      <c r="CP434" s="262"/>
      <c r="CQ434" s="262"/>
      <c r="CR434" s="262"/>
      <c r="CS434" s="262"/>
      <c r="CT434" s="262"/>
      <c r="CU434" s="262"/>
      <c r="CV434" s="262"/>
      <c r="CW434" s="262"/>
      <c r="CX434" s="262"/>
      <c r="CY434" s="262"/>
      <c r="CZ434" s="262"/>
      <c r="DA434" s="262"/>
      <c r="DB434" s="262"/>
      <c r="DC434" s="262"/>
      <c r="DD434" s="262"/>
      <c r="DE434" s="262"/>
      <c r="DF434" s="262"/>
      <c r="DG434" s="262"/>
      <c r="DH434" s="262"/>
      <c r="DI434" s="262"/>
      <c r="DJ434" s="262"/>
      <c r="DK434" s="262"/>
      <c r="DL434" s="262"/>
      <c r="DM434" s="262"/>
      <c r="DN434" s="262"/>
      <c r="DO434" s="262"/>
      <c r="DP434" s="262"/>
      <c r="DQ434" s="262"/>
      <c r="DR434" s="262"/>
      <c r="DS434" s="262"/>
      <c r="DT434" s="262"/>
      <c r="DU434" s="263"/>
      <c r="DV434" s="262"/>
      <c r="DW434" s="262"/>
      <c r="DX434" s="262"/>
      <c r="DY434" s="262"/>
      <c r="DZ434" s="263"/>
      <c r="EA434" s="263"/>
    </row>
    <row r="435" spans="1:256" ht="20.100000000000001" hidden="1" customHeight="1">
      <c r="A435" s="765"/>
      <c r="B435" s="766"/>
      <c r="C435" s="766"/>
      <c r="D435" s="766"/>
      <c r="E435" s="766"/>
      <c r="F435" s="766"/>
      <c r="G435" s="766"/>
      <c r="H435" s="788"/>
      <c r="I435" s="765"/>
      <c r="J435" s="766"/>
      <c r="K435" s="766"/>
      <c r="L435" s="766"/>
      <c r="M435" s="766"/>
      <c r="N435" s="766"/>
      <c r="O435" s="788"/>
      <c r="P435" s="794"/>
      <c r="Q435" s="795"/>
      <c r="R435" s="1129" t="s">
        <v>467</v>
      </c>
      <c r="S435" s="914">
        <f>AL401-1</f>
        <v>18</v>
      </c>
      <c r="T435" s="830"/>
      <c r="U435" s="766"/>
      <c r="V435" s="710" t="s">
        <v>501</v>
      </c>
      <c r="W435" s="1146">
        <v>2</v>
      </c>
      <c r="X435" s="766"/>
      <c r="Y435" s="766"/>
      <c r="Z435" s="709" t="s">
        <v>469</v>
      </c>
      <c r="AA435" s="709"/>
      <c r="AB435" s="709"/>
      <c r="AC435" s="709"/>
      <c r="AD435" s="709"/>
      <c r="AE435" s="709"/>
      <c r="AF435" s="709"/>
      <c r="AG435" s="709"/>
      <c r="AH435" s="709"/>
      <c r="AI435" s="709"/>
      <c r="AJ435" s="709"/>
      <c r="AK435" s="795"/>
      <c r="AL435" s="740">
        <f>(S435*W435)</f>
        <v>36</v>
      </c>
      <c r="AM435" s="741"/>
      <c r="AN435" s="741"/>
      <c r="AO435" s="741"/>
      <c r="AP435" s="741"/>
      <c r="AQ435" s="742"/>
      <c r="BD435" s="275"/>
      <c r="BE435" s="275"/>
      <c r="BF435" s="275"/>
      <c r="BG435" s="275"/>
      <c r="BH435" s="275"/>
      <c r="BI435" s="275"/>
      <c r="BJ435" s="275"/>
      <c r="BK435" s="275"/>
      <c r="CL435" s="262"/>
      <c r="CM435" s="262"/>
      <c r="CN435" s="262"/>
      <c r="CO435" s="262"/>
      <c r="CP435" s="262"/>
      <c r="CQ435" s="262"/>
      <c r="CR435" s="262"/>
      <c r="CS435" s="262"/>
      <c r="CT435" s="262"/>
      <c r="CU435" s="262"/>
      <c r="CV435" s="262"/>
      <c r="CW435" s="262"/>
      <c r="CX435" s="262"/>
      <c r="CY435" s="262"/>
      <c r="CZ435" s="262"/>
      <c r="DA435" s="262"/>
      <c r="DB435" s="262"/>
      <c r="DC435" s="262"/>
      <c r="DD435" s="262"/>
      <c r="DE435" s="262"/>
      <c r="DF435" s="262"/>
      <c r="DG435" s="262"/>
      <c r="DH435" s="262"/>
      <c r="DI435" s="262"/>
      <c r="DJ435" s="262"/>
      <c r="DK435" s="262"/>
      <c r="DL435" s="262"/>
      <c r="DM435" s="262"/>
      <c r="DN435" s="262"/>
      <c r="DO435" s="262"/>
      <c r="DP435" s="262"/>
      <c r="DQ435" s="262"/>
      <c r="DR435" s="262"/>
      <c r="DS435" s="262"/>
      <c r="DT435" s="262"/>
      <c r="DU435" s="263"/>
      <c r="DV435" s="262"/>
      <c r="DW435" s="262"/>
      <c r="DX435" s="262"/>
      <c r="DY435" s="262"/>
      <c r="DZ435" s="263"/>
      <c r="EA435" s="263"/>
    </row>
    <row r="436" spans="1:256" ht="20.100000000000001" hidden="1" customHeight="1">
      <c r="A436" s="765"/>
      <c r="B436" s="766"/>
      <c r="C436" s="766"/>
      <c r="D436" s="766"/>
      <c r="E436" s="766"/>
      <c r="F436" s="766"/>
      <c r="G436" s="766"/>
      <c r="H436" s="788"/>
      <c r="I436" s="765"/>
      <c r="J436" s="766"/>
      <c r="K436" s="766"/>
      <c r="L436" s="766"/>
      <c r="M436" s="766"/>
      <c r="N436" s="766"/>
      <c r="O436" s="788"/>
      <c r="P436" s="794"/>
      <c r="Q436" s="795"/>
      <c r="R436" s="1129" t="s">
        <v>467</v>
      </c>
      <c r="S436" s="914">
        <f>AL402</f>
        <v>0</v>
      </c>
      <c r="T436" s="830"/>
      <c r="U436" s="766"/>
      <c r="V436" s="710" t="s">
        <v>501</v>
      </c>
      <c r="W436" s="1146">
        <v>0</v>
      </c>
      <c r="X436" s="766"/>
      <c r="Y436" s="766"/>
      <c r="Z436" s="709" t="s">
        <v>469</v>
      </c>
      <c r="AA436" s="709"/>
      <c r="AB436" s="709"/>
      <c r="AC436" s="709"/>
      <c r="AD436" s="709"/>
      <c r="AE436" s="709"/>
      <c r="AF436" s="709"/>
      <c r="AG436" s="709"/>
      <c r="AH436" s="709"/>
      <c r="AI436" s="709"/>
      <c r="AJ436" s="709"/>
      <c r="AK436" s="795"/>
      <c r="AL436" s="740">
        <f>(S436*W436)</f>
        <v>0</v>
      </c>
      <c r="AM436" s="741"/>
      <c r="AN436" s="741"/>
      <c r="AO436" s="741"/>
      <c r="AP436" s="741"/>
      <c r="AQ436" s="742"/>
      <c r="BD436" s="275"/>
      <c r="BE436" s="275"/>
      <c r="BF436" s="275"/>
      <c r="BG436" s="275"/>
      <c r="BH436" s="275"/>
      <c r="BI436" s="275"/>
      <c r="BJ436" s="275"/>
      <c r="BK436" s="275"/>
      <c r="CL436" s="262"/>
      <c r="CM436" s="262"/>
      <c r="CN436" s="262"/>
      <c r="CO436" s="262"/>
      <c r="CP436" s="262"/>
      <c r="CQ436" s="262"/>
      <c r="CR436" s="262"/>
      <c r="CS436" s="262"/>
      <c r="CT436" s="262"/>
      <c r="CU436" s="262"/>
      <c r="CV436" s="262"/>
      <c r="CW436" s="262"/>
      <c r="CX436" s="262"/>
      <c r="CY436" s="262"/>
      <c r="CZ436" s="262"/>
      <c r="DA436" s="262"/>
      <c r="DB436" s="262"/>
      <c r="DC436" s="262"/>
      <c r="DD436" s="262"/>
      <c r="DE436" s="262"/>
      <c r="DF436" s="262"/>
      <c r="DG436" s="262"/>
      <c r="DH436" s="262"/>
      <c r="DI436" s="262"/>
      <c r="DJ436" s="262"/>
      <c r="DK436" s="262"/>
      <c r="DL436" s="262"/>
      <c r="DM436" s="262"/>
      <c r="DN436" s="262"/>
      <c r="DO436" s="262"/>
      <c r="DP436" s="262"/>
      <c r="DQ436" s="262"/>
      <c r="DR436" s="262"/>
      <c r="DS436" s="262"/>
      <c r="DT436" s="262"/>
      <c r="DU436" s="263"/>
      <c r="DV436" s="262"/>
      <c r="DW436" s="262"/>
      <c r="DX436" s="262"/>
      <c r="DY436" s="262"/>
      <c r="DZ436" s="263"/>
      <c r="EA436" s="263"/>
    </row>
    <row r="437" spans="1:256" ht="20.100000000000001" hidden="1" customHeight="1">
      <c r="A437" s="765"/>
      <c r="B437" s="766"/>
      <c r="C437" s="766"/>
      <c r="D437" s="766"/>
      <c r="E437" s="766"/>
      <c r="F437" s="766"/>
      <c r="G437" s="766"/>
      <c r="H437" s="788"/>
      <c r="I437" s="811"/>
      <c r="J437" s="809"/>
      <c r="K437" s="809"/>
      <c r="L437" s="809"/>
      <c r="M437" s="809"/>
      <c r="N437" s="809"/>
      <c r="O437" s="812"/>
      <c r="P437" s="794"/>
      <c r="Q437" s="795"/>
      <c r="R437" s="1129"/>
      <c r="S437" s="830" t="s">
        <v>431</v>
      </c>
      <c r="T437" s="830"/>
      <c r="U437" s="766"/>
      <c r="V437" s="710"/>
      <c r="W437" s="1147"/>
      <c r="X437" s="766"/>
      <c r="Y437" s="766"/>
      <c r="Z437" s="709"/>
      <c r="AA437" s="709"/>
      <c r="AB437" s="709"/>
      <c r="AC437" s="709"/>
      <c r="AD437" s="709"/>
      <c r="AE437" s="709"/>
      <c r="AF437" s="709"/>
      <c r="AG437" s="709"/>
      <c r="AH437" s="709"/>
      <c r="AI437" s="709"/>
      <c r="AJ437" s="709"/>
      <c r="AK437" s="795"/>
      <c r="AL437" s="740">
        <f>SUM(AL433:AL436)</f>
        <v>36</v>
      </c>
      <c r="AM437" s="741"/>
      <c r="AN437" s="741"/>
      <c r="AO437" s="741"/>
      <c r="AP437" s="741"/>
      <c r="AQ437" s="742"/>
      <c r="BD437" s="275"/>
      <c r="BE437" s="275"/>
      <c r="BF437" s="275"/>
      <c r="BG437" s="275"/>
      <c r="BH437" s="275"/>
      <c r="BI437" s="275"/>
      <c r="BJ437" s="275"/>
      <c r="BK437" s="275"/>
      <c r="CL437" s="262"/>
      <c r="CM437" s="262"/>
      <c r="CN437" s="262"/>
      <c r="CO437" s="262"/>
      <c r="CP437" s="262"/>
      <c r="CQ437" s="262"/>
      <c r="CR437" s="262"/>
      <c r="CS437" s="262"/>
      <c r="CT437" s="262"/>
      <c r="CU437" s="262"/>
      <c r="CV437" s="262"/>
      <c r="CW437" s="262"/>
      <c r="CX437" s="262"/>
      <c r="CY437" s="262"/>
      <c r="CZ437" s="262"/>
      <c r="DA437" s="262"/>
      <c r="DB437" s="262"/>
      <c r="DC437" s="262"/>
      <c r="DD437" s="262"/>
      <c r="DE437" s="262"/>
      <c r="DF437" s="262"/>
      <c r="DG437" s="262"/>
      <c r="DH437" s="262"/>
      <c r="DI437" s="262"/>
      <c r="DJ437" s="262"/>
      <c r="DK437" s="262"/>
      <c r="DL437" s="262"/>
      <c r="DM437" s="262"/>
      <c r="DN437" s="262"/>
      <c r="DO437" s="262"/>
      <c r="DP437" s="262"/>
      <c r="DQ437" s="262"/>
      <c r="DR437" s="262"/>
      <c r="DS437" s="262"/>
      <c r="DT437" s="262"/>
      <c r="DU437" s="263"/>
      <c r="DV437" s="262"/>
      <c r="DW437" s="262"/>
      <c r="DX437" s="262"/>
      <c r="DY437" s="262"/>
      <c r="DZ437" s="263"/>
      <c r="EA437" s="263"/>
    </row>
    <row r="438" spans="1:256" ht="20.100000000000001" hidden="1" customHeight="1">
      <c r="A438" s="765"/>
      <c r="B438" s="766"/>
      <c r="C438" s="766"/>
      <c r="D438" s="766"/>
      <c r="E438" s="766"/>
      <c r="F438" s="766"/>
      <c r="G438" s="766"/>
      <c r="H438" s="788"/>
      <c r="I438" s="1049" t="s">
        <v>669</v>
      </c>
      <c r="J438" s="1050"/>
      <c r="K438" s="1050"/>
      <c r="L438" s="1050"/>
      <c r="M438" s="1050"/>
      <c r="N438" s="1050"/>
      <c r="O438" s="1051"/>
      <c r="P438" s="720" t="s">
        <v>503</v>
      </c>
      <c r="Q438" s="719"/>
      <c r="R438" s="956" t="s">
        <v>502</v>
      </c>
      <c r="S438" s="724"/>
      <c r="T438" s="724"/>
      <c r="U438" s="1949">
        <f>AL432+AL437</f>
        <v>108</v>
      </c>
      <c r="V438" s="1949"/>
      <c r="W438" s="1949"/>
      <c r="X438" s="896" t="s">
        <v>501</v>
      </c>
      <c r="Y438" s="1950">
        <v>2</v>
      </c>
      <c r="Z438" s="1950"/>
      <c r="AA438" s="1950"/>
      <c r="AB438" s="896" t="s">
        <v>501</v>
      </c>
      <c r="AC438" s="1947">
        <v>2</v>
      </c>
      <c r="AD438" s="1947"/>
      <c r="AE438" s="1947"/>
      <c r="AF438" s="896" t="s">
        <v>501</v>
      </c>
      <c r="AG438" s="1132">
        <v>1.3299999999999999E-2</v>
      </c>
      <c r="AH438" s="1133"/>
      <c r="AI438" s="1133"/>
      <c r="AJ438" s="1134"/>
      <c r="AK438" s="1148"/>
      <c r="AL438" s="730">
        <f>ROUND(U438*Y438*AC438*AG438,3)</f>
        <v>5.7460000000000004</v>
      </c>
      <c r="AM438" s="900"/>
      <c r="AN438" s="900"/>
      <c r="AO438" s="900"/>
      <c r="AP438" s="900"/>
      <c r="AQ438" s="901"/>
      <c r="BF438" s="275"/>
      <c r="BG438" s="275"/>
      <c r="BH438" s="275"/>
      <c r="BI438" s="275"/>
      <c r="BJ438" s="275"/>
      <c r="BK438" s="275"/>
      <c r="CL438" s="262"/>
      <c r="CM438" s="262"/>
      <c r="CN438" s="262"/>
      <c r="CO438" s="262"/>
      <c r="CP438" s="262"/>
      <c r="CQ438" s="262"/>
      <c r="CR438" s="262"/>
      <c r="CS438" s="262"/>
      <c r="CT438" s="262"/>
      <c r="CU438" s="262"/>
      <c r="CV438" s="262"/>
      <c r="CW438" s="262"/>
      <c r="CX438" s="262"/>
      <c r="CY438" s="262"/>
      <c r="CZ438" s="262"/>
      <c r="DA438" s="262"/>
      <c r="DB438" s="262"/>
      <c r="DC438" s="262"/>
      <c r="DD438" s="262"/>
      <c r="DE438" s="262"/>
      <c r="DF438" s="262"/>
      <c r="DG438" s="262"/>
      <c r="DH438" s="262"/>
      <c r="DI438" s="262"/>
      <c r="DJ438" s="262"/>
      <c r="DK438" s="262"/>
      <c r="DL438" s="262"/>
      <c r="DM438" s="262"/>
      <c r="DN438" s="262"/>
      <c r="DO438" s="262"/>
      <c r="DP438" s="262"/>
      <c r="DQ438" s="262"/>
      <c r="DR438" s="262"/>
      <c r="DS438" s="262"/>
      <c r="DT438" s="262"/>
      <c r="DU438" s="263"/>
      <c r="DV438" s="262"/>
      <c r="DW438" s="262"/>
      <c r="DX438" s="262"/>
      <c r="DY438" s="262"/>
      <c r="DZ438" s="263"/>
      <c r="EA438" s="263"/>
    </row>
    <row r="439" spans="1:256" ht="20.100000000000001" hidden="1" customHeight="1">
      <c r="A439" s="765"/>
      <c r="B439" s="766"/>
      <c r="C439" s="766"/>
      <c r="D439" s="766"/>
      <c r="E439" s="766"/>
      <c r="F439" s="766"/>
      <c r="G439" s="766"/>
      <c r="H439" s="788"/>
      <c r="I439" s="845"/>
      <c r="J439" s="778"/>
      <c r="K439" s="778"/>
      <c r="L439" s="778"/>
      <c r="M439" s="778"/>
      <c r="N439" s="778"/>
      <c r="O439" s="847"/>
      <c r="P439" s="1072"/>
      <c r="Q439" s="775"/>
      <c r="R439" s="842" t="s">
        <v>504</v>
      </c>
      <c r="S439" s="778"/>
      <c r="T439" s="963">
        <v>5</v>
      </c>
      <c r="U439" s="778" t="s">
        <v>505</v>
      </c>
      <c r="V439" s="778"/>
      <c r="W439" s="709"/>
      <c r="X439" s="709"/>
      <c r="Y439" s="709"/>
      <c r="Z439" s="709"/>
      <c r="AA439" s="709"/>
      <c r="AB439" s="1149"/>
      <c r="AC439" s="1948">
        <f>AL438</f>
        <v>5.7460000000000004</v>
      </c>
      <c r="AD439" s="1948"/>
      <c r="AE439" s="1948"/>
      <c r="AF439" s="773" t="s">
        <v>501</v>
      </c>
      <c r="AG439" s="964">
        <f>1+T439/100</f>
        <v>1.05</v>
      </c>
      <c r="AH439" s="965"/>
      <c r="AI439" s="965"/>
      <c r="AJ439" s="780"/>
      <c r="AK439" s="781"/>
      <c r="AL439" s="853">
        <f>ROUND(AC439*AG439,3)</f>
        <v>6.0330000000000004</v>
      </c>
      <c r="AM439" s="854"/>
      <c r="AN439" s="854"/>
      <c r="AO439" s="854"/>
      <c r="AP439" s="854"/>
      <c r="AQ439" s="855"/>
      <c r="BD439" s="275"/>
      <c r="BE439" s="275"/>
      <c r="BF439" s="275"/>
      <c r="BG439" s="275"/>
      <c r="BH439" s="275"/>
      <c r="BI439" s="275"/>
      <c r="BJ439" s="275"/>
      <c r="BK439" s="275"/>
      <c r="CL439" s="262"/>
      <c r="CM439" s="262"/>
      <c r="CN439" s="262"/>
      <c r="CO439" s="262"/>
      <c r="CP439" s="262"/>
      <c r="CQ439" s="262"/>
      <c r="CR439" s="262"/>
      <c r="CS439" s="262"/>
      <c r="CT439" s="262"/>
      <c r="CU439" s="262"/>
      <c r="CV439" s="262"/>
      <c r="CW439" s="262"/>
      <c r="CX439" s="262"/>
      <c r="CY439" s="262"/>
      <c r="CZ439" s="262"/>
      <c r="DA439" s="262"/>
      <c r="DB439" s="262"/>
      <c r="DC439" s="262"/>
      <c r="DD439" s="262"/>
      <c r="DE439" s="262"/>
      <c r="DF439" s="262"/>
      <c r="DG439" s="262"/>
      <c r="DH439" s="262"/>
      <c r="DI439" s="262"/>
      <c r="DJ439" s="262"/>
      <c r="DK439" s="262"/>
      <c r="DL439" s="262"/>
      <c r="DM439" s="262"/>
      <c r="DN439" s="262"/>
      <c r="DO439" s="262"/>
      <c r="DP439" s="262"/>
      <c r="DQ439" s="262"/>
      <c r="DR439" s="262"/>
      <c r="DS439" s="262"/>
      <c r="DT439" s="262"/>
      <c r="DU439" s="263"/>
      <c r="DV439" s="262"/>
      <c r="DW439" s="262"/>
      <c r="DX439" s="262"/>
      <c r="DY439" s="262"/>
      <c r="DZ439" s="263"/>
      <c r="EA439" s="263"/>
    </row>
    <row r="440" spans="1:256" ht="20.100000000000001" hidden="1" customHeight="1">
      <c r="A440" s="686" t="s">
        <v>716</v>
      </c>
      <c r="B440" s="687"/>
      <c r="C440" s="687"/>
      <c r="D440" s="687"/>
      <c r="E440" s="687"/>
      <c r="F440" s="687"/>
      <c r="G440" s="687"/>
      <c r="H440" s="785"/>
      <c r="I440" s="686" t="s">
        <v>717</v>
      </c>
      <c r="J440" s="687"/>
      <c r="K440" s="687"/>
      <c r="L440" s="687"/>
      <c r="M440" s="687"/>
      <c r="N440" s="687"/>
      <c r="O440" s="785"/>
      <c r="P440" s="686" t="s">
        <v>448</v>
      </c>
      <c r="Q440" s="785"/>
      <c r="R440" s="1150" t="s">
        <v>707</v>
      </c>
      <c r="S440" s="687"/>
      <c r="T440" s="857" t="s">
        <v>501</v>
      </c>
      <c r="U440" s="687" t="s">
        <v>712</v>
      </c>
      <c r="V440" s="687"/>
      <c r="W440" s="687"/>
      <c r="X440" s="1075"/>
      <c r="Y440" s="687"/>
      <c r="Z440" s="693"/>
      <c r="AA440" s="693"/>
      <c r="AB440" s="693"/>
      <c r="AC440" s="693"/>
      <c r="AD440" s="693"/>
      <c r="AE440" s="693"/>
      <c r="AF440" s="693"/>
      <c r="AG440" s="693"/>
      <c r="AH440" s="693"/>
      <c r="AI440" s="693"/>
      <c r="AJ440" s="693"/>
      <c r="AK440" s="790"/>
      <c r="AL440" s="861"/>
      <c r="AM440" s="862"/>
      <c r="AN440" s="862"/>
      <c r="AO440" s="862"/>
      <c r="AP440" s="862"/>
      <c r="AQ440" s="891"/>
      <c r="DW440" s="262"/>
      <c r="DX440" s="262"/>
      <c r="DY440" s="262"/>
      <c r="DZ440" s="262"/>
      <c r="EA440" s="262"/>
      <c r="EB440" s="262"/>
      <c r="EC440" s="262"/>
      <c r="ED440" s="262"/>
      <c r="EE440" s="262"/>
      <c r="EF440" s="262"/>
      <c r="EG440" s="262"/>
      <c r="EH440" s="262"/>
      <c r="EI440" s="262"/>
      <c r="EJ440" s="262"/>
      <c r="EK440" s="262"/>
      <c r="EL440" s="262"/>
      <c r="EM440" s="262"/>
      <c r="EN440" s="262"/>
      <c r="EO440" s="262"/>
      <c r="EP440" s="262"/>
      <c r="EQ440" s="262"/>
      <c r="ER440" s="262"/>
      <c r="ES440" s="262"/>
      <c r="ET440" s="262"/>
      <c r="EU440" s="262"/>
      <c r="EV440" s="262"/>
      <c r="EW440" s="262"/>
      <c r="EX440" s="262"/>
      <c r="EY440" s="262"/>
      <c r="EZ440" s="262"/>
      <c r="FA440" s="262"/>
      <c r="FB440" s="262"/>
      <c r="FC440" s="262"/>
      <c r="FD440" s="262"/>
      <c r="FE440" s="262"/>
      <c r="FF440" s="262"/>
      <c r="FG440" s="262"/>
      <c r="FH440" s="262"/>
      <c r="FI440" s="262"/>
      <c r="FJ440" s="262"/>
      <c r="FK440" s="262"/>
      <c r="FL440" s="262"/>
      <c r="FM440" s="262"/>
      <c r="FN440" s="262"/>
      <c r="FO440" s="262"/>
      <c r="FP440" s="262"/>
      <c r="FQ440" s="262"/>
      <c r="FR440" s="262"/>
      <c r="FS440" s="262"/>
      <c r="FT440" s="262"/>
      <c r="FU440" s="262"/>
      <c r="FV440" s="262"/>
      <c r="FW440" s="263"/>
      <c r="FX440" s="263"/>
      <c r="FY440" s="263"/>
      <c r="FZ440" s="263"/>
      <c r="GA440" s="263"/>
      <c r="GB440" s="262"/>
      <c r="GC440" s="262"/>
      <c r="GD440" s="262"/>
      <c r="GE440" s="262"/>
      <c r="GF440" s="262"/>
      <c r="GG440" s="262"/>
      <c r="GH440" s="262"/>
      <c r="GI440" s="262"/>
      <c r="GJ440" s="262"/>
      <c r="GK440" s="262"/>
      <c r="GP440" s="262"/>
      <c r="GQ440" s="262"/>
      <c r="GR440" s="262"/>
      <c r="GS440" s="262"/>
      <c r="GT440" s="262"/>
      <c r="GU440" s="262"/>
      <c r="GV440" s="262"/>
      <c r="GW440" s="262"/>
      <c r="GX440" s="262"/>
      <c r="GY440" s="276"/>
      <c r="GZ440" s="276"/>
      <c r="HA440" s="276"/>
      <c r="HB440" s="276"/>
      <c r="HC440" s="276"/>
      <c r="HD440" s="276"/>
      <c r="HE440" s="262"/>
      <c r="HF440" s="262"/>
      <c r="HG440" s="262"/>
      <c r="HH440" s="262"/>
      <c r="HI440" s="262"/>
      <c r="HJ440" s="262"/>
      <c r="HK440" s="262"/>
      <c r="HL440" s="262"/>
      <c r="HM440" s="262"/>
      <c r="HN440" s="262"/>
      <c r="HO440" s="262"/>
      <c r="HP440" s="262"/>
      <c r="HQ440" s="262"/>
      <c r="HR440" s="262"/>
      <c r="HS440" s="262"/>
      <c r="HT440" s="262"/>
      <c r="HU440" s="262"/>
      <c r="HV440" s="262"/>
      <c r="HW440" s="262"/>
      <c r="HX440" s="262"/>
      <c r="HY440" s="262"/>
      <c r="HZ440" s="262"/>
      <c r="IA440" s="262"/>
      <c r="IB440" s="262"/>
      <c r="IC440" s="262"/>
      <c r="ID440" s="262"/>
      <c r="IE440" s="262"/>
      <c r="IF440" s="262"/>
      <c r="IG440" s="262"/>
      <c r="IH440" s="262"/>
      <c r="II440" s="262"/>
      <c r="IJ440" s="262"/>
      <c r="IK440" s="262"/>
      <c r="IL440" s="262"/>
      <c r="IM440" s="262"/>
      <c r="IN440" s="262"/>
      <c r="IO440" s="262"/>
      <c r="IP440" s="262"/>
      <c r="IQ440" s="262"/>
      <c r="IR440" s="262"/>
      <c r="IS440" s="262"/>
      <c r="IT440" s="262"/>
      <c r="IU440" s="262"/>
      <c r="IV440" s="262"/>
    </row>
    <row r="441" spans="1:256" ht="20.100000000000001" hidden="1" customHeight="1">
      <c r="A441" s="765" t="s">
        <v>718</v>
      </c>
      <c r="B441" s="766"/>
      <c r="C441" s="766"/>
      <c r="D441" s="766"/>
      <c r="E441" s="766"/>
      <c r="F441" s="766"/>
      <c r="G441" s="766"/>
      <c r="H441" s="788"/>
      <c r="I441" s="794"/>
      <c r="J441" s="709"/>
      <c r="K441" s="709"/>
      <c r="L441" s="709"/>
      <c r="M441" s="709"/>
      <c r="N441" s="709"/>
      <c r="O441" s="795"/>
      <c r="P441" s="794"/>
      <c r="Q441" s="795"/>
      <c r="R441" s="1151" t="s">
        <v>719</v>
      </c>
      <c r="S441" s="709"/>
      <c r="T441" s="709"/>
      <c r="U441" s="709"/>
      <c r="V441" s="709"/>
      <c r="W441" s="709"/>
      <c r="X441" s="709"/>
      <c r="Y441" s="1043"/>
      <c r="Z441" s="1043"/>
      <c r="AA441" s="709" t="s">
        <v>467</v>
      </c>
      <c r="AB441" s="871">
        <v>37.75</v>
      </c>
      <c r="AC441" s="766"/>
      <c r="AD441" s="766"/>
      <c r="AE441" s="710" t="s">
        <v>501</v>
      </c>
      <c r="AF441" s="976">
        <v>1</v>
      </c>
      <c r="AG441" s="766"/>
      <c r="AH441" s="766"/>
      <c r="AI441" s="709" t="s">
        <v>469</v>
      </c>
      <c r="AJ441" s="709"/>
      <c r="AK441" s="795"/>
      <c r="AL441" s="740">
        <f>ROUND(((AB441*AF441)),3)</f>
        <v>37.75</v>
      </c>
      <c r="AM441" s="741"/>
      <c r="AN441" s="741"/>
      <c r="AO441" s="741"/>
      <c r="AP441" s="741"/>
      <c r="AQ441" s="742"/>
      <c r="DW441" s="262"/>
      <c r="DX441" s="262"/>
      <c r="DY441" s="262"/>
      <c r="DZ441" s="262"/>
      <c r="EA441" s="262"/>
      <c r="EB441" s="262"/>
      <c r="EC441" s="262"/>
      <c r="ED441" s="262"/>
      <c r="EE441" s="262"/>
      <c r="EF441" s="262"/>
      <c r="EG441" s="262"/>
      <c r="EH441" s="262"/>
      <c r="EI441" s="262"/>
      <c r="EJ441" s="262"/>
      <c r="EK441" s="262"/>
      <c r="EL441" s="262"/>
      <c r="EM441" s="262"/>
      <c r="EN441" s="262"/>
      <c r="EO441" s="262"/>
      <c r="EP441" s="262"/>
      <c r="EQ441" s="262"/>
      <c r="ER441" s="262"/>
      <c r="ES441" s="262"/>
      <c r="ET441" s="262"/>
      <c r="EU441" s="262"/>
      <c r="EV441" s="262"/>
      <c r="EW441" s="262"/>
      <c r="EX441" s="262"/>
      <c r="EY441" s="262"/>
      <c r="EZ441" s="262"/>
      <c r="FA441" s="262"/>
      <c r="FB441" s="262"/>
      <c r="FC441" s="262"/>
      <c r="FD441" s="262"/>
      <c r="FE441" s="262"/>
      <c r="FF441" s="262"/>
      <c r="FG441" s="262"/>
      <c r="FH441" s="262"/>
      <c r="FI441" s="262"/>
      <c r="FJ441" s="262"/>
      <c r="FK441" s="262"/>
      <c r="FL441" s="262"/>
      <c r="FM441" s="262"/>
      <c r="FN441" s="262"/>
      <c r="FO441" s="262"/>
      <c r="FP441" s="262"/>
      <c r="FQ441" s="262"/>
      <c r="FR441" s="263"/>
      <c r="FS441" s="263"/>
      <c r="FT441" s="263"/>
      <c r="FU441" s="263"/>
      <c r="FV441" s="263"/>
      <c r="FW441" s="263"/>
      <c r="FX441" s="263"/>
      <c r="FY441" s="263"/>
      <c r="FZ441" s="263"/>
      <c r="GA441" s="263"/>
      <c r="GB441" s="262"/>
      <c r="GC441" s="262"/>
      <c r="GD441" s="262"/>
      <c r="GE441" s="262"/>
      <c r="GF441" s="262"/>
      <c r="GG441" s="262"/>
      <c r="GH441" s="262"/>
      <c r="GI441" s="262"/>
      <c r="GP441" s="262"/>
      <c r="GQ441" s="262"/>
      <c r="GR441" s="262"/>
      <c r="GS441" s="262"/>
      <c r="GT441" s="262"/>
      <c r="GU441" s="262"/>
      <c r="GV441" s="262"/>
      <c r="GW441" s="262"/>
      <c r="GX441" s="262"/>
      <c r="GY441" s="276"/>
      <c r="GZ441" s="276"/>
      <c r="HA441" s="276"/>
      <c r="HB441" s="276"/>
      <c r="HC441" s="276"/>
      <c r="HD441" s="276"/>
      <c r="HE441" s="262"/>
      <c r="HF441" s="262"/>
      <c r="HG441" s="262"/>
      <c r="HH441" s="262"/>
      <c r="HI441" s="262"/>
      <c r="HJ441" s="262"/>
      <c r="HK441" s="262"/>
      <c r="HL441" s="262"/>
      <c r="HM441" s="262"/>
      <c r="HN441" s="262"/>
      <c r="HO441" s="262"/>
      <c r="HP441" s="262"/>
      <c r="HQ441" s="262"/>
      <c r="HR441" s="262"/>
      <c r="HS441" s="262"/>
      <c r="HT441" s="262"/>
      <c r="HU441" s="262"/>
      <c r="HV441" s="262"/>
      <c r="HW441" s="262"/>
      <c r="HX441" s="262"/>
      <c r="HY441" s="262"/>
      <c r="HZ441" s="262"/>
      <c r="IA441" s="262"/>
      <c r="IB441" s="262"/>
      <c r="IC441" s="262"/>
      <c r="ID441" s="262"/>
      <c r="IE441" s="262"/>
      <c r="IF441" s="262"/>
      <c r="IG441" s="262"/>
      <c r="IH441" s="262"/>
      <c r="II441" s="262"/>
      <c r="IJ441" s="262"/>
      <c r="IK441" s="262"/>
      <c r="IL441" s="262"/>
      <c r="IM441" s="262"/>
      <c r="IN441" s="262"/>
      <c r="IO441" s="262"/>
      <c r="IP441" s="262"/>
      <c r="IQ441" s="262"/>
      <c r="IR441" s="262"/>
      <c r="IS441" s="262"/>
      <c r="IT441" s="262"/>
      <c r="IU441" s="262"/>
      <c r="IV441" s="262"/>
    </row>
    <row r="442" spans="1:256" ht="20.100000000000001" hidden="1" customHeight="1">
      <c r="A442" s="706"/>
      <c r="B442" s="704"/>
      <c r="C442" s="704"/>
      <c r="D442" s="704"/>
      <c r="E442" s="704"/>
      <c r="F442" s="704"/>
      <c r="G442" s="704"/>
      <c r="H442" s="705"/>
      <c r="I442" s="794"/>
      <c r="J442" s="709"/>
      <c r="K442" s="709"/>
      <c r="L442" s="709"/>
      <c r="M442" s="709"/>
      <c r="N442" s="709"/>
      <c r="O442" s="795"/>
      <c r="P442" s="794"/>
      <c r="Q442" s="795"/>
      <c r="R442" s="1151"/>
      <c r="S442" s="709"/>
      <c r="T442" s="709"/>
      <c r="U442" s="709"/>
      <c r="V442" s="709"/>
      <c r="W442" s="709"/>
      <c r="X442" s="709"/>
      <c r="Y442" s="1043"/>
      <c r="Z442" s="1043"/>
      <c r="AA442" s="709" t="s">
        <v>467</v>
      </c>
      <c r="AB442" s="871">
        <v>0</v>
      </c>
      <c r="AC442" s="766"/>
      <c r="AD442" s="766"/>
      <c r="AE442" s="710" t="s">
        <v>501</v>
      </c>
      <c r="AF442" s="976">
        <v>1</v>
      </c>
      <c r="AG442" s="766"/>
      <c r="AH442" s="766"/>
      <c r="AI442" s="709" t="s">
        <v>469</v>
      </c>
      <c r="AJ442" s="709"/>
      <c r="AK442" s="795"/>
      <c r="AL442" s="740">
        <f>ROUND(((AB442*AF442)),3)</f>
        <v>0</v>
      </c>
      <c r="AM442" s="741"/>
      <c r="AN442" s="741"/>
      <c r="AO442" s="741"/>
      <c r="AP442" s="741"/>
      <c r="AQ442" s="742"/>
      <c r="DW442" s="262"/>
      <c r="DX442" s="262"/>
      <c r="DY442" s="262"/>
      <c r="DZ442" s="262"/>
      <c r="EA442" s="262"/>
      <c r="EB442" s="262"/>
      <c r="EC442" s="262"/>
      <c r="ED442" s="262"/>
      <c r="EE442" s="262"/>
      <c r="EF442" s="262"/>
      <c r="EG442" s="262"/>
      <c r="EH442" s="262"/>
      <c r="EI442" s="262"/>
      <c r="EJ442" s="262"/>
      <c r="EK442" s="262"/>
      <c r="EL442" s="262"/>
      <c r="EM442" s="262"/>
      <c r="EN442" s="262"/>
      <c r="EO442" s="262"/>
      <c r="EP442" s="262"/>
      <c r="EQ442" s="262"/>
      <c r="ER442" s="262"/>
      <c r="ES442" s="262"/>
      <c r="ET442" s="262"/>
      <c r="EU442" s="262"/>
      <c r="EV442" s="262"/>
      <c r="EW442" s="262"/>
      <c r="EX442" s="262"/>
      <c r="EY442" s="262"/>
      <c r="EZ442" s="262"/>
      <c r="FA442" s="262"/>
      <c r="FB442" s="262"/>
      <c r="FC442" s="262"/>
      <c r="FD442" s="262"/>
      <c r="FE442" s="262"/>
      <c r="FF442" s="262"/>
      <c r="FG442" s="262"/>
      <c r="FH442" s="262"/>
      <c r="FI442" s="262"/>
      <c r="FJ442" s="262"/>
      <c r="FK442" s="262"/>
      <c r="FL442" s="262"/>
      <c r="FM442" s="262"/>
      <c r="FN442" s="262"/>
      <c r="FO442" s="262"/>
      <c r="FP442" s="262"/>
      <c r="FQ442" s="262"/>
      <c r="FR442" s="263"/>
      <c r="FS442" s="263"/>
      <c r="FT442" s="263"/>
      <c r="FU442" s="263"/>
      <c r="FV442" s="263"/>
      <c r="FW442" s="263"/>
      <c r="FX442" s="263"/>
      <c r="FY442" s="263"/>
      <c r="FZ442" s="263"/>
      <c r="GA442" s="263"/>
      <c r="GB442" s="262"/>
      <c r="GC442" s="262"/>
      <c r="GD442" s="262"/>
      <c r="GE442" s="262"/>
      <c r="GF442" s="262"/>
      <c r="GG442" s="262"/>
      <c r="GH442" s="262"/>
      <c r="GI442" s="262"/>
      <c r="GP442" s="262"/>
      <c r="GQ442" s="262"/>
      <c r="GR442" s="262"/>
      <c r="GS442" s="262"/>
      <c r="GT442" s="262"/>
      <c r="GU442" s="262"/>
      <c r="GV442" s="262"/>
      <c r="GW442" s="262"/>
      <c r="GX442" s="262"/>
      <c r="GY442" s="276"/>
      <c r="GZ442" s="276"/>
      <c r="HA442" s="276"/>
      <c r="HB442" s="276"/>
      <c r="HC442" s="276"/>
      <c r="HD442" s="276"/>
      <c r="HE442" s="262"/>
      <c r="HF442" s="262"/>
      <c r="HG442" s="262"/>
      <c r="HH442" s="262"/>
      <c r="HI442" s="262"/>
      <c r="HJ442" s="262"/>
      <c r="HK442" s="262"/>
      <c r="HL442" s="262"/>
      <c r="HM442" s="262"/>
      <c r="HN442" s="262"/>
      <c r="HO442" s="262"/>
      <c r="HP442" s="262"/>
      <c r="HQ442" s="262"/>
      <c r="HR442" s="262"/>
      <c r="HS442" s="262"/>
      <c r="HT442" s="262"/>
      <c r="HU442" s="262"/>
      <c r="HV442" s="262"/>
      <c r="HW442" s="262"/>
      <c r="HX442" s="262"/>
      <c r="HY442" s="262"/>
      <c r="HZ442" s="262"/>
      <c r="IA442" s="262"/>
      <c r="IB442" s="262"/>
      <c r="IC442" s="262"/>
      <c r="ID442" s="262"/>
      <c r="IE442" s="262"/>
      <c r="IF442" s="262"/>
      <c r="IG442" s="262"/>
      <c r="IH442" s="262"/>
      <c r="II442" s="262"/>
      <c r="IJ442" s="262"/>
      <c r="IK442" s="262"/>
      <c r="IL442" s="262"/>
      <c r="IM442" s="262"/>
      <c r="IN442" s="262"/>
      <c r="IO442" s="262"/>
      <c r="IP442" s="262"/>
      <c r="IQ442" s="262"/>
      <c r="IR442" s="262"/>
      <c r="IS442" s="262"/>
      <c r="IT442" s="262"/>
      <c r="IU442" s="262"/>
      <c r="IV442" s="262"/>
    </row>
    <row r="443" spans="1:256" ht="20.100000000000001" hidden="1" customHeight="1">
      <c r="A443" s="706"/>
      <c r="B443" s="704"/>
      <c r="C443" s="704"/>
      <c r="D443" s="704"/>
      <c r="E443" s="704"/>
      <c r="F443" s="704"/>
      <c r="G443" s="704"/>
      <c r="H443" s="705"/>
      <c r="I443" s="794"/>
      <c r="J443" s="709"/>
      <c r="K443" s="709"/>
      <c r="L443" s="709"/>
      <c r="M443" s="709"/>
      <c r="N443" s="709"/>
      <c r="O443" s="795"/>
      <c r="P443" s="794"/>
      <c r="Q443" s="795"/>
      <c r="R443" s="1151"/>
      <c r="S443" s="709"/>
      <c r="T443" s="709"/>
      <c r="U443" s="709"/>
      <c r="V443" s="709"/>
      <c r="W443" s="709"/>
      <c r="X443" s="709"/>
      <c r="Y443" s="1043"/>
      <c r="Z443" s="1043"/>
      <c r="AA443" s="709" t="s">
        <v>467</v>
      </c>
      <c r="AB443" s="871">
        <v>0</v>
      </c>
      <c r="AC443" s="766"/>
      <c r="AD443" s="766"/>
      <c r="AE443" s="710" t="s">
        <v>501</v>
      </c>
      <c r="AF443" s="976">
        <v>1</v>
      </c>
      <c r="AG443" s="766"/>
      <c r="AH443" s="766"/>
      <c r="AI443" s="709" t="s">
        <v>469</v>
      </c>
      <c r="AJ443" s="709"/>
      <c r="AK443" s="795"/>
      <c r="AL443" s="740">
        <f>ROUND(((AB443*AF443)),3)</f>
        <v>0</v>
      </c>
      <c r="AM443" s="741"/>
      <c r="AN443" s="741"/>
      <c r="AO443" s="741"/>
      <c r="AP443" s="741"/>
      <c r="AQ443" s="742"/>
      <c r="DW443" s="262"/>
      <c r="DX443" s="262"/>
      <c r="DY443" s="262"/>
      <c r="DZ443" s="262"/>
      <c r="EA443" s="262"/>
      <c r="EB443" s="262"/>
      <c r="EC443" s="262"/>
      <c r="ED443" s="262"/>
      <c r="EE443" s="262"/>
      <c r="EF443" s="262"/>
      <c r="EG443" s="262"/>
      <c r="EH443" s="262"/>
      <c r="EI443" s="262"/>
      <c r="EJ443" s="262"/>
      <c r="EK443" s="262"/>
      <c r="EL443" s="262"/>
      <c r="EM443" s="262"/>
      <c r="EN443" s="262"/>
      <c r="EO443" s="262"/>
      <c r="EP443" s="262"/>
      <c r="EQ443" s="262"/>
      <c r="ER443" s="262"/>
      <c r="ES443" s="262"/>
      <c r="ET443" s="262"/>
      <c r="EU443" s="262"/>
      <c r="EV443" s="262"/>
      <c r="EW443" s="262"/>
      <c r="EX443" s="262"/>
      <c r="EY443" s="262"/>
      <c r="EZ443" s="262"/>
      <c r="FA443" s="262"/>
      <c r="FB443" s="262"/>
      <c r="FC443" s="262"/>
      <c r="FD443" s="262"/>
      <c r="FE443" s="262"/>
      <c r="FF443" s="262"/>
      <c r="FG443" s="262"/>
      <c r="FH443" s="262"/>
      <c r="FI443" s="262"/>
      <c r="FJ443" s="262"/>
      <c r="FK443" s="262"/>
      <c r="FL443" s="262"/>
      <c r="FM443" s="262"/>
      <c r="FN443" s="262"/>
      <c r="FO443" s="262"/>
      <c r="FP443" s="262"/>
      <c r="FQ443" s="262"/>
      <c r="FR443" s="263"/>
      <c r="FS443" s="263"/>
      <c r="FT443" s="263"/>
      <c r="FU443" s="263"/>
      <c r="FV443" s="263"/>
      <c r="FW443" s="263"/>
      <c r="FX443" s="263"/>
      <c r="FY443" s="263"/>
      <c r="FZ443" s="263"/>
      <c r="GA443" s="263"/>
      <c r="GB443" s="262"/>
      <c r="GC443" s="262"/>
      <c r="GD443" s="262"/>
      <c r="GE443" s="262"/>
      <c r="GF443" s="262"/>
      <c r="GG443" s="262"/>
      <c r="GH443" s="262"/>
      <c r="GI443" s="262"/>
      <c r="GP443" s="262"/>
      <c r="GQ443" s="262"/>
      <c r="GR443" s="262"/>
      <c r="GS443" s="262"/>
      <c r="GT443" s="262"/>
      <c r="GU443" s="262"/>
      <c r="GV443" s="262"/>
      <c r="GW443" s="262"/>
      <c r="GX443" s="262"/>
      <c r="GY443" s="276"/>
      <c r="GZ443" s="276"/>
      <c r="HA443" s="276"/>
      <c r="HB443" s="276"/>
      <c r="HC443" s="276"/>
      <c r="HD443" s="276"/>
      <c r="HE443" s="262"/>
      <c r="HF443" s="262"/>
      <c r="HG443" s="262"/>
      <c r="HH443" s="262"/>
      <c r="HI443" s="262"/>
      <c r="HJ443" s="262"/>
      <c r="HK443" s="262"/>
      <c r="HL443" s="262"/>
      <c r="HM443" s="262"/>
      <c r="HN443" s="262"/>
      <c r="HO443" s="262"/>
      <c r="HP443" s="262"/>
      <c r="HQ443" s="262"/>
      <c r="HR443" s="262"/>
      <c r="HS443" s="262"/>
      <c r="HT443" s="262"/>
      <c r="HU443" s="262"/>
      <c r="HV443" s="262"/>
      <c r="HW443" s="262"/>
      <c r="HX443" s="262"/>
      <c r="HY443" s="262"/>
      <c r="HZ443" s="262"/>
      <c r="IA443" s="262"/>
      <c r="IB443" s="262"/>
      <c r="IC443" s="262"/>
      <c r="ID443" s="262"/>
      <c r="IE443" s="262"/>
      <c r="IF443" s="262"/>
      <c r="IG443" s="262"/>
      <c r="IH443" s="262"/>
      <c r="II443" s="262"/>
      <c r="IJ443" s="262"/>
      <c r="IK443" s="262"/>
      <c r="IL443" s="262"/>
      <c r="IM443" s="262"/>
      <c r="IN443" s="262"/>
      <c r="IO443" s="262"/>
      <c r="IP443" s="262"/>
      <c r="IQ443" s="262"/>
      <c r="IR443" s="262"/>
      <c r="IS443" s="262"/>
      <c r="IT443" s="262"/>
      <c r="IU443" s="262"/>
      <c r="IV443" s="262"/>
    </row>
    <row r="444" spans="1:256" ht="20.100000000000001" hidden="1" customHeight="1">
      <c r="A444" s="706"/>
      <c r="B444" s="704"/>
      <c r="C444" s="704"/>
      <c r="D444" s="704"/>
      <c r="E444" s="704"/>
      <c r="F444" s="704"/>
      <c r="G444" s="704"/>
      <c r="H444" s="705"/>
      <c r="I444" s="794"/>
      <c r="J444" s="709"/>
      <c r="K444" s="709"/>
      <c r="L444" s="709"/>
      <c r="M444" s="709"/>
      <c r="N444" s="709"/>
      <c r="O444" s="795"/>
      <c r="P444" s="794"/>
      <c r="Q444" s="795"/>
      <c r="R444" s="1151"/>
      <c r="S444" s="819"/>
      <c r="T444" s="766"/>
      <c r="U444" s="766"/>
      <c r="V444" s="709"/>
      <c r="W444" s="709"/>
      <c r="X444" s="709"/>
      <c r="Y444" s="1043"/>
      <c r="Z444" s="1043"/>
      <c r="AA444" s="709" t="s">
        <v>467</v>
      </c>
      <c r="AB444" s="871">
        <v>0</v>
      </c>
      <c r="AC444" s="766"/>
      <c r="AD444" s="766"/>
      <c r="AE444" s="710" t="s">
        <v>501</v>
      </c>
      <c r="AF444" s="976">
        <v>1</v>
      </c>
      <c r="AG444" s="766"/>
      <c r="AH444" s="766"/>
      <c r="AI444" s="709" t="s">
        <v>469</v>
      </c>
      <c r="AJ444" s="709"/>
      <c r="AK444" s="795"/>
      <c r="AL444" s="740">
        <f>ROUND(((AB444*AF444)),3)</f>
        <v>0</v>
      </c>
      <c r="AM444" s="741"/>
      <c r="AN444" s="741"/>
      <c r="AO444" s="741"/>
      <c r="AP444" s="741"/>
      <c r="AQ444" s="742"/>
      <c r="DW444" s="262"/>
      <c r="DX444" s="262"/>
      <c r="DY444" s="262"/>
      <c r="DZ444" s="262"/>
      <c r="EA444" s="262"/>
      <c r="EB444" s="262"/>
      <c r="EC444" s="262"/>
      <c r="ED444" s="262"/>
      <c r="EE444" s="262"/>
      <c r="EF444" s="262"/>
      <c r="EG444" s="262"/>
      <c r="EH444" s="262"/>
      <c r="EI444" s="262"/>
      <c r="EJ444" s="262"/>
      <c r="EK444" s="262"/>
      <c r="EL444" s="262"/>
      <c r="EM444" s="262"/>
      <c r="EN444" s="262"/>
      <c r="EO444" s="262"/>
      <c r="EP444" s="262"/>
      <c r="EQ444" s="262"/>
      <c r="ER444" s="262"/>
      <c r="ES444" s="262"/>
      <c r="ET444" s="262"/>
      <c r="EU444" s="262"/>
      <c r="EV444" s="262"/>
      <c r="EW444" s="262"/>
      <c r="EX444" s="262"/>
      <c r="EY444" s="262"/>
      <c r="EZ444" s="262"/>
      <c r="FA444" s="262"/>
      <c r="FB444" s="262"/>
      <c r="FC444" s="262"/>
      <c r="FD444" s="262"/>
      <c r="FE444" s="262"/>
      <c r="FF444" s="262"/>
      <c r="FG444" s="262"/>
      <c r="FH444" s="262"/>
      <c r="FI444" s="262"/>
      <c r="FJ444" s="262"/>
      <c r="FK444" s="262"/>
      <c r="FL444" s="262"/>
      <c r="FM444" s="262"/>
      <c r="FN444" s="262"/>
      <c r="FO444" s="262"/>
      <c r="FP444" s="262"/>
      <c r="FQ444" s="262"/>
      <c r="FR444" s="263"/>
      <c r="FS444" s="263"/>
      <c r="FT444" s="263"/>
      <c r="FU444" s="263"/>
      <c r="FV444" s="263"/>
      <c r="FW444" s="263"/>
      <c r="FX444" s="263"/>
      <c r="FY444" s="263"/>
      <c r="FZ444" s="263"/>
      <c r="GA444" s="263"/>
      <c r="GB444" s="262"/>
      <c r="GC444" s="262"/>
      <c r="GD444" s="262"/>
      <c r="GE444" s="262"/>
      <c r="GF444" s="262"/>
      <c r="GG444" s="262"/>
      <c r="GH444" s="262"/>
      <c r="GI444" s="262"/>
      <c r="GP444" s="262"/>
      <c r="GQ444" s="262"/>
      <c r="GR444" s="262"/>
      <c r="GS444" s="262"/>
      <c r="GT444" s="262"/>
      <c r="GU444" s="262"/>
      <c r="GV444" s="262"/>
      <c r="GW444" s="262"/>
      <c r="GX444" s="262"/>
      <c r="GY444" s="276"/>
      <c r="GZ444" s="276"/>
      <c r="HA444" s="276"/>
      <c r="HB444" s="276"/>
      <c r="HC444" s="276"/>
      <c r="HD444" s="276"/>
      <c r="HE444" s="262"/>
      <c r="HF444" s="262"/>
      <c r="HG444" s="262"/>
      <c r="HH444" s="262"/>
      <c r="HI444" s="262"/>
      <c r="HJ444" s="262"/>
      <c r="HK444" s="262"/>
      <c r="HL444" s="262"/>
      <c r="HM444" s="262"/>
      <c r="HN444" s="262"/>
      <c r="HO444" s="262"/>
      <c r="HP444" s="262"/>
      <c r="HQ444" s="262"/>
      <c r="HR444" s="262"/>
      <c r="HS444" s="262"/>
      <c r="HT444" s="262"/>
      <c r="HU444" s="262"/>
      <c r="HV444" s="262"/>
      <c r="HW444" s="262"/>
      <c r="HX444" s="262"/>
      <c r="HY444" s="262"/>
      <c r="HZ444" s="262"/>
      <c r="IA444" s="262"/>
      <c r="IB444" s="262"/>
      <c r="IC444" s="262"/>
      <c r="ID444" s="262"/>
      <c r="IE444" s="262"/>
      <c r="IF444" s="262"/>
      <c r="IG444" s="262"/>
      <c r="IH444" s="262"/>
      <c r="II444" s="262"/>
      <c r="IJ444" s="262"/>
      <c r="IK444" s="262"/>
      <c r="IL444" s="262"/>
      <c r="IM444" s="262"/>
      <c r="IN444" s="262"/>
      <c r="IO444" s="262"/>
      <c r="IP444" s="262"/>
      <c r="IQ444" s="262"/>
      <c r="IR444" s="262"/>
      <c r="IS444" s="262"/>
      <c r="IT444" s="262"/>
      <c r="IU444" s="262"/>
      <c r="IV444" s="262"/>
    </row>
    <row r="445" spans="1:256" ht="20.100000000000001" hidden="1" customHeight="1">
      <c r="A445" s="706"/>
      <c r="B445" s="704"/>
      <c r="C445" s="704"/>
      <c r="D445" s="704"/>
      <c r="E445" s="704"/>
      <c r="F445" s="704"/>
      <c r="G445" s="704"/>
      <c r="H445" s="705"/>
      <c r="I445" s="794"/>
      <c r="J445" s="709"/>
      <c r="K445" s="709"/>
      <c r="L445" s="709"/>
      <c r="M445" s="709"/>
      <c r="N445" s="709"/>
      <c r="O445" s="795"/>
      <c r="P445" s="794"/>
      <c r="Q445" s="795"/>
      <c r="R445" s="811" t="s">
        <v>431</v>
      </c>
      <c r="S445" s="865"/>
      <c r="T445" s="809"/>
      <c r="U445" s="809"/>
      <c r="V445" s="1152"/>
      <c r="W445" s="1153"/>
      <c r="X445" s="1153"/>
      <c r="Y445" s="1153"/>
      <c r="Z445" s="1153"/>
      <c r="AA445" s="1154"/>
      <c r="AB445" s="1153"/>
      <c r="AC445" s="1153"/>
      <c r="AD445" s="1153"/>
      <c r="AE445" s="1153"/>
      <c r="AF445" s="747"/>
      <c r="AG445" s="747"/>
      <c r="AH445" s="747"/>
      <c r="AI445" s="747"/>
      <c r="AJ445" s="747"/>
      <c r="AK445" s="810"/>
      <c r="AL445" s="753">
        <f>SUM(AL441:AL444)</f>
        <v>37.75</v>
      </c>
      <c r="AM445" s="754"/>
      <c r="AN445" s="754"/>
      <c r="AO445" s="754"/>
      <c r="AP445" s="754"/>
      <c r="AQ445" s="755"/>
      <c r="DW445" s="262"/>
      <c r="DX445" s="262"/>
      <c r="DY445" s="262"/>
      <c r="DZ445" s="262"/>
      <c r="EA445" s="262"/>
      <c r="EB445" s="262"/>
      <c r="EC445" s="262"/>
      <c r="ED445" s="262"/>
      <c r="EE445" s="262"/>
      <c r="EF445" s="262"/>
      <c r="EG445" s="262"/>
      <c r="EH445" s="262"/>
      <c r="EI445" s="262"/>
      <c r="EJ445" s="262"/>
      <c r="EK445" s="262"/>
      <c r="EL445" s="262"/>
      <c r="EM445" s="262"/>
      <c r="EN445" s="262"/>
      <c r="EO445" s="262"/>
      <c r="EP445" s="262"/>
      <c r="EQ445" s="262"/>
      <c r="ER445" s="262"/>
      <c r="ES445" s="262"/>
      <c r="ET445" s="262"/>
      <c r="EU445" s="262"/>
      <c r="EV445" s="262"/>
      <c r="EW445" s="262"/>
      <c r="EX445" s="262"/>
      <c r="EY445" s="262"/>
      <c r="EZ445" s="262"/>
      <c r="FA445" s="262"/>
      <c r="FB445" s="262"/>
      <c r="FC445" s="262"/>
      <c r="FD445" s="262"/>
      <c r="FE445" s="262"/>
      <c r="FF445" s="262"/>
      <c r="FG445" s="262"/>
      <c r="FH445" s="262"/>
      <c r="FI445" s="262"/>
      <c r="FJ445" s="262"/>
      <c r="FK445" s="262"/>
      <c r="FL445" s="262"/>
      <c r="FM445" s="262"/>
      <c r="FN445" s="262"/>
      <c r="FO445" s="262"/>
      <c r="FP445" s="262"/>
      <c r="FQ445" s="262"/>
      <c r="FR445" s="263"/>
      <c r="FS445" s="263"/>
      <c r="FT445" s="263"/>
      <c r="FU445" s="263"/>
      <c r="FV445" s="263"/>
      <c r="FW445" s="263"/>
      <c r="FX445" s="263"/>
      <c r="FY445" s="263"/>
      <c r="FZ445" s="263"/>
      <c r="GA445" s="263"/>
      <c r="GB445" s="262"/>
      <c r="GC445" s="262"/>
      <c r="GD445" s="262"/>
      <c r="GE445" s="262"/>
      <c r="GF445" s="262"/>
      <c r="GG445" s="262"/>
      <c r="GH445" s="262"/>
      <c r="GI445" s="262"/>
      <c r="GP445" s="262"/>
      <c r="GQ445" s="262"/>
      <c r="GR445" s="262"/>
      <c r="GS445" s="262"/>
      <c r="GT445" s="262"/>
      <c r="GU445" s="262"/>
      <c r="GV445" s="262"/>
      <c r="GW445" s="262"/>
      <c r="GX445" s="262"/>
      <c r="GY445" s="276"/>
      <c r="GZ445" s="276"/>
      <c r="HA445" s="276"/>
      <c r="HB445" s="276"/>
      <c r="HC445" s="276"/>
      <c r="HD445" s="276"/>
      <c r="HE445" s="262"/>
      <c r="HF445" s="262"/>
      <c r="HG445" s="262"/>
      <c r="HH445" s="262"/>
      <c r="HI445" s="262"/>
      <c r="HJ445" s="262"/>
      <c r="HK445" s="262"/>
      <c r="HL445" s="262"/>
      <c r="HM445" s="262"/>
      <c r="HN445" s="262"/>
      <c r="HO445" s="262"/>
      <c r="HP445" s="262"/>
      <c r="HQ445" s="262"/>
      <c r="HR445" s="262"/>
      <c r="HS445" s="262"/>
      <c r="HT445" s="262"/>
      <c r="HU445" s="262"/>
      <c r="HV445" s="262"/>
      <c r="HW445" s="262"/>
      <c r="HX445" s="262"/>
      <c r="HY445" s="262"/>
      <c r="HZ445" s="262"/>
      <c r="IA445" s="262"/>
      <c r="IB445" s="262"/>
      <c r="IC445" s="262"/>
      <c r="ID445" s="262"/>
      <c r="IE445" s="262"/>
      <c r="IF445" s="262"/>
      <c r="IG445" s="262"/>
      <c r="IH445" s="262"/>
      <c r="II445" s="262"/>
      <c r="IJ445" s="262"/>
      <c r="IK445" s="262"/>
      <c r="IL445" s="262"/>
      <c r="IM445" s="262"/>
      <c r="IN445" s="262"/>
      <c r="IO445" s="262"/>
      <c r="IP445" s="262"/>
      <c r="IQ445" s="262"/>
      <c r="IR445" s="262"/>
      <c r="IS445" s="262"/>
      <c r="IT445" s="262"/>
      <c r="IU445" s="262"/>
      <c r="IV445" s="262"/>
    </row>
    <row r="446" spans="1:256" s="262" customFormat="1" ht="18.899999999999999" hidden="1" customHeight="1">
      <c r="A446" s="837"/>
      <c r="B446" s="826"/>
      <c r="C446" s="826"/>
      <c r="D446" s="826"/>
      <c r="E446" s="826"/>
      <c r="F446" s="826"/>
      <c r="G446" s="826"/>
      <c r="H446" s="836"/>
      <c r="I446" s="1049" t="s">
        <v>669</v>
      </c>
      <c r="J446" s="1050"/>
      <c r="K446" s="1050"/>
      <c r="L446" s="1050"/>
      <c r="M446" s="1050"/>
      <c r="N446" s="1050"/>
      <c r="O446" s="1051"/>
      <c r="P446" s="698" t="s">
        <v>503</v>
      </c>
      <c r="Q446" s="735"/>
      <c r="R446" s="837" t="s">
        <v>502</v>
      </c>
      <c r="S446" s="709"/>
      <c r="T446" s="709"/>
      <c r="U446" s="709"/>
      <c r="V446" s="709"/>
      <c r="W446" s="1937">
        <f>SUM(AL441:AL444)</f>
        <v>37.75</v>
      </c>
      <c r="X446" s="1937"/>
      <c r="Y446" s="1937"/>
      <c r="Z446" s="1937"/>
      <c r="AA446" s="1937"/>
      <c r="AB446" s="710" t="s">
        <v>501</v>
      </c>
      <c r="AC446" s="1081">
        <v>0.106</v>
      </c>
      <c r="AD446" s="1117"/>
      <c r="AE446" s="1117"/>
      <c r="AF446" s="1118"/>
      <c r="AG446" s="1118"/>
      <c r="AH446" s="703"/>
      <c r="AI446" s="703"/>
      <c r="AJ446" s="703"/>
      <c r="AK446" s="711"/>
      <c r="AL446" s="740">
        <f>ROUND(W446*AC446,3)</f>
        <v>4.0019999999999998</v>
      </c>
      <c r="AM446" s="741"/>
      <c r="AN446" s="741"/>
      <c r="AO446" s="741"/>
      <c r="AP446" s="741"/>
      <c r="AQ446" s="742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</row>
    <row r="447" spans="1:256" s="262" customFormat="1" ht="18.899999999999999" hidden="1" customHeight="1">
      <c r="A447" s="837"/>
      <c r="B447" s="826"/>
      <c r="C447" s="826"/>
      <c r="D447" s="826"/>
      <c r="E447" s="826"/>
      <c r="F447" s="826"/>
      <c r="G447" s="826"/>
      <c r="H447" s="836"/>
      <c r="I447" s="808"/>
      <c r="J447" s="747"/>
      <c r="K447" s="747"/>
      <c r="L447" s="747"/>
      <c r="M447" s="747"/>
      <c r="N447" s="747"/>
      <c r="O447" s="810"/>
      <c r="P447" s="1054"/>
      <c r="Q447" s="757"/>
      <c r="R447" s="801" t="s">
        <v>504</v>
      </c>
      <c r="S447" s="747"/>
      <c r="T447" s="958">
        <v>7</v>
      </c>
      <c r="U447" s="747" t="s">
        <v>505</v>
      </c>
      <c r="V447" s="747"/>
      <c r="W447" s="1921">
        <f>AL446</f>
        <v>4.0019999999999998</v>
      </c>
      <c r="X447" s="1921"/>
      <c r="Y447" s="1921"/>
      <c r="Z447" s="1921"/>
      <c r="AA447" s="1921"/>
      <c r="AB447" s="763" t="s">
        <v>501</v>
      </c>
      <c r="AC447" s="959">
        <f>1+T447/100</f>
        <v>1.07</v>
      </c>
      <c r="AD447" s="749"/>
      <c r="AE447" s="749"/>
      <c r="AF447" s="751"/>
      <c r="AG447" s="751"/>
      <c r="AH447" s="751"/>
      <c r="AI447" s="751"/>
      <c r="AJ447" s="751"/>
      <c r="AK447" s="752"/>
      <c r="AL447" s="753">
        <f>ROUND(W447*AC447,3)</f>
        <v>4.282</v>
      </c>
      <c r="AM447" s="754"/>
      <c r="AN447" s="754"/>
      <c r="AO447" s="754"/>
      <c r="AP447" s="754"/>
      <c r="AQ447" s="755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</row>
    <row r="448" spans="1:256" ht="20.100000000000001" hidden="1" customHeight="1">
      <c r="A448" s="765"/>
      <c r="B448" s="766"/>
      <c r="C448" s="766"/>
      <c r="D448" s="766"/>
      <c r="E448" s="766"/>
      <c r="F448" s="766"/>
      <c r="G448" s="766"/>
      <c r="H448" s="788"/>
      <c r="I448" s="715" t="s">
        <v>720</v>
      </c>
      <c r="J448" s="716"/>
      <c r="K448" s="716"/>
      <c r="L448" s="716"/>
      <c r="M448" s="716"/>
      <c r="N448" s="716"/>
      <c r="O448" s="848"/>
      <c r="P448" s="715" t="s">
        <v>448</v>
      </c>
      <c r="Q448" s="848"/>
      <c r="R448" s="1155" t="s">
        <v>707</v>
      </c>
      <c r="S448" s="766"/>
      <c r="T448" s="710" t="s">
        <v>501</v>
      </c>
      <c r="U448" s="766" t="s">
        <v>712</v>
      </c>
      <c r="V448" s="766"/>
      <c r="W448" s="766"/>
      <c r="X448" s="915"/>
      <c r="Y448" s="766"/>
      <c r="Z448" s="710"/>
      <c r="AA448" s="967"/>
      <c r="AB448" s="1156"/>
      <c r="AC448" s="1156"/>
      <c r="AD448" s="709"/>
      <c r="AE448" s="709"/>
      <c r="AF448" s="709"/>
      <c r="AG448" s="709"/>
      <c r="AH448" s="709"/>
      <c r="AI448" s="709"/>
      <c r="AJ448" s="709"/>
      <c r="AK448" s="795"/>
      <c r="AL448" s="799"/>
      <c r="AM448" s="800"/>
      <c r="AN448" s="800"/>
      <c r="AO448" s="800"/>
      <c r="AP448" s="800"/>
      <c r="AQ448" s="742"/>
      <c r="DW448" s="262"/>
      <c r="DX448" s="262"/>
      <c r="DY448" s="262"/>
      <c r="DZ448" s="262"/>
      <c r="EA448" s="262"/>
      <c r="EB448" s="262"/>
      <c r="EC448" s="262"/>
      <c r="ED448" s="262"/>
      <c r="EE448" s="262"/>
      <c r="EF448" s="262"/>
      <c r="EG448" s="262"/>
      <c r="EH448" s="262"/>
      <c r="EI448" s="262"/>
      <c r="EJ448" s="262"/>
      <c r="EK448" s="262"/>
      <c r="EL448" s="262"/>
      <c r="EM448" s="262"/>
      <c r="EN448" s="262"/>
      <c r="EO448" s="262"/>
      <c r="EP448" s="262"/>
      <c r="EQ448" s="262"/>
      <c r="ER448" s="262"/>
      <c r="ES448" s="262"/>
      <c r="ET448" s="262"/>
      <c r="EU448" s="262"/>
      <c r="EV448" s="262"/>
      <c r="EW448" s="262"/>
      <c r="EX448" s="262"/>
      <c r="EY448" s="262"/>
      <c r="EZ448" s="262"/>
      <c r="FA448" s="262"/>
      <c r="FB448" s="262"/>
      <c r="FC448" s="262"/>
      <c r="FD448" s="262"/>
      <c r="FE448" s="262"/>
      <c r="FF448" s="262"/>
      <c r="FG448" s="262"/>
      <c r="FH448" s="262"/>
      <c r="FI448" s="262"/>
      <c r="FJ448" s="262"/>
      <c r="FK448" s="262"/>
      <c r="FL448" s="262"/>
      <c r="FM448" s="262"/>
      <c r="FN448" s="262"/>
      <c r="FO448" s="262"/>
      <c r="FP448" s="262"/>
      <c r="FQ448" s="262"/>
      <c r="FR448" s="263"/>
      <c r="FS448" s="263"/>
      <c r="FT448" s="263"/>
      <c r="FU448" s="263"/>
      <c r="FV448" s="263"/>
      <c r="FW448" s="263"/>
      <c r="FX448" s="263"/>
      <c r="FY448" s="263"/>
      <c r="FZ448" s="263"/>
      <c r="GA448" s="263"/>
      <c r="GB448" s="262"/>
      <c r="GC448" s="262"/>
      <c r="GD448" s="262"/>
      <c r="GE448" s="262"/>
      <c r="GF448" s="262"/>
      <c r="GG448" s="262"/>
      <c r="GH448" s="262"/>
      <c r="GI448" s="262"/>
      <c r="GP448" s="262"/>
      <c r="GQ448" s="262"/>
      <c r="GR448" s="262"/>
      <c r="GS448" s="262"/>
      <c r="GT448" s="262"/>
      <c r="GU448" s="262"/>
      <c r="GV448" s="262"/>
      <c r="GW448" s="262"/>
      <c r="GX448" s="262"/>
      <c r="GY448" s="276"/>
      <c r="GZ448" s="276"/>
      <c r="HA448" s="276"/>
      <c r="HB448" s="276"/>
      <c r="HC448" s="276"/>
      <c r="HD448" s="276"/>
      <c r="HE448" s="262"/>
      <c r="HF448" s="262"/>
      <c r="HG448" s="262"/>
      <c r="HH448" s="262"/>
      <c r="HI448" s="262"/>
      <c r="HJ448" s="262"/>
      <c r="HK448" s="262"/>
      <c r="HL448" s="262"/>
      <c r="HM448" s="262"/>
      <c r="HN448" s="262"/>
      <c r="HO448" s="262"/>
      <c r="HP448" s="262"/>
      <c r="HQ448" s="262"/>
      <c r="HR448" s="262"/>
      <c r="HS448" s="262"/>
      <c r="HT448" s="262"/>
      <c r="HU448" s="262"/>
      <c r="HV448" s="262"/>
      <c r="HW448" s="262"/>
      <c r="HX448" s="262"/>
      <c r="HY448" s="262"/>
      <c r="HZ448" s="262"/>
      <c r="IA448" s="262"/>
      <c r="IB448" s="262"/>
      <c r="IC448" s="262"/>
      <c r="ID448" s="262"/>
      <c r="IE448" s="262"/>
      <c r="IF448" s="262"/>
      <c r="IG448" s="262"/>
      <c r="IH448" s="262"/>
      <c r="II448" s="262"/>
      <c r="IJ448" s="262"/>
      <c r="IK448" s="262"/>
      <c r="IL448" s="262"/>
      <c r="IM448" s="262"/>
      <c r="IN448" s="262"/>
      <c r="IO448" s="262"/>
      <c r="IP448" s="262"/>
      <c r="IQ448" s="262"/>
      <c r="IR448" s="262"/>
      <c r="IS448" s="262"/>
      <c r="IT448" s="262"/>
      <c r="IU448" s="262"/>
      <c r="IV448" s="262"/>
    </row>
    <row r="449" spans="1:256" ht="20.100000000000001" hidden="1" customHeight="1">
      <c r="A449" s="765"/>
      <c r="B449" s="766"/>
      <c r="C449" s="766"/>
      <c r="D449" s="766"/>
      <c r="E449" s="766"/>
      <c r="F449" s="766"/>
      <c r="G449" s="766"/>
      <c r="H449" s="788"/>
      <c r="I449" s="765"/>
      <c r="J449" s="766"/>
      <c r="K449" s="766"/>
      <c r="L449" s="766"/>
      <c r="M449" s="766"/>
      <c r="N449" s="766"/>
      <c r="O449" s="788"/>
      <c r="P449" s="765"/>
      <c r="Q449" s="788"/>
      <c r="R449" s="1151" t="s">
        <v>721</v>
      </c>
      <c r="S449" s="709"/>
      <c r="T449" s="709"/>
      <c r="U449" s="709"/>
      <c r="V449" s="709"/>
      <c r="W449" s="709"/>
      <c r="X449" s="709"/>
      <c r="Y449" s="1043"/>
      <c r="Z449" s="1043"/>
      <c r="AA449" s="709" t="s">
        <v>467</v>
      </c>
      <c r="AB449" s="871">
        <v>35.299999999999997</v>
      </c>
      <c r="AC449" s="766"/>
      <c r="AD449" s="766"/>
      <c r="AE449" s="710" t="s">
        <v>501</v>
      </c>
      <c r="AF449" s="976">
        <v>3</v>
      </c>
      <c r="AG449" s="766"/>
      <c r="AH449" s="766"/>
      <c r="AI449" s="709" t="s">
        <v>469</v>
      </c>
      <c r="AJ449" s="709"/>
      <c r="AK449" s="795"/>
      <c r="AL449" s="740">
        <f>ROUND(((AB449*AF449)),3)</f>
        <v>105.9</v>
      </c>
      <c r="AM449" s="741"/>
      <c r="AN449" s="741"/>
      <c r="AO449" s="741"/>
      <c r="AP449" s="741"/>
      <c r="AQ449" s="742"/>
      <c r="DW449" s="262"/>
      <c r="DX449" s="262"/>
      <c r="DY449" s="262"/>
      <c r="DZ449" s="262"/>
      <c r="EA449" s="262"/>
      <c r="EB449" s="262"/>
      <c r="EC449" s="262"/>
      <c r="ED449" s="262"/>
      <c r="EE449" s="262"/>
      <c r="EF449" s="262"/>
      <c r="EG449" s="262"/>
      <c r="EH449" s="262"/>
      <c r="EI449" s="262"/>
      <c r="EJ449" s="262"/>
      <c r="EK449" s="262"/>
      <c r="EL449" s="262"/>
      <c r="EM449" s="262"/>
      <c r="EN449" s="262"/>
      <c r="EO449" s="262"/>
      <c r="EP449" s="262"/>
      <c r="EQ449" s="262"/>
      <c r="ER449" s="262"/>
      <c r="ES449" s="262"/>
      <c r="ET449" s="262"/>
      <c r="EU449" s="262"/>
      <c r="EV449" s="262"/>
      <c r="EW449" s="262"/>
      <c r="EX449" s="262"/>
      <c r="EY449" s="262"/>
      <c r="EZ449" s="262"/>
      <c r="FA449" s="262"/>
      <c r="FB449" s="262"/>
      <c r="FC449" s="262"/>
      <c r="FD449" s="262"/>
      <c r="FE449" s="262"/>
      <c r="FF449" s="262"/>
      <c r="FG449" s="262"/>
      <c r="FH449" s="262"/>
      <c r="FI449" s="262"/>
      <c r="FJ449" s="262"/>
      <c r="FK449" s="262"/>
      <c r="FL449" s="262"/>
      <c r="FM449" s="262"/>
      <c r="FN449" s="262"/>
      <c r="FO449" s="262"/>
      <c r="FP449" s="262"/>
      <c r="FQ449" s="262"/>
      <c r="FR449" s="263"/>
      <c r="FS449" s="263"/>
      <c r="FT449" s="263"/>
      <c r="FU449" s="263"/>
      <c r="FV449" s="263"/>
      <c r="FW449" s="263"/>
      <c r="FX449" s="263"/>
      <c r="FY449" s="263"/>
      <c r="FZ449" s="263"/>
      <c r="GA449" s="263"/>
      <c r="GB449" s="262"/>
      <c r="GC449" s="262"/>
      <c r="GD449" s="262"/>
      <c r="GE449" s="262"/>
      <c r="GF449" s="262"/>
      <c r="GG449" s="262"/>
      <c r="GH449" s="262"/>
      <c r="GI449" s="262"/>
      <c r="GP449" s="262"/>
      <c r="GQ449" s="262"/>
      <c r="GR449" s="262"/>
      <c r="GS449" s="262"/>
      <c r="GT449" s="262"/>
      <c r="GU449" s="262"/>
      <c r="GV449" s="262"/>
      <c r="GW449" s="262"/>
      <c r="GX449" s="262"/>
      <c r="GY449" s="276"/>
      <c r="GZ449" s="276"/>
      <c r="HA449" s="276"/>
      <c r="HB449" s="276"/>
      <c r="HC449" s="276"/>
      <c r="HD449" s="276"/>
      <c r="HE449" s="262"/>
      <c r="HF449" s="262"/>
      <c r="HG449" s="262"/>
      <c r="HH449" s="262"/>
      <c r="HI449" s="262"/>
      <c r="HJ449" s="262"/>
      <c r="HK449" s="262"/>
      <c r="HL449" s="262"/>
      <c r="HM449" s="262"/>
      <c r="HN449" s="262"/>
      <c r="HO449" s="262"/>
      <c r="HP449" s="262"/>
      <c r="HQ449" s="262"/>
      <c r="HR449" s="262"/>
      <c r="HS449" s="262"/>
      <c r="HT449" s="262"/>
      <c r="HU449" s="262"/>
      <c r="HV449" s="262"/>
      <c r="HW449" s="262"/>
      <c r="HX449" s="262"/>
      <c r="HY449" s="262"/>
      <c r="HZ449" s="262"/>
      <c r="IA449" s="262"/>
      <c r="IB449" s="262"/>
      <c r="IC449" s="262"/>
      <c r="ID449" s="262"/>
      <c r="IE449" s="262"/>
      <c r="IF449" s="262"/>
      <c r="IG449" s="262"/>
      <c r="IH449" s="262"/>
      <c r="II449" s="262"/>
      <c r="IJ449" s="262"/>
      <c r="IK449" s="262"/>
      <c r="IL449" s="262"/>
      <c r="IM449" s="262"/>
      <c r="IN449" s="262"/>
      <c r="IO449" s="262"/>
      <c r="IP449" s="262"/>
      <c r="IQ449" s="262"/>
      <c r="IR449" s="262"/>
      <c r="IS449" s="262"/>
      <c r="IT449" s="262"/>
      <c r="IU449" s="262"/>
      <c r="IV449" s="262"/>
    </row>
    <row r="450" spans="1:256" s="110" customFormat="1" ht="20.100000000000001" hidden="1" customHeight="1">
      <c r="A450" s="765"/>
      <c r="B450" s="766"/>
      <c r="C450" s="766"/>
      <c r="D450" s="766"/>
      <c r="E450" s="766"/>
      <c r="F450" s="766"/>
      <c r="G450" s="766"/>
      <c r="H450" s="788"/>
      <c r="I450" s="765"/>
      <c r="J450" s="766"/>
      <c r="K450" s="766"/>
      <c r="L450" s="766"/>
      <c r="M450" s="766"/>
      <c r="N450" s="766"/>
      <c r="O450" s="788"/>
      <c r="P450" s="765"/>
      <c r="Q450" s="788"/>
      <c r="R450" s="1151"/>
      <c r="S450" s="709"/>
      <c r="T450" s="709"/>
      <c r="U450" s="709"/>
      <c r="V450" s="709"/>
      <c r="W450" s="709"/>
      <c r="X450" s="709"/>
      <c r="Y450" s="709"/>
      <c r="Z450" s="709"/>
      <c r="AA450" s="709" t="s">
        <v>467</v>
      </c>
      <c r="AB450" s="871">
        <v>0</v>
      </c>
      <c r="AC450" s="766"/>
      <c r="AD450" s="766"/>
      <c r="AE450" s="710" t="s">
        <v>501</v>
      </c>
      <c r="AF450" s="976">
        <v>0</v>
      </c>
      <c r="AG450" s="766"/>
      <c r="AH450" s="766"/>
      <c r="AI450" s="709" t="s">
        <v>469</v>
      </c>
      <c r="AJ450" s="709"/>
      <c r="AK450" s="795"/>
      <c r="AL450" s="740">
        <f>ROUND(((AB450*AF450)),3)</f>
        <v>0</v>
      </c>
      <c r="AM450" s="741"/>
      <c r="AN450" s="741"/>
      <c r="AO450" s="741"/>
      <c r="AP450" s="741"/>
      <c r="AQ450" s="742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DW450" s="263"/>
      <c r="DX450" s="263"/>
      <c r="DY450" s="263"/>
      <c r="DZ450" s="263"/>
      <c r="EA450" s="263"/>
      <c r="EB450" s="263"/>
      <c r="EC450" s="263"/>
      <c r="ED450" s="263"/>
      <c r="EE450" s="263"/>
      <c r="EF450" s="263"/>
      <c r="EG450" s="263"/>
      <c r="EH450" s="263"/>
      <c r="EI450" s="263"/>
      <c r="EJ450" s="263"/>
      <c r="EK450" s="263"/>
      <c r="EL450" s="263"/>
      <c r="EM450" s="263"/>
      <c r="EN450" s="263"/>
      <c r="EO450" s="263"/>
      <c r="EP450" s="263"/>
      <c r="EQ450" s="263"/>
      <c r="ER450" s="263"/>
      <c r="ES450" s="263"/>
      <c r="ET450" s="263"/>
      <c r="EU450" s="263"/>
      <c r="EV450" s="263"/>
      <c r="EW450" s="263"/>
      <c r="EX450" s="263"/>
      <c r="EY450" s="263"/>
      <c r="EZ450" s="263"/>
      <c r="FA450" s="263"/>
      <c r="FB450" s="263"/>
      <c r="FC450" s="263"/>
      <c r="FD450" s="263"/>
      <c r="FE450" s="263"/>
      <c r="FF450" s="263"/>
      <c r="FG450" s="263"/>
      <c r="FH450" s="263"/>
      <c r="FI450" s="263"/>
      <c r="FJ450" s="263"/>
      <c r="FK450" s="263"/>
      <c r="FL450" s="263"/>
      <c r="FM450" s="263"/>
      <c r="FN450" s="263"/>
      <c r="FO450" s="263"/>
      <c r="FP450" s="263"/>
      <c r="FQ450" s="263"/>
      <c r="FR450" s="263"/>
      <c r="FS450" s="263"/>
      <c r="FT450" s="263"/>
      <c r="FU450" s="263"/>
      <c r="FV450" s="263"/>
      <c r="FW450" s="263"/>
      <c r="FX450" s="263"/>
      <c r="FY450" s="263"/>
      <c r="FZ450" s="263"/>
      <c r="GA450" s="263"/>
      <c r="GB450" s="263"/>
      <c r="GC450" s="263"/>
      <c r="GD450" s="263"/>
      <c r="GE450" s="263"/>
      <c r="GF450" s="263"/>
      <c r="GG450" s="263"/>
      <c r="GH450" s="263"/>
      <c r="GI450" s="263"/>
      <c r="GP450" s="263"/>
      <c r="GQ450" s="263"/>
      <c r="GR450" s="263"/>
      <c r="GS450" s="263"/>
      <c r="GT450" s="263"/>
      <c r="GU450" s="263"/>
      <c r="GV450" s="263"/>
      <c r="GW450" s="263"/>
      <c r="GX450" s="263"/>
      <c r="GY450" s="280"/>
      <c r="GZ450" s="280"/>
      <c r="HA450" s="280"/>
      <c r="HB450" s="280"/>
      <c r="HC450" s="280"/>
      <c r="HD450" s="280"/>
      <c r="HE450" s="263"/>
      <c r="HF450" s="263"/>
      <c r="HG450" s="263"/>
      <c r="HH450" s="263"/>
      <c r="HI450" s="263"/>
      <c r="HJ450" s="263"/>
      <c r="HK450" s="263"/>
      <c r="HL450" s="263"/>
      <c r="HM450" s="263"/>
      <c r="HN450" s="263"/>
      <c r="HO450" s="263"/>
      <c r="HP450" s="263"/>
      <c r="HQ450" s="263"/>
      <c r="HR450" s="263"/>
      <c r="HS450" s="263"/>
      <c r="HT450" s="263"/>
      <c r="HU450" s="263"/>
      <c r="HV450" s="263"/>
      <c r="HW450" s="263"/>
      <c r="HX450" s="263"/>
      <c r="HY450" s="263"/>
      <c r="HZ450" s="263"/>
      <c r="IA450" s="263"/>
      <c r="IB450" s="263"/>
      <c r="IC450" s="263"/>
      <c r="ID450" s="263"/>
      <c r="IE450" s="263"/>
      <c r="IF450" s="263"/>
      <c r="IG450" s="263"/>
      <c r="IH450" s="263"/>
      <c r="II450" s="263"/>
      <c r="IJ450" s="263"/>
      <c r="IK450" s="263"/>
      <c r="IL450" s="263"/>
      <c r="IM450" s="263"/>
      <c r="IN450" s="263"/>
      <c r="IO450" s="263"/>
      <c r="IP450" s="263"/>
      <c r="IQ450" s="263"/>
      <c r="IR450" s="263"/>
      <c r="IS450" s="263"/>
      <c r="IT450" s="263"/>
      <c r="IU450" s="263"/>
      <c r="IV450" s="263"/>
    </row>
    <row r="451" spans="1:256" ht="20.100000000000001" hidden="1" customHeight="1">
      <c r="A451" s="765"/>
      <c r="B451" s="766"/>
      <c r="C451" s="766"/>
      <c r="D451" s="766"/>
      <c r="E451" s="766"/>
      <c r="F451" s="766"/>
      <c r="G451" s="766"/>
      <c r="H451" s="788"/>
      <c r="I451" s="765"/>
      <c r="J451" s="766"/>
      <c r="K451" s="766"/>
      <c r="L451" s="766"/>
      <c r="M451" s="766"/>
      <c r="N451" s="766"/>
      <c r="O451" s="788"/>
      <c r="P451" s="765"/>
      <c r="Q451" s="788"/>
      <c r="R451" s="1151"/>
      <c r="S451" s="709"/>
      <c r="T451" s="709"/>
      <c r="U451" s="709"/>
      <c r="V451" s="709"/>
      <c r="W451" s="709"/>
      <c r="X451" s="709"/>
      <c r="Y451" s="1043"/>
      <c r="Z451" s="1043"/>
      <c r="AA451" s="709" t="s">
        <v>467</v>
      </c>
      <c r="AB451" s="871">
        <v>0</v>
      </c>
      <c r="AC451" s="766"/>
      <c r="AD451" s="766"/>
      <c r="AE451" s="710" t="s">
        <v>501</v>
      </c>
      <c r="AF451" s="976">
        <v>0</v>
      </c>
      <c r="AG451" s="766"/>
      <c r="AH451" s="766"/>
      <c r="AI451" s="709" t="s">
        <v>469</v>
      </c>
      <c r="AJ451" s="709"/>
      <c r="AK451" s="795"/>
      <c r="AL451" s="740">
        <f>ROUND(((AB451*AF451)),3)</f>
        <v>0</v>
      </c>
      <c r="AM451" s="741"/>
      <c r="AN451" s="741"/>
      <c r="AO451" s="741"/>
      <c r="AP451" s="741"/>
      <c r="AQ451" s="742"/>
      <c r="DW451" s="262"/>
      <c r="DX451" s="262"/>
      <c r="DY451" s="262"/>
      <c r="DZ451" s="262"/>
      <c r="EA451" s="262"/>
      <c r="EB451" s="262"/>
      <c r="EC451" s="262"/>
      <c r="ED451" s="262"/>
      <c r="EE451" s="262"/>
      <c r="EF451" s="262"/>
      <c r="EG451" s="262"/>
      <c r="EH451" s="262"/>
      <c r="EI451" s="262"/>
      <c r="EJ451" s="262"/>
      <c r="EK451" s="262"/>
      <c r="EL451" s="262"/>
      <c r="EM451" s="262"/>
      <c r="EN451" s="262"/>
      <c r="EO451" s="262"/>
      <c r="EP451" s="262"/>
      <c r="EQ451" s="262"/>
      <c r="ER451" s="262"/>
      <c r="ES451" s="262"/>
      <c r="ET451" s="262"/>
      <c r="EU451" s="262"/>
      <c r="EV451" s="262"/>
      <c r="EW451" s="262"/>
      <c r="EX451" s="262"/>
      <c r="EY451" s="262"/>
      <c r="EZ451" s="262"/>
      <c r="FA451" s="262"/>
      <c r="FB451" s="262"/>
      <c r="FC451" s="262"/>
      <c r="FD451" s="262"/>
      <c r="FE451" s="262"/>
      <c r="FF451" s="262"/>
      <c r="FG451" s="262"/>
      <c r="FH451" s="262"/>
      <c r="FI451" s="262"/>
      <c r="FJ451" s="262"/>
      <c r="FK451" s="262"/>
      <c r="FL451" s="262"/>
      <c r="FM451" s="262"/>
      <c r="FN451" s="262"/>
      <c r="FO451" s="262"/>
      <c r="FP451" s="262"/>
      <c r="FQ451" s="262"/>
      <c r="FR451" s="263"/>
      <c r="FS451" s="263"/>
      <c r="FT451" s="263"/>
      <c r="FU451" s="263"/>
      <c r="FV451" s="263"/>
      <c r="FW451" s="263"/>
      <c r="FX451" s="263"/>
      <c r="FY451" s="263"/>
      <c r="FZ451" s="263"/>
      <c r="GA451" s="263"/>
      <c r="GB451" s="262"/>
      <c r="GC451" s="262"/>
      <c r="GD451" s="262"/>
      <c r="GE451" s="262"/>
      <c r="GF451" s="262"/>
      <c r="GG451" s="262"/>
      <c r="GH451" s="262"/>
      <c r="GI451" s="262"/>
      <c r="GP451" s="262"/>
      <c r="GQ451" s="262"/>
      <c r="GR451" s="262"/>
      <c r="GS451" s="262"/>
      <c r="GT451" s="262"/>
      <c r="GU451" s="262"/>
      <c r="GV451" s="262"/>
      <c r="GW451" s="262"/>
      <c r="GX451" s="262"/>
      <c r="GY451" s="276"/>
      <c r="GZ451" s="276"/>
      <c r="HA451" s="276"/>
      <c r="HB451" s="276"/>
      <c r="HC451" s="276"/>
      <c r="HD451" s="276"/>
      <c r="HE451" s="262"/>
      <c r="HF451" s="262"/>
      <c r="HG451" s="262"/>
      <c r="HH451" s="262"/>
      <c r="HI451" s="262"/>
      <c r="HJ451" s="262"/>
      <c r="HK451" s="262"/>
      <c r="HL451" s="262"/>
      <c r="HM451" s="262"/>
      <c r="HN451" s="262"/>
      <c r="HO451" s="262"/>
      <c r="HP451" s="262"/>
      <c r="HQ451" s="262"/>
      <c r="HR451" s="262"/>
      <c r="HS451" s="262"/>
      <c r="HT451" s="262"/>
      <c r="HU451" s="262"/>
      <c r="HV451" s="262"/>
      <c r="HW451" s="262"/>
      <c r="HX451" s="262"/>
      <c r="HY451" s="262"/>
      <c r="HZ451" s="262"/>
      <c r="IA451" s="262"/>
      <c r="IB451" s="262"/>
      <c r="IC451" s="262"/>
      <c r="ID451" s="262"/>
      <c r="IE451" s="262"/>
      <c r="IF451" s="262"/>
      <c r="IG451" s="262"/>
      <c r="IH451" s="262"/>
      <c r="II451" s="262"/>
      <c r="IJ451" s="262"/>
      <c r="IK451" s="262"/>
      <c r="IL451" s="262"/>
      <c r="IM451" s="262"/>
      <c r="IN451" s="262"/>
      <c r="IO451" s="262"/>
      <c r="IP451" s="262"/>
      <c r="IQ451" s="262"/>
      <c r="IR451" s="262"/>
      <c r="IS451" s="262"/>
      <c r="IT451" s="262"/>
      <c r="IU451" s="262"/>
      <c r="IV451" s="262"/>
    </row>
    <row r="452" spans="1:256" ht="20.100000000000001" hidden="1" customHeight="1">
      <c r="A452" s="765"/>
      <c r="B452" s="766"/>
      <c r="C452" s="766"/>
      <c r="D452" s="766"/>
      <c r="E452" s="766"/>
      <c r="F452" s="766"/>
      <c r="G452" s="766"/>
      <c r="H452" s="788"/>
      <c r="I452" s="765"/>
      <c r="J452" s="766"/>
      <c r="K452" s="766"/>
      <c r="L452" s="766"/>
      <c r="M452" s="766"/>
      <c r="N452" s="766"/>
      <c r="O452" s="788"/>
      <c r="P452" s="765"/>
      <c r="Q452" s="788"/>
      <c r="R452" s="794"/>
      <c r="S452" s="819"/>
      <c r="T452" s="766"/>
      <c r="U452" s="766"/>
      <c r="V452" s="709"/>
      <c r="W452" s="709"/>
      <c r="X452" s="709"/>
      <c r="Y452" s="1043"/>
      <c r="Z452" s="1043"/>
      <c r="AA452" s="709" t="s">
        <v>467</v>
      </c>
      <c r="AB452" s="871">
        <v>0</v>
      </c>
      <c r="AC452" s="766"/>
      <c r="AD452" s="766"/>
      <c r="AE452" s="710" t="s">
        <v>501</v>
      </c>
      <c r="AF452" s="976">
        <v>0</v>
      </c>
      <c r="AG452" s="766"/>
      <c r="AH452" s="766"/>
      <c r="AI452" s="709" t="s">
        <v>469</v>
      </c>
      <c r="AJ452" s="709"/>
      <c r="AK452" s="795"/>
      <c r="AL452" s="740">
        <f>ROUND(((AB452*AF452)),3)</f>
        <v>0</v>
      </c>
      <c r="AM452" s="741"/>
      <c r="AN452" s="741"/>
      <c r="AO452" s="741"/>
      <c r="AP452" s="741"/>
      <c r="AQ452" s="742"/>
      <c r="DW452" s="262"/>
      <c r="DX452" s="262"/>
      <c r="DY452" s="262"/>
      <c r="DZ452" s="262"/>
      <c r="EA452" s="262"/>
      <c r="EB452" s="262"/>
      <c r="EC452" s="262"/>
      <c r="ED452" s="262"/>
      <c r="EE452" s="262"/>
      <c r="EF452" s="262"/>
      <c r="EG452" s="262"/>
      <c r="EH452" s="262"/>
      <c r="EI452" s="262"/>
      <c r="EJ452" s="262"/>
      <c r="EK452" s="262"/>
      <c r="EL452" s="262"/>
      <c r="EM452" s="262"/>
      <c r="EN452" s="262"/>
      <c r="EO452" s="262"/>
      <c r="EP452" s="262"/>
      <c r="EQ452" s="262"/>
      <c r="ER452" s="262"/>
      <c r="ES452" s="262"/>
      <c r="ET452" s="262"/>
      <c r="EU452" s="262"/>
      <c r="EV452" s="262"/>
      <c r="EW452" s="262"/>
      <c r="EX452" s="262"/>
      <c r="EY452" s="262"/>
      <c r="EZ452" s="262"/>
      <c r="FA452" s="262"/>
      <c r="FB452" s="262"/>
      <c r="FC452" s="262"/>
      <c r="FD452" s="262"/>
      <c r="FE452" s="262"/>
      <c r="FF452" s="262"/>
      <c r="FG452" s="262"/>
      <c r="FH452" s="262"/>
      <c r="FI452" s="262"/>
      <c r="FJ452" s="262"/>
      <c r="FK452" s="262"/>
      <c r="FL452" s="262"/>
      <c r="FM452" s="262"/>
      <c r="FN452" s="262"/>
      <c r="FO452" s="262"/>
      <c r="FP452" s="262"/>
      <c r="FQ452" s="262"/>
      <c r="FR452" s="263"/>
      <c r="FS452" s="263"/>
      <c r="FT452" s="263"/>
      <c r="FU452" s="263"/>
      <c r="FV452" s="263"/>
      <c r="FW452" s="263"/>
      <c r="FX452" s="263"/>
      <c r="FY452" s="263"/>
      <c r="FZ452" s="263"/>
      <c r="GA452" s="263"/>
      <c r="GB452" s="262"/>
      <c r="GC452" s="262"/>
      <c r="GD452" s="262"/>
      <c r="GE452" s="262"/>
      <c r="GF452" s="262"/>
      <c r="GG452" s="262"/>
      <c r="GH452" s="262"/>
      <c r="GI452" s="262"/>
      <c r="GP452" s="262"/>
      <c r="GQ452" s="262"/>
      <c r="GR452" s="262"/>
      <c r="GS452" s="262"/>
      <c r="GT452" s="262"/>
      <c r="GU452" s="262"/>
      <c r="GV452" s="262"/>
      <c r="GW452" s="262"/>
      <c r="GX452" s="262"/>
      <c r="GY452" s="276"/>
      <c r="GZ452" s="276"/>
      <c r="HA452" s="276"/>
      <c r="HB452" s="276"/>
      <c r="HC452" s="276"/>
      <c r="HD452" s="276"/>
      <c r="HE452" s="262"/>
      <c r="HF452" s="262"/>
      <c r="HG452" s="262"/>
      <c r="HH452" s="262"/>
      <c r="HI452" s="262"/>
      <c r="HJ452" s="262"/>
      <c r="HK452" s="262"/>
      <c r="HL452" s="262"/>
      <c r="HM452" s="262"/>
      <c r="HN452" s="262"/>
      <c r="HO452" s="262"/>
      <c r="HP452" s="262"/>
      <c r="HQ452" s="262"/>
      <c r="HR452" s="262"/>
      <c r="HS452" s="262"/>
      <c r="HT452" s="262"/>
      <c r="HU452" s="262"/>
      <c r="HV452" s="262"/>
      <c r="HW452" s="262"/>
      <c r="HX452" s="262"/>
      <c r="HY452" s="262"/>
      <c r="HZ452" s="262"/>
      <c r="IA452" s="262"/>
      <c r="IB452" s="262"/>
      <c r="IC452" s="262"/>
      <c r="ID452" s="262"/>
      <c r="IE452" s="262"/>
      <c r="IF452" s="262"/>
      <c r="IG452" s="262"/>
      <c r="IH452" s="262"/>
      <c r="II452" s="262"/>
      <c r="IJ452" s="262"/>
      <c r="IK452" s="262"/>
      <c r="IL452" s="262"/>
      <c r="IM452" s="262"/>
      <c r="IN452" s="262"/>
      <c r="IO452" s="262"/>
      <c r="IP452" s="262"/>
      <c r="IQ452" s="262"/>
      <c r="IR452" s="262"/>
      <c r="IS452" s="262"/>
      <c r="IT452" s="262"/>
      <c r="IU452" s="262"/>
      <c r="IV452" s="262"/>
    </row>
    <row r="453" spans="1:256" ht="20.100000000000001" hidden="1" customHeight="1">
      <c r="A453" s="765"/>
      <c r="B453" s="766"/>
      <c r="C453" s="766"/>
      <c r="D453" s="766"/>
      <c r="E453" s="766"/>
      <c r="F453" s="766"/>
      <c r="G453" s="766"/>
      <c r="H453" s="788"/>
      <c r="I453" s="765"/>
      <c r="J453" s="766"/>
      <c r="K453" s="766"/>
      <c r="L453" s="766"/>
      <c r="M453" s="766"/>
      <c r="N453" s="766"/>
      <c r="O453" s="788"/>
      <c r="P453" s="765"/>
      <c r="Q453" s="788"/>
      <c r="R453" s="794"/>
      <c r="S453" s="819"/>
      <c r="T453" s="766"/>
      <c r="U453" s="766"/>
      <c r="V453" s="709"/>
      <c r="W453" s="709"/>
      <c r="X453" s="709"/>
      <c r="Y453" s="1043"/>
      <c r="Z453" s="1043"/>
      <c r="AA453" s="709"/>
      <c r="AB453" s="871"/>
      <c r="AC453" s="766"/>
      <c r="AD453" s="766"/>
      <c r="AE453" s="710"/>
      <c r="AF453" s="976"/>
      <c r="AG453" s="766"/>
      <c r="AH453" s="766"/>
      <c r="AI453" s="709"/>
      <c r="AJ453" s="709"/>
      <c r="AK453" s="795"/>
      <c r="AL453" s="740"/>
      <c r="AM453" s="741"/>
      <c r="AN453" s="741"/>
      <c r="AO453" s="741"/>
      <c r="AP453" s="741"/>
      <c r="AQ453" s="742"/>
      <c r="DW453" s="262"/>
      <c r="DX453" s="262"/>
      <c r="DY453" s="262"/>
      <c r="DZ453" s="262"/>
      <c r="EA453" s="262"/>
      <c r="EB453" s="262"/>
      <c r="EC453" s="262"/>
      <c r="ED453" s="262"/>
      <c r="EE453" s="262"/>
      <c r="EF453" s="262"/>
      <c r="EG453" s="262"/>
      <c r="EH453" s="262"/>
      <c r="EI453" s="262"/>
      <c r="EJ453" s="262"/>
      <c r="EK453" s="262"/>
      <c r="EL453" s="262"/>
      <c r="EM453" s="262"/>
      <c r="EN453" s="262"/>
      <c r="EO453" s="262"/>
      <c r="EP453" s="262"/>
      <c r="EQ453" s="262"/>
      <c r="ER453" s="262"/>
      <c r="ES453" s="262"/>
      <c r="ET453" s="262"/>
      <c r="EU453" s="262"/>
      <c r="EV453" s="262"/>
      <c r="EW453" s="262"/>
      <c r="EX453" s="262"/>
      <c r="EY453" s="262"/>
      <c r="EZ453" s="262"/>
      <c r="FA453" s="262"/>
      <c r="FB453" s="262"/>
      <c r="FC453" s="262"/>
      <c r="FD453" s="262"/>
      <c r="FE453" s="262"/>
      <c r="FF453" s="262"/>
      <c r="FG453" s="262"/>
      <c r="FH453" s="262"/>
      <c r="FI453" s="262"/>
      <c r="FJ453" s="262"/>
      <c r="FK453" s="262"/>
      <c r="FL453" s="262"/>
      <c r="FM453" s="262"/>
      <c r="FN453" s="262"/>
      <c r="FO453" s="262"/>
      <c r="FP453" s="262"/>
      <c r="FQ453" s="262"/>
      <c r="FR453" s="263"/>
      <c r="FS453" s="263"/>
      <c r="FT453" s="263"/>
      <c r="FU453" s="263"/>
      <c r="FV453" s="263"/>
      <c r="FW453" s="263"/>
      <c r="FX453" s="263"/>
      <c r="FY453" s="263"/>
      <c r="FZ453" s="263"/>
      <c r="GA453" s="263"/>
      <c r="GB453" s="262"/>
      <c r="GC453" s="262"/>
      <c r="GD453" s="262"/>
      <c r="GE453" s="262"/>
      <c r="GF453" s="262"/>
      <c r="GG453" s="262"/>
      <c r="GH453" s="262"/>
      <c r="GI453" s="262"/>
      <c r="GP453" s="262"/>
      <c r="GQ453" s="262"/>
      <c r="GR453" s="262"/>
      <c r="GS453" s="262"/>
      <c r="GT453" s="262"/>
      <c r="GU453" s="262"/>
      <c r="GV453" s="262"/>
      <c r="GW453" s="262"/>
      <c r="GX453" s="262"/>
      <c r="GY453" s="276"/>
      <c r="GZ453" s="276"/>
      <c r="HA453" s="276"/>
      <c r="HB453" s="276"/>
      <c r="HC453" s="276"/>
      <c r="HD453" s="276"/>
      <c r="HE453" s="262"/>
      <c r="HF453" s="262"/>
      <c r="HG453" s="262"/>
      <c r="HH453" s="262"/>
      <c r="HI453" s="262"/>
      <c r="HJ453" s="262"/>
      <c r="HK453" s="262"/>
      <c r="HL453" s="262"/>
      <c r="HM453" s="262"/>
      <c r="HN453" s="262"/>
      <c r="HO453" s="262"/>
      <c r="HP453" s="262"/>
      <c r="HQ453" s="262"/>
      <c r="HR453" s="262"/>
      <c r="HS453" s="262"/>
      <c r="HT453" s="262"/>
      <c r="HU453" s="262"/>
      <c r="HV453" s="262"/>
      <c r="HW453" s="262"/>
      <c r="HX453" s="262"/>
      <c r="HY453" s="262"/>
      <c r="HZ453" s="262"/>
      <c r="IA453" s="262"/>
      <c r="IB453" s="262"/>
      <c r="IC453" s="262"/>
      <c r="ID453" s="262"/>
      <c r="IE453" s="262"/>
      <c r="IF453" s="262"/>
      <c r="IG453" s="262"/>
      <c r="IH453" s="262"/>
      <c r="II453" s="262"/>
      <c r="IJ453" s="262"/>
      <c r="IK453" s="262"/>
      <c r="IL453" s="262"/>
      <c r="IM453" s="262"/>
      <c r="IN453" s="262"/>
      <c r="IO453" s="262"/>
      <c r="IP453" s="262"/>
      <c r="IQ453" s="262"/>
      <c r="IR453" s="262"/>
      <c r="IS453" s="262"/>
      <c r="IT453" s="262"/>
      <c r="IU453" s="262"/>
      <c r="IV453" s="262"/>
    </row>
    <row r="454" spans="1:256" ht="20.100000000000001" hidden="1" customHeight="1">
      <c r="A454" s="765"/>
      <c r="B454" s="766"/>
      <c r="C454" s="766"/>
      <c r="D454" s="766"/>
      <c r="E454" s="766"/>
      <c r="F454" s="766"/>
      <c r="G454" s="766"/>
      <c r="H454" s="788"/>
      <c r="I454" s="765"/>
      <c r="J454" s="766"/>
      <c r="K454" s="766"/>
      <c r="L454" s="766"/>
      <c r="M454" s="766"/>
      <c r="N454" s="766"/>
      <c r="O454" s="788"/>
      <c r="P454" s="811"/>
      <c r="Q454" s="812"/>
      <c r="R454" s="811" t="s">
        <v>431</v>
      </c>
      <c r="S454" s="865"/>
      <c r="T454" s="809"/>
      <c r="U454" s="809"/>
      <c r="V454" s="1152"/>
      <c r="W454" s="1153"/>
      <c r="X454" s="1153"/>
      <c r="Y454" s="1153"/>
      <c r="Z454" s="1153"/>
      <c r="AA454" s="1154"/>
      <c r="AB454" s="1153"/>
      <c r="AC454" s="1153"/>
      <c r="AD454" s="1153"/>
      <c r="AE454" s="1153"/>
      <c r="AF454" s="747"/>
      <c r="AG454" s="747"/>
      <c r="AH454" s="747"/>
      <c r="AI454" s="747"/>
      <c r="AJ454" s="747"/>
      <c r="AK454" s="810"/>
      <c r="AL454" s="753">
        <f>SUM(AL449:AL452)</f>
        <v>105.9</v>
      </c>
      <c r="AM454" s="754"/>
      <c r="AN454" s="754"/>
      <c r="AO454" s="754"/>
      <c r="AP454" s="754"/>
      <c r="AQ454" s="755"/>
      <c r="DW454" s="262"/>
      <c r="DX454" s="262"/>
      <c r="DY454" s="262"/>
      <c r="DZ454" s="262"/>
      <c r="EA454" s="262"/>
      <c r="EB454" s="262"/>
      <c r="EC454" s="262"/>
      <c r="ED454" s="262"/>
      <c r="EE454" s="262"/>
      <c r="EF454" s="262"/>
      <c r="EG454" s="262"/>
      <c r="EH454" s="262"/>
      <c r="EI454" s="262"/>
      <c r="EJ454" s="262"/>
      <c r="EK454" s="262"/>
      <c r="EL454" s="262"/>
      <c r="EM454" s="262"/>
      <c r="EN454" s="262"/>
      <c r="EO454" s="262"/>
      <c r="EP454" s="262"/>
      <c r="EQ454" s="262"/>
      <c r="ER454" s="262"/>
      <c r="ES454" s="262"/>
      <c r="ET454" s="262"/>
      <c r="EU454" s="262"/>
      <c r="EV454" s="262"/>
      <c r="EW454" s="262"/>
      <c r="EX454" s="262"/>
      <c r="EY454" s="262"/>
      <c r="EZ454" s="262"/>
      <c r="FA454" s="262"/>
      <c r="FB454" s="262"/>
      <c r="FC454" s="262"/>
      <c r="FD454" s="262"/>
      <c r="FE454" s="262"/>
      <c r="FF454" s="262"/>
      <c r="FG454" s="262"/>
      <c r="FH454" s="262"/>
      <c r="FI454" s="262"/>
      <c r="FJ454" s="262"/>
      <c r="FK454" s="262"/>
      <c r="FL454" s="262"/>
      <c r="FM454" s="262"/>
      <c r="FN454" s="262"/>
      <c r="FO454" s="262"/>
      <c r="FP454" s="262"/>
      <c r="FQ454" s="262"/>
      <c r="FR454" s="263"/>
      <c r="FS454" s="263"/>
      <c r="FT454" s="263"/>
      <c r="FU454" s="263"/>
      <c r="FV454" s="263"/>
      <c r="FW454" s="263"/>
      <c r="FX454" s="263"/>
      <c r="FY454" s="263"/>
      <c r="FZ454" s="263"/>
      <c r="GA454" s="263"/>
      <c r="GB454" s="262"/>
      <c r="GC454" s="262"/>
      <c r="GD454" s="262"/>
      <c r="GE454" s="262"/>
      <c r="GF454" s="262"/>
      <c r="GG454" s="262"/>
      <c r="GH454" s="262"/>
      <c r="GI454" s="262"/>
      <c r="GP454" s="262"/>
      <c r="GQ454" s="262"/>
      <c r="GR454" s="262"/>
      <c r="GS454" s="262"/>
      <c r="GT454" s="262"/>
      <c r="GU454" s="262"/>
      <c r="GV454" s="262"/>
      <c r="GW454" s="262"/>
      <c r="GX454" s="262"/>
      <c r="GY454" s="276"/>
      <c r="GZ454" s="276"/>
      <c r="HA454" s="276"/>
      <c r="HB454" s="276"/>
      <c r="HC454" s="276"/>
      <c r="HD454" s="276"/>
      <c r="HE454" s="262"/>
      <c r="HF454" s="262"/>
      <c r="HG454" s="262"/>
      <c r="HH454" s="262"/>
      <c r="HI454" s="262"/>
      <c r="HJ454" s="262"/>
      <c r="HK454" s="262"/>
      <c r="HL454" s="262"/>
      <c r="HM454" s="262"/>
      <c r="HN454" s="262"/>
      <c r="HO454" s="262"/>
      <c r="HP454" s="262"/>
      <c r="HQ454" s="262"/>
      <c r="HR454" s="262"/>
      <c r="HS454" s="262"/>
      <c r="HT454" s="262"/>
      <c r="HU454" s="262"/>
      <c r="HV454" s="262"/>
      <c r="HW454" s="262"/>
      <c r="HX454" s="262"/>
      <c r="HY454" s="262"/>
      <c r="HZ454" s="262"/>
      <c r="IA454" s="262"/>
      <c r="IB454" s="262"/>
      <c r="IC454" s="262"/>
      <c r="ID454" s="262"/>
      <c r="IE454" s="262"/>
      <c r="IF454" s="262"/>
      <c r="IG454" s="262"/>
      <c r="IH454" s="262"/>
      <c r="II454" s="262"/>
      <c r="IJ454" s="262"/>
      <c r="IK454" s="262"/>
      <c r="IL454" s="262"/>
      <c r="IM454" s="262"/>
      <c r="IN454" s="262"/>
      <c r="IO454" s="262"/>
      <c r="IP454" s="262"/>
      <c r="IQ454" s="262"/>
      <c r="IR454" s="262"/>
      <c r="IS454" s="262"/>
      <c r="IT454" s="262"/>
      <c r="IU454" s="262"/>
      <c r="IV454" s="262"/>
    </row>
    <row r="455" spans="1:256" s="262" customFormat="1" ht="18.899999999999999" hidden="1" customHeight="1">
      <c r="A455" s="837"/>
      <c r="B455" s="826"/>
      <c r="C455" s="826"/>
      <c r="D455" s="826"/>
      <c r="E455" s="826"/>
      <c r="F455" s="826"/>
      <c r="G455" s="826"/>
      <c r="H455" s="836"/>
      <c r="I455" s="1049" t="s">
        <v>669</v>
      </c>
      <c r="J455" s="1050"/>
      <c r="K455" s="1050"/>
      <c r="L455" s="1050"/>
      <c r="M455" s="1050"/>
      <c r="N455" s="1050"/>
      <c r="O455" s="1051"/>
      <c r="P455" s="698" t="s">
        <v>503</v>
      </c>
      <c r="Q455" s="735"/>
      <c r="R455" s="837" t="s">
        <v>502</v>
      </c>
      <c r="S455" s="709"/>
      <c r="T455" s="709"/>
      <c r="U455" s="709"/>
      <c r="V455" s="709"/>
      <c r="W455" s="1937">
        <f>AL454</f>
        <v>105.9</v>
      </c>
      <c r="X455" s="1937"/>
      <c r="Y455" s="1937"/>
      <c r="Z455" s="1937"/>
      <c r="AA455" s="1937"/>
      <c r="AB455" s="710" t="s">
        <v>501</v>
      </c>
      <c r="AC455" s="1081">
        <v>0.124</v>
      </c>
      <c r="AD455" s="1117"/>
      <c r="AE455" s="1117"/>
      <c r="AF455" s="1118"/>
      <c r="AG455" s="1118"/>
      <c r="AH455" s="703"/>
      <c r="AI455" s="703"/>
      <c r="AJ455" s="703"/>
      <c r="AK455" s="711"/>
      <c r="AL455" s="740">
        <f>ROUND(W455*AC455,3)</f>
        <v>13.132</v>
      </c>
      <c r="AM455" s="741"/>
      <c r="AN455" s="741"/>
      <c r="AO455" s="741"/>
      <c r="AP455" s="741"/>
      <c r="AQ455" s="742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</row>
    <row r="456" spans="1:256" s="262" customFormat="1" ht="18.899999999999999" hidden="1" customHeight="1">
      <c r="A456" s="837"/>
      <c r="B456" s="826"/>
      <c r="C456" s="826"/>
      <c r="D456" s="826"/>
      <c r="E456" s="826"/>
      <c r="F456" s="826"/>
      <c r="G456" s="826"/>
      <c r="H456" s="836"/>
      <c r="I456" s="808"/>
      <c r="J456" s="747"/>
      <c r="K456" s="747"/>
      <c r="L456" s="747"/>
      <c r="M456" s="747"/>
      <c r="N456" s="747"/>
      <c r="O456" s="810"/>
      <c r="P456" s="1054"/>
      <c r="Q456" s="757"/>
      <c r="R456" s="801" t="s">
        <v>504</v>
      </c>
      <c r="S456" s="747"/>
      <c r="T456" s="958">
        <v>7</v>
      </c>
      <c r="U456" s="747" t="s">
        <v>505</v>
      </c>
      <c r="V456" s="747"/>
      <c r="W456" s="1921">
        <f>AL455</f>
        <v>13.132</v>
      </c>
      <c r="X456" s="1921"/>
      <c r="Y456" s="1921"/>
      <c r="Z456" s="1921"/>
      <c r="AA456" s="1921"/>
      <c r="AB456" s="763" t="s">
        <v>501</v>
      </c>
      <c r="AC456" s="959">
        <f>1+T456/100</f>
        <v>1.07</v>
      </c>
      <c r="AD456" s="749"/>
      <c r="AE456" s="749"/>
      <c r="AF456" s="751"/>
      <c r="AG456" s="751"/>
      <c r="AH456" s="751"/>
      <c r="AI456" s="751"/>
      <c r="AJ456" s="751"/>
      <c r="AK456" s="752"/>
      <c r="AL456" s="753">
        <f>ROUND(W456*AC456,3)</f>
        <v>14.051</v>
      </c>
      <c r="AM456" s="754"/>
      <c r="AN456" s="754"/>
      <c r="AO456" s="754"/>
      <c r="AP456" s="754"/>
      <c r="AQ456" s="755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</row>
    <row r="457" spans="1:256" ht="20.100000000000001" hidden="1" customHeight="1">
      <c r="A457" s="765"/>
      <c r="B457" s="766"/>
      <c r="C457" s="766"/>
      <c r="D457" s="766"/>
      <c r="E457" s="766"/>
      <c r="F457" s="766"/>
      <c r="G457" s="766"/>
      <c r="H457" s="788"/>
      <c r="I457" s="715" t="s">
        <v>722</v>
      </c>
      <c r="J457" s="716"/>
      <c r="K457" s="716"/>
      <c r="L457" s="716"/>
      <c r="M457" s="716"/>
      <c r="N457" s="716"/>
      <c r="O457" s="848"/>
      <c r="P457" s="715" t="s">
        <v>448</v>
      </c>
      <c r="Q457" s="848"/>
      <c r="R457" s="1155" t="s">
        <v>707</v>
      </c>
      <c r="S457" s="766"/>
      <c r="T457" s="710" t="s">
        <v>501</v>
      </c>
      <c r="U457" s="766" t="s">
        <v>712</v>
      </c>
      <c r="V457" s="766"/>
      <c r="W457" s="766"/>
      <c r="X457" s="915"/>
      <c r="Y457" s="766"/>
      <c r="Z457" s="710"/>
      <c r="AA457" s="967"/>
      <c r="AB457" s="1156"/>
      <c r="AC457" s="1156"/>
      <c r="AD457" s="709"/>
      <c r="AE457" s="709"/>
      <c r="AF457" s="709"/>
      <c r="AG457" s="709"/>
      <c r="AH457" s="709"/>
      <c r="AI457" s="709"/>
      <c r="AJ457" s="709"/>
      <c r="AK457" s="795"/>
      <c r="AL457" s="799"/>
      <c r="AM457" s="800"/>
      <c r="AN457" s="800"/>
      <c r="AO457" s="800"/>
      <c r="AP457" s="800"/>
      <c r="AQ457" s="742"/>
      <c r="DW457" s="262"/>
      <c r="DX457" s="262"/>
      <c r="DY457" s="262"/>
      <c r="DZ457" s="262"/>
      <c r="EA457" s="262"/>
      <c r="EB457" s="262"/>
      <c r="EC457" s="262"/>
      <c r="ED457" s="262"/>
      <c r="EE457" s="262"/>
      <c r="EF457" s="262"/>
      <c r="EG457" s="262"/>
      <c r="EH457" s="262"/>
      <c r="EI457" s="262"/>
      <c r="EJ457" s="262"/>
      <c r="EK457" s="262"/>
      <c r="EL457" s="262"/>
      <c r="EM457" s="262"/>
      <c r="EN457" s="262"/>
      <c r="EO457" s="262"/>
      <c r="EP457" s="262"/>
      <c r="EQ457" s="262"/>
      <c r="ER457" s="262"/>
      <c r="ES457" s="262"/>
      <c r="ET457" s="262"/>
      <c r="EU457" s="262"/>
      <c r="EV457" s="262"/>
      <c r="EW457" s="262"/>
      <c r="EX457" s="262"/>
      <c r="EY457" s="262"/>
      <c r="EZ457" s="262"/>
      <c r="FA457" s="262"/>
      <c r="FB457" s="262"/>
      <c r="FC457" s="262"/>
      <c r="FD457" s="262"/>
      <c r="FE457" s="262"/>
      <c r="FF457" s="262"/>
      <c r="FG457" s="262"/>
      <c r="FH457" s="262"/>
      <c r="FI457" s="262"/>
      <c r="FJ457" s="262"/>
      <c r="FK457" s="262"/>
      <c r="FL457" s="262"/>
      <c r="FM457" s="262"/>
      <c r="FN457" s="262"/>
      <c r="FO457" s="262"/>
      <c r="FP457" s="262"/>
      <c r="FQ457" s="262"/>
      <c r="FR457" s="263"/>
      <c r="FS457" s="263"/>
      <c r="FT457" s="263"/>
      <c r="FU457" s="263"/>
      <c r="FV457" s="263"/>
      <c r="FW457" s="263"/>
      <c r="FX457" s="263"/>
      <c r="FY457" s="263"/>
      <c r="FZ457" s="263"/>
      <c r="GA457" s="263"/>
      <c r="GB457" s="262"/>
      <c r="GC457" s="262"/>
      <c r="GD457" s="262"/>
      <c r="GE457" s="262"/>
      <c r="GF457" s="262"/>
      <c r="GG457" s="262"/>
      <c r="GH457" s="262"/>
      <c r="GI457" s="262"/>
      <c r="GP457" s="262"/>
      <c r="GQ457" s="262"/>
      <c r="GR457" s="262"/>
      <c r="GS457" s="262"/>
      <c r="GT457" s="262"/>
      <c r="GU457" s="262"/>
      <c r="GV457" s="262"/>
      <c r="GW457" s="262"/>
      <c r="GX457" s="262"/>
      <c r="GY457" s="276"/>
      <c r="GZ457" s="276"/>
      <c r="HA457" s="276"/>
      <c r="HB457" s="276"/>
      <c r="HC457" s="276"/>
      <c r="HD457" s="276"/>
      <c r="HE457" s="262"/>
      <c r="HF457" s="262"/>
      <c r="HG457" s="262"/>
      <c r="HH457" s="262"/>
      <c r="HI457" s="262"/>
      <c r="HJ457" s="262"/>
      <c r="HK457" s="262"/>
      <c r="HL457" s="262"/>
      <c r="HM457" s="262"/>
      <c r="HN457" s="262"/>
      <c r="HO457" s="262"/>
      <c r="HP457" s="262"/>
      <c r="HQ457" s="262"/>
      <c r="HR457" s="262"/>
      <c r="HS457" s="262"/>
      <c r="HT457" s="262"/>
      <c r="HU457" s="262"/>
      <c r="HV457" s="262"/>
      <c r="HW457" s="262"/>
      <c r="HX457" s="262"/>
      <c r="HY457" s="262"/>
      <c r="HZ457" s="262"/>
      <c r="IA457" s="262"/>
      <c r="IB457" s="262"/>
      <c r="IC457" s="262"/>
      <c r="ID457" s="262"/>
      <c r="IE457" s="262"/>
      <c r="IF457" s="262"/>
      <c r="IG457" s="262"/>
      <c r="IH457" s="262"/>
      <c r="II457" s="262"/>
      <c r="IJ457" s="262"/>
      <c r="IK457" s="262"/>
      <c r="IL457" s="262"/>
      <c r="IM457" s="262"/>
      <c r="IN457" s="262"/>
      <c r="IO457" s="262"/>
      <c r="IP457" s="262"/>
      <c r="IQ457" s="262"/>
      <c r="IR457" s="262"/>
      <c r="IS457" s="262"/>
      <c r="IT457" s="262"/>
      <c r="IU457" s="262"/>
      <c r="IV457" s="262"/>
    </row>
    <row r="458" spans="1:256" ht="20.100000000000001" hidden="1" customHeight="1">
      <c r="A458" s="765"/>
      <c r="B458" s="766"/>
      <c r="C458" s="766"/>
      <c r="D458" s="766"/>
      <c r="E458" s="766"/>
      <c r="F458" s="766"/>
      <c r="G458" s="766"/>
      <c r="H458" s="788"/>
      <c r="I458" s="765"/>
      <c r="J458" s="766"/>
      <c r="K458" s="766"/>
      <c r="L458" s="766"/>
      <c r="M458" s="766"/>
      <c r="N458" s="766"/>
      <c r="O458" s="788"/>
      <c r="P458" s="765"/>
      <c r="Q458" s="788"/>
      <c r="R458" s="1151"/>
      <c r="S458" s="709"/>
      <c r="T458" s="709"/>
      <c r="U458" s="709"/>
      <c r="V458" s="709"/>
      <c r="W458" s="709"/>
      <c r="X458" s="709"/>
      <c r="Y458" s="1043"/>
      <c r="Z458" s="1043"/>
      <c r="AA458" s="709" t="s">
        <v>467</v>
      </c>
      <c r="AB458" s="871">
        <v>0</v>
      </c>
      <c r="AC458" s="766"/>
      <c r="AD458" s="766"/>
      <c r="AE458" s="710" t="s">
        <v>501</v>
      </c>
      <c r="AF458" s="976">
        <v>0</v>
      </c>
      <c r="AG458" s="766"/>
      <c r="AH458" s="766"/>
      <c r="AI458" s="709" t="s">
        <v>469</v>
      </c>
      <c r="AJ458" s="709"/>
      <c r="AK458" s="795"/>
      <c r="AL458" s="740">
        <f>ROUND(((AB458*AF458)),3)</f>
        <v>0</v>
      </c>
      <c r="AM458" s="741"/>
      <c r="AN458" s="741"/>
      <c r="AO458" s="741"/>
      <c r="AP458" s="741"/>
      <c r="AQ458" s="742"/>
      <c r="DW458" s="262"/>
      <c r="DX458" s="262"/>
      <c r="DY458" s="262"/>
      <c r="DZ458" s="262"/>
      <c r="EA458" s="262"/>
      <c r="EB458" s="262"/>
      <c r="EC458" s="262"/>
      <c r="ED458" s="262"/>
      <c r="EE458" s="262"/>
      <c r="EF458" s="262"/>
      <c r="EG458" s="262"/>
      <c r="EH458" s="262"/>
      <c r="EI458" s="262"/>
      <c r="EJ458" s="262"/>
      <c r="EK458" s="262"/>
      <c r="EL458" s="262"/>
      <c r="EM458" s="262"/>
      <c r="EN458" s="262"/>
      <c r="EO458" s="262"/>
      <c r="EP458" s="262"/>
      <c r="EQ458" s="262"/>
      <c r="ER458" s="262"/>
      <c r="ES458" s="262"/>
      <c r="ET458" s="262"/>
      <c r="EU458" s="262"/>
      <c r="EV458" s="262"/>
      <c r="EW458" s="262"/>
      <c r="EX458" s="262"/>
      <c r="EY458" s="262"/>
      <c r="EZ458" s="262"/>
      <c r="FA458" s="262"/>
      <c r="FB458" s="262"/>
      <c r="FC458" s="262"/>
      <c r="FD458" s="262"/>
      <c r="FE458" s="262"/>
      <c r="FF458" s="262"/>
      <c r="FG458" s="262"/>
      <c r="FH458" s="262"/>
      <c r="FI458" s="262"/>
      <c r="FJ458" s="262"/>
      <c r="FK458" s="262"/>
      <c r="FL458" s="262"/>
      <c r="FM458" s="262"/>
      <c r="FN458" s="262"/>
      <c r="FO458" s="262"/>
      <c r="FP458" s="262"/>
      <c r="FQ458" s="262"/>
      <c r="FR458" s="263"/>
      <c r="FS458" s="263"/>
      <c r="FT458" s="263"/>
      <c r="FU458" s="263"/>
      <c r="FV458" s="263"/>
      <c r="FW458" s="263"/>
      <c r="FX458" s="263"/>
      <c r="FY458" s="263"/>
      <c r="FZ458" s="263"/>
      <c r="GA458" s="263"/>
      <c r="GB458" s="262"/>
      <c r="GC458" s="262"/>
      <c r="GD458" s="262"/>
      <c r="GE458" s="262"/>
      <c r="GF458" s="262"/>
      <c r="GG458" s="262"/>
      <c r="GH458" s="262"/>
      <c r="GI458" s="262"/>
      <c r="GP458" s="262"/>
      <c r="GQ458" s="262"/>
      <c r="GR458" s="262"/>
      <c r="GS458" s="262"/>
      <c r="GT458" s="262"/>
      <c r="GU458" s="262"/>
      <c r="GV458" s="262"/>
      <c r="GW458" s="262"/>
      <c r="GX458" s="262"/>
      <c r="GY458" s="276"/>
      <c r="GZ458" s="276"/>
      <c r="HA458" s="276"/>
      <c r="HB458" s="276"/>
      <c r="HC458" s="276"/>
      <c r="HD458" s="276"/>
      <c r="HE458" s="262"/>
      <c r="HF458" s="262"/>
      <c r="HG458" s="262"/>
      <c r="HH458" s="262"/>
      <c r="HI458" s="262"/>
      <c r="HJ458" s="262"/>
      <c r="HK458" s="262"/>
      <c r="HL458" s="262"/>
      <c r="HM458" s="262"/>
      <c r="HN458" s="262"/>
      <c r="HO458" s="262"/>
      <c r="HP458" s="262"/>
      <c r="HQ458" s="262"/>
      <c r="HR458" s="262"/>
      <c r="HS458" s="262"/>
      <c r="HT458" s="262"/>
      <c r="HU458" s="262"/>
      <c r="HV458" s="262"/>
      <c r="HW458" s="262"/>
      <c r="HX458" s="262"/>
      <c r="HY458" s="262"/>
      <c r="HZ458" s="262"/>
      <c r="IA458" s="262"/>
      <c r="IB458" s="262"/>
      <c r="IC458" s="262"/>
      <c r="ID458" s="262"/>
      <c r="IE458" s="262"/>
      <c r="IF458" s="262"/>
      <c r="IG458" s="262"/>
      <c r="IH458" s="262"/>
      <c r="II458" s="262"/>
      <c r="IJ458" s="262"/>
      <c r="IK458" s="262"/>
      <c r="IL458" s="262"/>
      <c r="IM458" s="262"/>
      <c r="IN458" s="262"/>
      <c r="IO458" s="262"/>
      <c r="IP458" s="262"/>
      <c r="IQ458" s="262"/>
      <c r="IR458" s="262"/>
      <c r="IS458" s="262"/>
      <c r="IT458" s="262"/>
      <c r="IU458" s="262"/>
      <c r="IV458" s="262"/>
    </row>
    <row r="459" spans="1:256" ht="20.100000000000001" hidden="1" customHeight="1">
      <c r="A459" s="765"/>
      <c r="B459" s="766"/>
      <c r="C459" s="766"/>
      <c r="D459" s="766"/>
      <c r="E459" s="766"/>
      <c r="F459" s="766"/>
      <c r="G459" s="766"/>
      <c r="H459" s="788"/>
      <c r="I459" s="765"/>
      <c r="J459" s="766"/>
      <c r="K459" s="766"/>
      <c r="L459" s="766"/>
      <c r="M459" s="766"/>
      <c r="N459" s="766"/>
      <c r="O459" s="788"/>
      <c r="P459" s="765"/>
      <c r="Q459" s="788"/>
      <c r="R459" s="1151"/>
      <c r="S459" s="709"/>
      <c r="T459" s="709"/>
      <c r="U459" s="709"/>
      <c r="V459" s="709"/>
      <c r="W459" s="709"/>
      <c r="X459" s="709"/>
      <c r="Y459" s="1043"/>
      <c r="Z459" s="1043"/>
      <c r="AA459" s="709" t="s">
        <v>467</v>
      </c>
      <c r="AB459" s="871">
        <v>0</v>
      </c>
      <c r="AC459" s="766"/>
      <c r="AD459" s="766"/>
      <c r="AE459" s="710" t="s">
        <v>501</v>
      </c>
      <c r="AF459" s="976">
        <v>0</v>
      </c>
      <c r="AG459" s="766"/>
      <c r="AH459" s="766"/>
      <c r="AI459" s="709" t="s">
        <v>469</v>
      </c>
      <c r="AJ459" s="709"/>
      <c r="AK459" s="795"/>
      <c r="AL459" s="740">
        <f>ROUND(((AB459*AF459)),3)</f>
        <v>0</v>
      </c>
      <c r="AM459" s="741"/>
      <c r="AN459" s="741"/>
      <c r="AO459" s="741"/>
      <c r="AP459" s="741"/>
      <c r="AQ459" s="742"/>
      <c r="DW459" s="262"/>
      <c r="DX459" s="262"/>
      <c r="DY459" s="262"/>
      <c r="DZ459" s="262"/>
      <c r="EA459" s="262"/>
      <c r="EB459" s="262"/>
      <c r="EC459" s="262"/>
      <c r="ED459" s="262"/>
      <c r="EE459" s="262"/>
      <c r="EF459" s="262"/>
      <c r="EG459" s="262"/>
      <c r="EH459" s="262"/>
      <c r="EI459" s="262"/>
      <c r="EJ459" s="262"/>
      <c r="EK459" s="262"/>
      <c r="EL459" s="262"/>
      <c r="EM459" s="262"/>
      <c r="EN459" s="262"/>
      <c r="EO459" s="262"/>
      <c r="EP459" s="262"/>
      <c r="EQ459" s="262"/>
      <c r="ER459" s="262"/>
      <c r="ES459" s="262"/>
      <c r="ET459" s="262"/>
      <c r="EU459" s="262"/>
      <c r="EV459" s="262"/>
      <c r="EW459" s="262"/>
      <c r="EX459" s="262"/>
      <c r="EY459" s="262"/>
      <c r="EZ459" s="262"/>
      <c r="FA459" s="262"/>
      <c r="FB459" s="262"/>
      <c r="FC459" s="262"/>
      <c r="FD459" s="262"/>
      <c r="FE459" s="262"/>
      <c r="FF459" s="262"/>
      <c r="FG459" s="262"/>
      <c r="FH459" s="262"/>
      <c r="FI459" s="262"/>
      <c r="FJ459" s="262"/>
      <c r="FK459" s="262"/>
      <c r="FL459" s="262"/>
      <c r="FM459" s="262"/>
      <c r="FN459" s="262"/>
      <c r="FO459" s="262"/>
      <c r="FP459" s="262"/>
      <c r="FQ459" s="262"/>
      <c r="FR459" s="263"/>
      <c r="FS459" s="263"/>
      <c r="FT459" s="263"/>
      <c r="FU459" s="263"/>
      <c r="FV459" s="263"/>
      <c r="FW459" s="263"/>
      <c r="FX459" s="263"/>
      <c r="FY459" s="263"/>
      <c r="FZ459" s="263"/>
      <c r="GA459" s="263"/>
      <c r="GB459" s="262"/>
      <c r="GC459" s="262"/>
      <c r="GD459" s="262"/>
      <c r="GE459" s="262"/>
      <c r="GF459" s="262"/>
      <c r="GG459" s="262"/>
      <c r="GH459" s="262"/>
      <c r="GI459" s="262"/>
      <c r="GP459" s="262"/>
      <c r="GQ459" s="262"/>
      <c r="GR459" s="262"/>
      <c r="GS459" s="262"/>
      <c r="GT459" s="262"/>
      <c r="GU459" s="262"/>
      <c r="GV459" s="262"/>
      <c r="GW459" s="262"/>
      <c r="GX459" s="262"/>
      <c r="GY459" s="276"/>
      <c r="GZ459" s="276"/>
      <c r="HA459" s="276"/>
      <c r="HB459" s="276"/>
      <c r="HC459" s="276"/>
      <c r="HD459" s="276"/>
      <c r="HE459" s="262"/>
      <c r="HF459" s="262"/>
      <c r="HG459" s="262"/>
      <c r="HH459" s="262"/>
      <c r="HI459" s="262"/>
      <c r="HJ459" s="262"/>
      <c r="HK459" s="262"/>
      <c r="HL459" s="262"/>
      <c r="HM459" s="262"/>
      <c r="HN459" s="262"/>
      <c r="HO459" s="262"/>
      <c r="HP459" s="262"/>
      <c r="HQ459" s="262"/>
      <c r="HR459" s="262"/>
      <c r="HS459" s="262"/>
      <c r="HT459" s="262"/>
      <c r="HU459" s="262"/>
      <c r="HV459" s="262"/>
      <c r="HW459" s="262"/>
      <c r="HX459" s="262"/>
      <c r="HY459" s="262"/>
      <c r="HZ459" s="262"/>
      <c r="IA459" s="262"/>
      <c r="IB459" s="262"/>
      <c r="IC459" s="262"/>
      <c r="ID459" s="262"/>
      <c r="IE459" s="262"/>
      <c r="IF459" s="262"/>
      <c r="IG459" s="262"/>
      <c r="IH459" s="262"/>
      <c r="II459" s="262"/>
      <c r="IJ459" s="262"/>
      <c r="IK459" s="262"/>
      <c r="IL459" s="262"/>
      <c r="IM459" s="262"/>
      <c r="IN459" s="262"/>
      <c r="IO459" s="262"/>
      <c r="IP459" s="262"/>
      <c r="IQ459" s="262"/>
      <c r="IR459" s="262"/>
      <c r="IS459" s="262"/>
      <c r="IT459" s="262"/>
      <c r="IU459" s="262"/>
      <c r="IV459" s="262"/>
    </row>
    <row r="460" spans="1:256" ht="20.100000000000001" hidden="1" customHeight="1">
      <c r="A460" s="765"/>
      <c r="B460" s="766"/>
      <c r="C460" s="766"/>
      <c r="D460" s="766"/>
      <c r="E460" s="766"/>
      <c r="F460" s="766"/>
      <c r="G460" s="766"/>
      <c r="H460" s="788"/>
      <c r="I460" s="765"/>
      <c r="J460" s="766"/>
      <c r="K460" s="766"/>
      <c r="L460" s="766"/>
      <c r="M460" s="766"/>
      <c r="N460" s="766"/>
      <c r="O460" s="788"/>
      <c r="P460" s="765"/>
      <c r="Q460" s="788"/>
      <c r="R460" s="1151"/>
      <c r="S460" s="709"/>
      <c r="T460" s="709"/>
      <c r="U460" s="709"/>
      <c r="V460" s="709"/>
      <c r="W460" s="709"/>
      <c r="X460" s="709"/>
      <c r="Y460" s="1043"/>
      <c r="Z460" s="1043"/>
      <c r="AA460" s="709" t="s">
        <v>467</v>
      </c>
      <c r="AB460" s="871">
        <v>0</v>
      </c>
      <c r="AC460" s="766"/>
      <c r="AD460" s="766"/>
      <c r="AE460" s="710" t="s">
        <v>501</v>
      </c>
      <c r="AF460" s="976">
        <v>0</v>
      </c>
      <c r="AG460" s="766"/>
      <c r="AH460" s="766"/>
      <c r="AI460" s="709" t="s">
        <v>469</v>
      </c>
      <c r="AJ460" s="709"/>
      <c r="AK460" s="795"/>
      <c r="AL460" s="740">
        <f>ROUND(((AB460*AF460)),3)</f>
        <v>0</v>
      </c>
      <c r="AM460" s="741"/>
      <c r="AN460" s="741"/>
      <c r="AO460" s="741"/>
      <c r="AP460" s="741"/>
      <c r="AQ460" s="742"/>
      <c r="DW460" s="262"/>
      <c r="DX460" s="262"/>
      <c r="DY460" s="262"/>
      <c r="DZ460" s="262"/>
      <c r="EA460" s="262"/>
      <c r="EB460" s="262"/>
      <c r="EC460" s="262"/>
      <c r="ED460" s="262"/>
      <c r="EE460" s="262"/>
      <c r="EF460" s="262"/>
      <c r="EG460" s="262"/>
      <c r="EH460" s="262"/>
      <c r="EI460" s="262"/>
      <c r="EJ460" s="262"/>
      <c r="EK460" s="262"/>
      <c r="EL460" s="262"/>
      <c r="EM460" s="262"/>
      <c r="EN460" s="262"/>
      <c r="EO460" s="262"/>
      <c r="EP460" s="262"/>
      <c r="EQ460" s="262"/>
      <c r="ER460" s="262"/>
      <c r="ES460" s="262"/>
      <c r="ET460" s="262"/>
      <c r="EU460" s="262"/>
      <c r="EV460" s="262"/>
      <c r="EW460" s="262"/>
      <c r="EX460" s="262"/>
      <c r="EY460" s="262"/>
      <c r="EZ460" s="262"/>
      <c r="FA460" s="262"/>
      <c r="FB460" s="262"/>
      <c r="FC460" s="262"/>
      <c r="FD460" s="262"/>
      <c r="FE460" s="262"/>
      <c r="FF460" s="262"/>
      <c r="FG460" s="262"/>
      <c r="FH460" s="262"/>
      <c r="FI460" s="262"/>
      <c r="FJ460" s="262"/>
      <c r="FK460" s="262"/>
      <c r="FL460" s="262"/>
      <c r="FM460" s="262"/>
      <c r="FN460" s="262"/>
      <c r="FO460" s="262"/>
      <c r="FP460" s="262"/>
      <c r="FQ460" s="262"/>
      <c r="FR460" s="263"/>
      <c r="FS460" s="263"/>
      <c r="FT460" s="263"/>
      <c r="FU460" s="263"/>
      <c r="FV460" s="263"/>
      <c r="FW460" s="263"/>
      <c r="FX460" s="263"/>
      <c r="FY460" s="263"/>
      <c r="FZ460" s="263"/>
      <c r="GA460" s="263"/>
      <c r="GB460" s="262"/>
      <c r="GC460" s="262"/>
      <c r="GD460" s="262"/>
      <c r="GE460" s="262"/>
      <c r="GF460" s="262"/>
      <c r="GG460" s="262"/>
      <c r="GH460" s="262"/>
      <c r="GI460" s="262"/>
      <c r="GP460" s="262"/>
      <c r="GQ460" s="262"/>
      <c r="GR460" s="262"/>
      <c r="GS460" s="262"/>
      <c r="GT460" s="262"/>
      <c r="GU460" s="262"/>
      <c r="GV460" s="262"/>
      <c r="GW460" s="262"/>
      <c r="GX460" s="262"/>
      <c r="GY460" s="276"/>
      <c r="GZ460" s="276"/>
      <c r="HA460" s="276"/>
      <c r="HB460" s="276"/>
      <c r="HC460" s="276"/>
      <c r="HD460" s="276"/>
      <c r="HE460" s="262"/>
      <c r="HF460" s="262"/>
      <c r="HG460" s="262"/>
      <c r="HH460" s="262"/>
      <c r="HI460" s="262"/>
      <c r="HJ460" s="262"/>
      <c r="HK460" s="262"/>
      <c r="HL460" s="262"/>
      <c r="HM460" s="262"/>
      <c r="HN460" s="262"/>
      <c r="HO460" s="262"/>
      <c r="HP460" s="262"/>
      <c r="HQ460" s="262"/>
      <c r="HR460" s="262"/>
      <c r="HS460" s="262"/>
      <c r="HT460" s="262"/>
      <c r="HU460" s="262"/>
      <c r="HV460" s="262"/>
      <c r="HW460" s="262"/>
      <c r="HX460" s="262"/>
      <c r="HY460" s="262"/>
      <c r="HZ460" s="262"/>
      <c r="IA460" s="262"/>
      <c r="IB460" s="262"/>
      <c r="IC460" s="262"/>
      <c r="ID460" s="262"/>
      <c r="IE460" s="262"/>
      <c r="IF460" s="262"/>
      <c r="IG460" s="262"/>
      <c r="IH460" s="262"/>
      <c r="II460" s="262"/>
      <c r="IJ460" s="262"/>
      <c r="IK460" s="262"/>
      <c r="IL460" s="262"/>
      <c r="IM460" s="262"/>
      <c r="IN460" s="262"/>
      <c r="IO460" s="262"/>
      <c r="IP460" s="262"/>
      <c r="IQ460" s="262"/>
      <c r="IR460" s="262"/>
      <c r="IS460" s="262"/>
      <c r="IT460" s="262"/>
      <c r="IU460" s="262"/>
      <c r="IV460" s="262"/>
    </row>
    <row r="461" spans="1:256" ht="20.100000000000001" hidden="1" customHeight="1">
      <c r="A461" s="765"/>
      <c r="B461" s="766"/>
      <c r="C461" s="766"/>
      <c r="D461" s="766"/>
      <c r="E461" s="766"/>
      <c r="F461" s="766"/>
      <c r="G461" s="766"/>
      <c r="H461" s="788"/>
      <c r="I461" s="765"/>
      <c r="J461" s="766"/>
      <c r="K461" s="766"/>
      <c r="L461" s="766"/>
      <c r="M461" s="766"/>
      <c r="N461" s="766"/>
      <c r="O461" s="788"/>
      <c r="P461" s="765"/>
      <c r="Q461" s="788"/>
      <c r="R461" s="794"/>
      <c r="S461" s="819"/>
      <c r="T461" s="766"/>
      <c r="U461" s="766"/>
      <c r="V461" s="709"/>
      <c r="W461" s="709"/>
      <c r="X461" s="709"/>
      <c r="Y461" s="1043"/>
      <c r="Z461" s="1043"/>
      <c r="AA461" s="709" t="s">
        <v>467</v>
      </c>
      <c r="AB461" s="871">
        <v>0</v>
      </c>
      <c r="AC461" s="766"/>
      <c r="AD461" s="766"/>
      <c r="AE461" s="710" t="s">
        <v>501</v>
      </c>
      <c r="AF461" s="976">
        <v>0</v>
      </c>
      <c r="AG461" s="766"/>
      <c r="AH461" s="766"/>
      <c r="AI461" s="709" t="s">
        <v>469</v>
      </c>
      <c r="AJ461" s="709"/>
      <c r="AK461" s="795"/>
      <c r="AL461" s="740">
        <f>ROUND(((AB461*AF461)),3)</f>
        <v>0</v>
      </c>
      <c r="AM461" s="741"/>
      <c r="AN461" s="741"/>
      <c r="AO461" s="741"/>
      <c r="AP461" s="741"/>
      <c r="AQ461" s="742"/>
      <c r="DW461" s="262"/>
      <c r="DX461" s="262"/>
      <c r="DY461" s="262"/>
      <c r="DZ461" s="262"/>
      <c r="EA461" s="262"/>
      <c r="EB461" s="262"/>
      <c r="EC461" s="262"/>
      <c r="ED461" s="262"/>
      <c r="EE461" s="262"/>
      <c r="EF461" s="262"/>
      <c r="EG461" s="262"/>
      <c r="EH461" s="262"/>
      <c r="EI461" s="262"/>
      <c r="EJ461" s="262"/>
      <c r="EK461" s="262"/>
      <c r="EL461" s="262"/>
      <c r="EM461" s="262"/>
      <c r="EN461" s="262"/>
      <c r="EO461" s="262"/>
      <c r="EP461" s="262"/>
      <c r="EQ461" s="262"/>
      <c r="ER461" s="262"/>
      <c r="ES461" s="262"/>
      <c r="ET461" s="262"/>
      <c r="EU461" s="262"/>
      <c r="EV461" s="262"/>
      <c r="EW461" s="262"/>
      <c r="EX461" s="262"/>
      <c r="EY461" s="262"/>
      <c r="EZ461" s="262"/>
      <c r="FA461" s="262"/>
      <c r="FB461" s="262"/>
      <c r="FC461" s="262"/>
      <c r="FD461" s="262"/>
      <c r="FE461" s="262"/>
      <c r="FF461" s="262"/>
      <c r="FG461" s="262"/>
      <c r="FH461" s="262"/>
      <c r="FI461" s="262"/>
      <c r="FJ461" s="262"/>
      <c r="FK461" s="262"/>
      <c r="FL461" s="262"/>
      <c r="FM461" s="262"/>
      <c r="FN461" s="262"/>
      <c r="FO461" s="262"/>
      <c r="FP461" s="262"/>
      <c r="FQ461" s="262"/>
      <c r="FR461" s="263"/>
      <c r="FS461" s="263"/>
      <c r="FT461" s="263"/>
      <c r="FU461" s="263"/>
      <c r="FV461" s="263"/>
      <c r="FW461" s="263"/>
      <c r="FX461" s="263"/>
      <c r="FY461" s="263"/>
      <c r="FZ461" s="263"/>
      <c r="GA461" s="263"/>
      <c r="GB461" s="262"/>
      <c r="GC461" s="262"/>
      <c r="GD461" s="262"/>
      <c r="GE461" s="262"/>
      <c r="GF461" s="262"/>
      <c r="GG461" s="262"/>
      <c r="GH461" s="262"/>
      <c r="GI461" s="262"/>
      <c r="GP461" s="262"/>
      <c r="GQ461" s="262"/>
      <c r="GR461" s="262"/>
      <c r="GS461" s="262"/>
      <c r="GT461" s="262"/>
      <c r="GU461" s="262"/>
      <c r="GV461" s="262"/>
      <c r="GW461" s="262"/>
      <c r="GX461" s="262"/>
      <c r="GY461" s="276"/>
      <c r="GZ461" s="276"/>
      <c r="HA461" s="276"/>
      <c r="HB461" s="276"/>
      <c r="HC461" s="276"/>
      <c r="HD461" s="276"/>
      <c r="HE461" s="262"/>
      <c r="HF461" s="262"/>
      <c r="HG461" s="262"/>
      <c r="HH461" s="262"/>
      <c r="HI461" s="262"/>
      <c r="HJ461" s="262"/>
      <c r="HK461" s="262"/>
      <c r="HL461" s="262"/>
      <c r="HM461" s="262"/>
      <c r="HN461" s="262"/>
      <c r="HO461" s="262"/>
      <c r="HP461" s="262"/>
      <c r="HQ461" s="262"/>
      <c r="HR461" s="262"/>
      <c r="HS461" s="262"/>
      <c r="HT461" s="262"/>
      <c r="HU461" s="262"/>
      <c r="HV461" s="262"/>
      <c r="HW461" s="262"/>
      <c r="HX461" s="262"/>
      <c r="HY461" s="262"/>
      <c r="HZ461" s="262"/>
      <c r="IA461" s="262"/>
      <c r="IB461" s="262"/>
      <c r="IC461" s="262"/>
      <c r="ID461" s="262"/>
      <c r="IE461" s="262"/>
      <c r="IF461" s="262"/>
      <c r="IG461" s="262"/>
      <c r="IH461" s="262"/>
      <c r="II461" s="262"/>
      <c r="IJ461" s="262"/>
      <c r="IK461" s="262"/>
      <c r="IL461" s="262"/>
      <c r="IM461" s="262"/>
      <c r="IN461" s="262"/>
      <c r="IO461" s="262"/>
      <c r="IP461" s="262"/>
      <c r="IQ461" s="262"/>
      <c r="IR461" s="262"/>
      <c r="IS461" s="262"/>
      <c r="IT461" s="262"/>
      <c r="IU461" s="262"/>
      <c r="IV461" s="262"/>
    </row>
    <row r="462" spans="1:256" ht="20.100000000000001" hidden="1" customHeight="1">
      <c r="A462" s="765"/>
      <c r="B462" s="766"/>
      <c r="C462" s="766"/>
      <c r="D462" s="766"/>
      <c r="E462" s="766"/>
      <c r="F462" s="766"/>
      <c r="G462" s="766"/>
      <c r="H462" s="788"/>
      <c r="I462" s="765"/>
      <c r="J462" s="766"/>
      <c r="K462" s="766"/>
      <c r="L462" s="766"/>
      <c r="M462" s="766"/>
      <c r="N462" s="766"/>
      <c r="O462" s="788"/>
      <c r="P462" s="811"/>
      <c r="Q462" s="812"/>
      <c r="R462" s="811" t="s">
        <v>431</v>
      </c>
      <c r="S462" s="865"/>
      <c r="T462" s="809"/>
      <c r="U462" s="809"/>
      <c r="V462" s="1152"/>
      <c r="W462" s="1153"/>
      <c r="X462" s="1153"/>
      <c r="Y462" s="1153"/>
      <c r="Z462" s="1153"/>
      <c r="AA462" s="1154"/>
      <c r="AB462" s="1153"/>
      <c r="AC462" s="1153"/>
      <c r="AD462" s="1153"/>
      <c r="AE462" s="1153"/>
      <c r="AF462" s="747"/>
      <c r="AG462" s="747"/>
      <c r="AH462" s="747"/>
      <c r="AI462" s="747"/>
      <c r="AJ462" s="747"/>
      <c r="AK462" s="810"/>
      <c r="AL462" s="753">
        <f>SUM(AL458:AL461)</f>
        <v>0</v>
      </c>
      <c r="AM462" s="754"/>
      <c r="AN462" s="754"/>
      <c r="AO462" s="754"/>
      <c r="AP462" s="754"/>
      <c r="AQ462" s="755"/>
      <c r="DW462" s="262"/>
      <c r="DX462" s="262"/>
      <c r="DY462" s="262"/>
      <c r="DZ462" s="262"/>
      <c r="EA462" s="262"/>
      <c r="EB462" s="262"/>
      <c r="EC462" s="262"/>
      <c r="ED462" s="262"/>
      <c r="EE462" s="262"/>
      <c r="EF462" s="262"/>
      <c r="EG462" s="262"/>
      <c r="EH462" s="262"/>
      <c r="EI462" s="262"/>
      <c r="EJ462" s="262"/>
      <c r="EK462" s="262"/>
      <c r="EL462" s="262"/>
      <c r="EM462" s="262"/>
      <c r="EN462" s="262"/>
      <c r="EO462" s="262"/>
      <c r="EP462" s="262"/>
      <c r="EQ462" s="262"/>
      <c r="ER462" s="262"/>
      <c r="ES462" s="262"/>
      <c r="ET462" s="262"/>
      <c r="EU462" s="262"/>
      <c r="EV462" s="262"/>
      <c r="EW462" s="262"/>
      <c r="EX462" s="262"/>
      <c r="EY462" s="262"/>
      <c r="EZ462" s="262"/>
      <c r="FA462" s="262"/>
      <c r="FB462" s="262"/>
      <c r="FC462" s="262"/>
      <c r="FD462" s="262"/>
      <c r="FE462" s="262"/>
      <c r="FF462" s="262"/>
      <c r="FG462" s="262"/>
      <c r="FH462" s="262"/>
      <c r="FI462" s="262"/>
      <c r="FJ462" s="262"/>
      <c r="FK462" s="262"/>
      <c r="FL462" s="262"/>
      <c r="FM462" s="262"/>
      <c r="FN462" s="262"/>
      <c r="FO462" s="262"/>
      <c r="FP462" s="262"/>
      <c r="FQ462" s="262"/>
      <c r="FR462" s="263"/>
      <c r="FS462" s="263"/>
      <c r="FT462" s="263"/>
      <c r="FU462" s="263"/>
      <c r="FV462" s="263"/>
      <c r="FW462" s="263"/>
      <c r="FX462" s="263"/>
      <c r="FY462" s="263"/>
      <c r="FZ462" s="263"/>
      <c r="GA462" s="263"/>
      <c r="GB462" s="262"/>
      <c r="GC462" s="262"/>
      <c r="GD462" s="262"/>
      <c r="GE462" s="262"/>
      <c r="GF462" s="262"/>
      <c r="GG462" s="262"/>
      <c r="GH462" s="262"/>
      <c r="GI462" s="262"/>
      <c r="GP462" s="262"/>
      <c r="GQ462" s="262"/>
      <c r="GR462" s="262"/>
      <c r="GS462" s="262"/>
      <c r="GT462" s="262"/>
      <c r="GU462" s="262"/>
      <c r="GV462" s="262"/>
      <c r="GW462" s="262"/>
      <c r="GX462" s="262"/>
      <c r="GY462" s="276"/>
      <c r="GZ462" s="276"/>
      <c r="HA462" s="276"/>
      <c r="HB462" s="276"/>
      <c r="HC462" s="276"/>
      <c r="HD462" s="276"/>
      <c r="HE462" s="262"/>
      <c r="HF462" s="262"/>
      <c r="HG462" s="262"/>
      <c r="HH462" s="262"/>
      <c r="HI462" s="262"/>
      <c r="HJ462" s="262"/>
      <c r="HK462" s="262"/>
      <c r="HL462" s="262"/>
      <c r="HM462" s="262"/>
      <c r="HN462" s="262"/>
      <c r="HO462" s="262"/>
      <c r="HP462" s="262"/>
      <c r="HQ462" s="262"/>
      <c r="HR462" s="262"/>
      <c r="HS462" s="262"/>
      <c r="HT462" s="262"/>
      <c r="HU462" s="262"/>
      <c r="HV462" s="262"/>
      <c r="HW462" s="262"/>
      <c r="HX462" s="262"/>
      <c r="HY462" s="262"/>
      <c r="HZ462" s="262"/>
      <c r="IA462" s="262"/>
      <c r="IB462" s="262"/>
      <c r="IC462" s="262"/>
      <c r="ID462" s="262"/>
      <c r="IE462" s="262"/>
      <c r="IF462" s="262"/>
      <c r="IG462" s="262"/>
      <c r="IH462" s="262"/>
      <c r="II462" s="262"/>
      <c r="IJ462" s="262"/>
      <c r="IK462" s="262"/>
      <c r="IL462" s="262"/>
      <c r="IM462" s="262"/>
      <c r="IN462" s="262"/>
      <c r="IO462" s="262"/>
      <c r="IP462" s="262"/>
      <c r="IQ462" s="262"/>
      <c r="IR462" s="262"/>
      <c r="IS462" s="262"/>
      <c r="IT462" s="262"/>
      <c r="IU462" s="262"/>
      <c r="IV462" s="262"/>
    </row>
    <row r="463" spans="1:256" s="262" customFormat="1" ht="18.899999999999999" hidden="1" customHeight="1">
      <c r="A463" s="837"/>
      <c r="B463" s="826"/>
      <c r="C463" s="826"/>
      <c r="D463" s="826"/>
      <c r="E463" s="826"/>
      <c r="F463" s="826"/>
      <c r="G463" s="826"/>
      <c r="H463" s="836"/>
      <c r="I463" s="1049" t="s">
        <v>669</v>
      </c>
      <c r="J463" s="1050"/>
      <c r="K463" s="1050"/>
      <c r="L463" s="1050"/>
      <c r="M463" s="1050"/>
      <c r="N463" s="1050"/>
      <c r="O463" s="1051"/>
      <c r="P463" s="698" t="s">
        <v>503</v>
      </c>
      <c r="Q463" s="735"/>
      <c r="R463" s="837" t="s">
        <v>502</v>
      </c>
      <c r="S463" s="709"/>
      <c r="T463" s="709"/>
      <c r="U463" s="709"/>
      <c r="V463" s="709"/>
      <c r="W463" s="1937">
        <f>AL462</f>
        <v>0</v>
      </c>
      <c r="X463" s="1937"/>
      <c r="Y463" s="1937"/>
      <c r="Z463" s="1937"/>
      <c r="AA463" s="1937"/>
      <c r="AB463" s="710" t="s">
        <v>501</v>
      </c>
      <c r="AC463" s="1081">
        <v>0.185</v>
      </c>
      <c r="AD463" s="1117"/>
      <c r="AE463" s="1117"/>
      <c r="AF463" s="1118"/>
      <c r="AG463" s="1118"/>
      <c r="AH463" s="703"/>
      <c r="AI463" s="703"/>
      <c r="AJ463" s="703"/>
      <c r="AK463" s="711"/>
      <c r="AL463" s="740">
        <f>ROUND(W463*AC463,3)</f>
        <v>0</v>
      </c>
      <c r="AM463" s="741"/>
      <c r="AN463" s="741"/>
      <c r="AO463" s="741"/>
      <c r="AP463" s="741"/>
      <c r="AQ463" s="742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</row>
    <row r="464" spans="1:256" s="262" customFormat="1" ht="18.75" hidden="1" customHeight="1">
      <c r="A464" s="837"/>
      <c r="B464" s="826"/>
      <c r="C464" s="826"/>
      <c r="D464" s="826"/>
      <c r="E464" s="826"/>
      <c r="F464" s="826"/>
      <c r="G464" s="826"/>
      <c r="H464" s="836"/>
      <c r="I464" s="808"/>
      <c r="J464" s="747"/>
      <c r="K464" s="747"/>
      <c r="L464" s="747"/>
      <c r="M464" s="747"/>
      <c r="N464" s="747"/>
      <c r="O464" s="810"/>
      <c r="P464" s="1054"/>
      <c r="Q464" s="757"/>
      <c r="R464" s="801" t="s">
        <v>504</v>
      </c>
      <c r="S464" s="747"/>
      <c r="T464" s="958">
        <v>7</v>
      </c>
      <c r="U464" s="747" t="s">
        <v>505</v>
      </c>
      <c r="V464" s="747"/>
      <c r="W464" s="1921">
        <f>AL463</f>
        <v>0</v>
      </c>
      <c r="X464" s="1921"/>
      <c r="Y464" s="1921"/>
      <c r="Z464" s="1921"/>
      <c r="AA464" s="1921"/>
      <c r="AB464" s="763" t="s">
        <v>501</v>
      </c>
      <c r="AC464" s="959">
        <f>1+T464/100</f>
        <v>1.07</v>
      </c>
      <c r="AD464" s="749"/>
      <c r="AE464" s="749"/>
      <c r="AF464" s="751"/>
      <c r="AG464" s="751"/>
      <c r="AH464" s="751"/>
      <c r="AI464" s="751"/>
      <c r="AJ464" s="751"/>
      <c r="AK464" s="752"/>
      <c r="AL464" s="753">
        <f>ROUND(W464*AC464,3)</f>
        <v>0</v>
      </c>
      <c r="AM464" s="754"/>
      <c r="AN464" s="754"/>
      <c r="AO464" s="754"/>
      <c r="AP464" s="754"/>
      <c r="AQ464" s="755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</row>
    <row r="465" spans="1:256" s="110" customFormat="1" ht="20.100000000000001" hidden="1" customHeight="1">
      <c r="A465" s="765"/>
      <c r="B465" s="766"/>
      <c r="C465" s="766"/>
      <c r="D465" s="766"/>
      <c r="E465" s="766"/>
      <c r="F465" s="766"/>
      <c r="G465" s="766"/>
      <c r="H465" s="788"/>
      <c r="I465" s="765" t="s">
        <v>723</v>
      </c>
      <c r="J465" s="766"/>
      <c r="K465" s="766"/>
      <c r="L465" s="766"/>
      <c r="M465" s="766"/>
      <c r="N465" s="766"/>
      <c r="O465" s="788"/>
      <c r="P465" s="765" t="s">
        <v>448</v>
      </c>
      <c r="Q465" s="788"/>
      <c r="R465" s="1155" t="s">
        <v>707</v>
      </c>
      <c r="S465" s="766"/>
      <c r="T465" s="710" t="s">
        <v>501</v>
      </c>
      <c r="U465" s="766" t="s">
        <v>712</v>
      </c>
      <c r="V465" s="766"/>
      <c r="W465" s="766"/>
      <c r="X465" s="915"/>
      <c r="Y465" s="766"/>
      <c r="Z465" s="710"/>
      <c r="AA465" s="967"/>
      <c r="AB465" s="1156"/>
      <c r="AC465" s="1156"/>
      <c r="AD465" s="709"/>
      <c r="AE465" s="709"/>
      <c r="AF465" s="709"/>
      <c r="AG465" s="709"/>
      <c r="AH465" s="709"/>
      <c r="AI465" s="709"/>
      <c r="AJ465" s="709"/>
      <c r="AK465" s="795"/>
      <c r="AL465" s="799"/>
      <c r="AM465" s="800"/>
      <c r="AN465" s="800"/>
      <c r="AO465" s="800"/>
      <c r="AP465" s="800"/>
      <c r="AQ465" s="742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DW465" s="263"/>
      <c r="DX465" s="263"/>
      <c r="DY465" s="263"/>
      <c r="DZ465" s="263"/>
      <c r="EA465" s="263"/>
      <c r="EB465" s="263"/>
      <c r="EC465" s="263"/>
      <c r="ED465" s="263"/>
      <c r="EE465" s="263"/>
      <c r="EF465" s="263"/>
      <c r="EG465" s="263"/>
      <c r="EH465" s="263"/>
      <c r="EI465" s="263"/>
      <c r="EJ465" s="263"/>
      <c r="EK465" s="263"/>
      <c r="EL465" s="263"/>
      <c r="EM465" s="263"/>
      <c r="EN465" s="263"/>
      <c r="EO465" s="263"/>
      <c r="EP465" s="263"/>
      <c r="EQ465" s="263"/>
      <c r="ER465" s="263"/>
      <c r="ES465" s="263"/>
      <c r="ET465" s="263"/>
      <c r="EU465" s="263"/>
      <c r="EV465" s="263"/>
      <c r="EW465" s="263"/>
      <c r="EX465" s="263"/>
      <c r="EY465" s="263"/>
      <c r="EZ465" s="263"/>
      <c r="FA465" s="263"/>
      <c r="FB465" s="263"/>
      <c r="FC465" s="263"/>
      <c r="FD465" s="263"/>
      <c r="FE465" s="263"/>
      <c r="FF465" s="263"/>
      <c r="FG465" s="263"/>
      <c r="FH465" s="263"/>
      <c r="FI465" s="263"/>
      <c r="FJ465" s="263"/>
      <c r="FK465" s="263"/>
      <c r="FL465" s="263"/>
      <c r="FM465" s="263"/>
      <c r="FN465" s="263"/>
      <c r="FO465" s="263"/>
      <c r="FP465" s="263"/>
      <c r="FQ465" s="263"/>
      <c r="FR465" s="263"/>
      <c r="FS465" s="263"/>
      <c r="FT465" s="263"/>
      <c r="FU465" s="263"/>
      <c r="FV465" s="263"/>
      <c r="FW465" s="263"/>
      <c r="FX465" s="263"/>
      <c r="FY465" s="263"/>
      <c r="FZ465" s="263"/>
      <c r="GA465" s="263"/>
      <c r="GB465" s="263"/>
      <c r="GC465" s="263"/>
      <c r="GD465" s="263"/>
      <c r="GE465" s="263"/>
      <c r="GF465" s="263"/>
      <c r="GG465" s="263"/>
      <c r="GH465" s="263"/>
      <c r="GI465" s="263"/>
      <c r="GP465" s="263"/>
      <c r="GQ465" s="263"/>
      <c r="GR465" s="263"/>
      <c r="GS465" s="263"/>
      <c r="GT465" s="263"/>
      <c r="GU465" s="263"/>
      <c r="GV465" s="263"/>
      <c r="GW465" s="263"/>
      <c r="GX465" s="263"/>
      <c r="GY465" s="280"/>
      <c r="GZ465" s="280"/>
      <c r="HA465" s="280"/>
      <c r="HB465" s="280"/>
      <c r="HC465" s="280"/>
      <c r="HD465" s="280"/>
      <c r="HE465" s="263"/>
      <c r="HF465" s="263"/>
      <c r="HG465" s="263"/>
      <c r="HH465" s="263"/>
      <c r="HI465" s="263"/>
      <c r="HJ465" s="263"/>
      <c r="HK465" s="263"/>
      <c r="HL465" s="263"/>
      <c r="HM465" s="263"/>
      <c r="HN465" s="263"/>
      <c r="HO465" s="263"/>
      <c r="HP465" s="263"/>
      <c r="HQ465" s="263"/>
      <c r="HR465" s="263"/>
      <c r="HS465" s="263"/>
      <c r="HT465" s="263"/>
      <c r="HU465" s="263"/>
      <c r="HV465" s="263"/>
      <c r="HW465" s="263"/>
      <c r="HX465" s="263"/>
      <c r="HY465" s="263"/>
      <c r="HZ465" s="263"/>
      <c r="IA465" s="263"/>
      <c r="IB465" s="263"/>
      <c r="IC465" s="263"/>
      <c r="ID465" s="263"/>
      <c r="IE465" s="263"/>
      <c r="IF465" s="263"/>
      <c r="IG465" s="263"/>
      <c r="IH465" s="263"/>
      <c r="II465" s="263"/>
      <c r="IJ465" s="263"/>
      <c r="IK465" s="263"/>
      <c r="IL465" s="263"/>
      <c r="IM465" s="263"/>
      <c r="IN465" s="263"/>
      <c r="IO465" s="263"/>
      <c r="IP465" s="263"/>
      <c r="IQ465" s="263"/>
      <c r="IR465" s="263"/>
      <c r="IS465" s="263"/>
      <c r="IT465" s="263"/>
      <c r="IU465" s="263"/>
      <c r="IV465" s="263"/>
    </row>
    <row r="466" spans="1:256" ht="20.100000000000001" hidden="1" customHeight="1">
      <c r="A466" s="765"/>
      <c r="B466" s="766"/>
      <c r="C466" s="766"/>
      <c r="D466" s="766"/>
      <c r="E466" s="766"/>
      <c r="F466" s="766"/>
      <c r="G466" s="766"/>
      <c r="H466" s="788"/>
      <c r="I466" s="765"/>
      <c r="J466" s="766"/>
      <c r="K466" s="766"/>
      <c r="L466" s="766"/>
      <c r="M466" s="766"/>
      <c r="N466" s="766"/>
      <c r="O466" s="788"/>
      <c r="P466" s="765"/>
      <c r="Q466" s="788"/>
      <c r="R466" s="1151"/>
      <c r="S466" s="709"/>
      <c r="T466" s="709"/>
      <c r="U466" s="709"/>
      <c r="V466" s="709"/>
      <c r="W466" s="709"/>
      <c r="X466" s="709"/>
      <c r="Y466" s="1043"/>
      <c r="Z466" s="1043"/>
      <c r="AA466" s="709" t="s">
        <v>467</v>
      </c>
      <c r="AB466" s="871">
        <v>0</v>
      </c>
      <c r="AC466" s="766"/>
      <c r="AD466" s="766"/>
      <c r="AE466" s="710" t="s">
        <v>501</v>
      </c>
      <c r="AF466" s="976">
        <v>0</v>
      </c>
      <c r="AG466" s="766"/>
      <c r="AH466" s="766"/>
      <c r="AI466" s="709" t="s">
        <v>469</v>
      </c>
      <c r="AJ466" s="709"/>
      <c r="AK466" s="795"/>
      <c r="AL466" s="740">
        <f>ROUND(((AB466*AF466)),3)</f>
        <v>0</v>
      </c>
      <c r="AM466" s="741"/>
      <c r="AN466" s="741"/>
      <c r="AO466" s="741"/>
      <c r="AP466" s="741"/>
      <c r="AQ466" s="742"/>
      <c r="DW466" s="262"/>
      <c r="DX466" s="262"/>
      <c r="DY466" s="262"/>
      <c r="DZ466" s="262"/>
      <c r="EA466" s="262"/>
      <c r="EB466" s="262"/>
      <c r="EC466" s="262"/>
      <c r="ED466" s="262"/>
      <c r="EE466" s="262"/>
      <c r="EF466" s="262"/>
      <c r="EG466" s="262"/>
      <c r="EH466" s="262"/>
      <c r="EI466" s="262"/>
      <c r="EJ466" s="262"/>
      <c r="EK466" s="262"/>
      <c r="EL466" s="262"/>
      <c r="EM466" s="262"/>
      <c r="EN466" s="262"/>
      <c r="EO466" s="262"/>
      <c r="EP466" s="262"/>
      <c r="EQ466" s="262"/>
      <c r="ER466" s="262"/>
      <c r="ES466" s="262"/>
      <c r="ET466" s="262"/>
      <c r="EU466" s="262"/>
      <c r="EV466" s="262"/>
      <c r="EW466" s="262"/>
      <c r="EX466" s="262"/>
      <c r="EY466" s="262"/>
      <c r="EZ466" s="262"/>
      <c r="FA466" s="262"/>
      <c r="FB466" s="262"/>
      <c r="FC466" s="262"/>
      <c r="FD466" s="262"/>
      <c r="FE466" s="262"/>
      <c r="FF466" s="262"/>
      <c r="FG466" s="262"/>
      <c r="FH466" s="262"/>
      <c r="FI466" s="262"/>
      <c r="FJ466" s="262"/>
      <c r="FK466" s="262"/>
      <c r="FL466" s="262"/>
      <c r="FM466" s="262"/>
      <c r="FN466" s="262"/>
      <c r="FO466" s="262"/>
      <c r="FP466" s="262"/>
      <c r="FQ466" s="262"/>
      <c r="FR466" s="263"/>
      <c r="FS466" s="263"/>
      <c r="FT466" s="263"/>
      <c r="FU466" s="263"/>
      <c r="FV466" s="263"/>
      <c r="FW466" s="263"/>
      <c r="FX466" s="263"/>
      <c r="FY466" s="263"/>
      <c r="FZ466" s="263"/>
      <c r="GA466" s="263"/>
      <c r="GB466" s="262"/>
      <c r="GC466" s="262"/>
      <c r="GD466" s="262"/>
      <c r="GE466" s="262"/>
      <c r="GF466" s="262"/>
      <c r="GG466" s="262"/>
      <c r="GH466" s="262"/>
      <c r="GI466" s="262"/>
      <c r="GP466" s="262"/>
      <c r="GQ466" s="262"/>
      <c r="GR466" s="262"/>
      <c r="GS466" s="262"/>
      <c r="GT466" s="262"/>
      <c r="GU466" s="262"/>
      <c r="GV466" s="262"/>
      <c r="GW466" s="262"/>
      <c r="GX466" s="262"/>
      <c r="GY466" s="276"/>
      <c r="GZ466" s="276"/>
      <c r="HA466" s="276"/>
      <c r="HB466" s="276"/>
      <c r="HC466" s="276"/>
      <c r="HD466" s="276"/>
      <c r="HE466" s="262"/>
      <c r="HF466" s="262"/>
      <c r="HG466" s="262"/>
      <c r="HH466" s="262"/>
      <c r="HI466" s="262"/>
      <c r="HJ466" s="262"/>
      <c r="HK466" s="262"/>
      <c r="HL466" s="262"/>
      <c r="HM466" s="262"/>
      <c r="HN466" s="262"/>
      <c r="HO466" s="262"/>
      <c r="HP466" s="262"/>
      <c r="HQ466" s="262"/>
      <c r="HR466" s="262"/>
      <c r="HS466" s="262"/>
      <c r="HT466" s="262"/>
      <c r="HU466" s="262"/>
      <c r="HV466" s="262"/>
      <c r="HW466" s="262"/>
      <c r="HX466" s="262"/>
      <c r="HY466" s="262"/>
      <c r="HZ466" s="262"/>
      <c r="IA466" s="262"/>
      <c r="IB466" s="262"/>
      <c r="IC466" s="262"/>
      <c r="ID466" s="262"/>
      <c r="IE466" s="262"/>
      <c r="IF466" s="262"/>
      <c r="IG466" s="262"/>
      <c r="IH466" s="262"/>
      <c r="II466" s="262"/>
      <c r="IJ466" s="262"/>
      <c r="IK466" s="262"/>
      <c r="IL466" s="262"/>
      <c r="IM466" s="262"/>
      <c r="IN466" s="262"/>
      <c r="IO466" s="262"/>
      <c r="IP466" s="262"/>
      <c r="IQ466" s="262"/>
      <c r="IR466" s="262"/>
      <c r="IS466" s="262"/>
      <c r="IT466" s="262"/>
      <c r="IU466" s="262"/>
      <c r="IV466" s="262"/>
    </row>
    <row r="467" spans="1:256" ht="20.100000000000001" hidden="1" customHeight="1">
      <c r="A467" s="765"/>
      <c r="B467" s="766"/>
      <c r="C467" s="766"/>
      <c r="D467" s="766"/>
      <c r="E467" s="766"/>
      <c r="F467" s="766"/>
      <c r="G467" s="766"/>
      <c r="H467" s="788"/>
      <c r="I467" s="765"/>
      <c r="J467" s="766"/>
      <c r="K467" s="766"/>
      <c r="L467" s="766"/>
      <c r="M467" s="766"/>
      <c r="N467" s="766"/>
      <c r="O467" s="788"/>
      <c r="P467" s="765"/>
      <c r="Q467" s="788"/>
      <c r="R467" s="1151"/>
      <c r="S467" s="709"/>
      <c r="T467" s="709"/>
      <c r="U467" s="709"/>
      <c r="V467" s="709"/>
      <c r="W467" s="709"/>
      <c r="X467" s="709"/>
      <c r="Y467" s="1043"/>
      <c r="Z467" s="1043"/>
      <c r="AA467" s="709" t="s">
        <v>467</v>
      </c>
      <c r="AB467" s="871">
        <v>0</v>
      </c>
      <c r="AC467" s="766"/>
      <c r="AD467" s="766"/>
      <c r="AE467" s="710" t="s">
        <v>501</v>
      </c>
      <c r="AF467" s="976">
        <v>2</v>
      </c>
      <c r="AG467" s="766"/>
      <c r="AH467" s="766"/>
      <c r="AI467" s="709" t="s">
        <v>469</v>
      </c>
      <c r="AJ467" s="709"/>
      <c r="AK467" s="795"/>
      <c r="AL467" s="740">
        <f>ROUND(((AB467*AF467)),3)</f>
        <v>0</v>
      </c>
      <c r="AM467" s="741"/>
      <c r="AN467" s="741"/>
      <c r="AO467" s="741"/>
      <c r="AP467" s="741"/>
      <c r="AQ467" s="742"/>
      <c r="DW467" s="262"/>
      <c r="DX467" s="262"/>
      <c r="DY467" s="262"/>
      <c r="DZ467" s="262"/>
      <c r="EA467" s="262"/>
      <c r="EB467" s="262"/>
      <c r="EC467" s="262"/>
      <c r="ED467" s="262"/>
      <c r="EE467" s="262"/>
      <c r="EF467" s="262"/>
      <c r="EG467" s="262"/>
      <c r="EH467" s="262"/>
      <c r="EI467" s="262"/>
      <c r="EJ467" s="262"/>
      <c r="EK467" s="262"/>
      <c r="EL467" s="262"/>
      <c r="EM467" s="262"/>
      <c r="EN467" s="262"/>
      <c r="EO467" s="262"/>
      <c r="EP467" s="262"/>
      <c r="EQ467" s="262"/>
      <c r="ER467" s="262"/>
      <c r="ES467" s="262"/>
      <c r="ET467" s="262"/>
      <c r="EU467" s="262"/>
      <c r="EV467" s="262"/>
      <c r="EW467" s="262"/>
      <c r="EX467" s="262"/>
      <c r="EY467" s="262"/>
      <c r="EZ467" s="262"/>
      <c r="FA467" s="262"/>
      <c r="FB467" s="262"/>
      <c r="FC467" s="262"/>
      <c r="FD467" s="262"/>
      <c r="FE467" s="262"/>
      <c r="FF467" s="262"/>
      <c r="FG467" s="262"/>
      <c r="FH467" s="262"/>
      <c r="FI467" s="262"/>
      <c r="FJ467" s="262"/>
      <c r="FK467" s="262"/>
      <c r="FL467" s="262"/>
      <c r="FM467" s="262"/>
      <c r="FN467" s="262"/>
      <c r="FO467" s="262"/>
      <c r="FP467" s="262"/>
      <c r="FQ467" s="262"/>
      <c r="FR467" s="263"/>
      <c r="FS467" s="263"/>
      <c r="FT467" s="263"/>
      <c r="FU467" s="263"/>
      <c r="FV467" s="263"/>
      <c r="FW467" s="263"/>
      <c r="FX467" s="263"/>
      <c r="FY467" s="263"/>
      <c r="FZ467" s="263"/>
      <c r="GA467" s="263"/>
      <c r="GB467" s="262"/>
      <c r="GC467" s="262"/>
      <c r="GD467" s="262"/>
      <c r="GE467" s="262"/>
      <c r="GF467" s="262"/>
      <c r="GG467" s="262"/>
      <c r="GH467" s="262"/>
      <c r="GI467" s="262"/>
      <c r="GP467" s="262"/>
      <c r="GQ467" s="262"/>
      <c r="GR467" s="262"/>
      <c r="GS467" s="262"/>
      <c r="GT467" s="262"/>
      <c r="GU467" s="262"/>
      <c r="GV467" s="262"/>
      <c r="GW467" s="262"/>
      <c r="GX467" s="262"/>
      <c r="GY467" s="276"/>
      <c r="GZ467" s="276"/>
      <c r="HA467" s="276"/>
      <c r="HB467" s="276"/>
      <c r="HC467" s="276"/>
      <c r="HD467" s="276"/>
      <c r="HE467" s="262"/>
      <c r="HF467" s="262"/>
      <c r="HG467" s="262"/>
      <c r="HH467" s="262"/>
      <c r="HI467" s="262"/>
      <c r="HJ467" s="262"/>
      <c r="HK467" s="262"/>
      <c r="HL467" s="262"/>
      <c r="HM467" s="262"/>
      <c r="HN467" s="262"/>
      <c r="HO467" s="262"/>
      <c r="HP467" s="262"/>
      <c r="HQ467" s="262"/>
      <c r="HR467" s="262"/>
      <c r="HS467" s="262"/>
      <c r="HT467" s="262"/>
      <c r="HU467" s="262"/>
      <c r="HV467" s="262"/>
      <c r="HW467" s="262"/>
      <c r="HX467" s="262"/>
      <c r="HY467" s="262"/>
      <c r="HZ467" s="262"/>
      <c r="IA467" s="262"/>
      <c r="IB467" s="262"/>
      <c r="IC467" s="262"/>
      <c r="ID467" s="262"/>
      <c r="IE467" s="262"/>
      <c r="IF467" s="262"/>
      <c r="IG467" s="262"/>
      <c r="IH467" s="262"/>
      <c r="II467" s="262"/>
      <c r="IJ467" s="262"/>
      <c r="IK467" s="262"/>
      <c r="IL467" s="262"/>
      <c r="IM467" s="262"/>
      <c r="IN467" s="262"/>
      <c r="IO467" s="262"/>
      <c r="IP467" s="262"/>
      <c r="IQ467" s="262"/>
      <c r="IR467" s="262"/>
      <c r="IS467" s="262"/>
      <c r="IT467" s="262"/>
      <c r="IU467" s="262"/>
      <c r="IV467" s="262"/>
    </row>
    <row r="468" spans="1:256" ht="20.100000000000001" hidden="1" customHeight="1">
      <c r="A468" s="765"/>
      <c r="B468" s="766"/>
      <c r="C468" s="766"/>
      <c r="D468" s="766"/>
      <c r="E468" s="766"/>
      <c r="F468" s="766"/>
      <c r="G468" s="766"/>
      <c r="H468" s="788"/>
      <c r="I468" s="765"/>
      <c r="J468" s="766"/>
      <c r="K468" s="766"/>
      <c r="L468" s="766"/>
      <c r="M468" s="766"/>
      <c r="N468" s="766"/>
      <c r="O468" s="788"/>
      <c r="P468" s="765"/>
      <c r="Q468" s="788"/>
      <c r="R468" s="1151"/>
      <c r="S468" s="709"/>
      <c r="T468" s="709"/>
      <c r="U468" s="709"/>
      <c r="V468" s="709"/>
      <c r="W468" s="709"/>
      <c r="X468" s="709"/>
      <c r="Y468" s="1043"/>
      <c r="Z468" s="1043"/>
      <c r="AA468" s="709" t="s">
        <v>467</v>
      </c>
      <c r="AB468" s="871">
        <v>0</v>
      </c>
      <c r="AC468" s="766"/>
      <c r="AD468" s="766"/>
      <c r="AE468" s="710" t="s">
        <v>501</v>
      </c>
      <c r="AF468" s="976">
        <v>0</v>
      </c>
      <c r="AG468" s="766"/>
      <c r="AH468" s="766"/>
      <c r="AI468" s="709" t="s">
        <v>469</v>
      </c>
      <c r="AJ468" s="709"/>
      <c r="AK468" s="795"/>
      <c r="AL468" s="740">
        <f>ROUND(((AB468*AF468)),3)</f>
        <v>0</v>
      </c>
      <c r="AM468" s="741"/>
      <c r="AN468" s="741"/>
      <c r="AO468" s="741"/>
      <c r="AP468" s="741"/>
      <c r="AQ468" s="742"/>
      <c r="DW468" s="262"/>
      <c r="DX468" s="262"/>
      <c r="DY468" s="262"/>
      <c r="DZ468" s="262"/>
      <c r="EA468" s="262"/>
      <c r="EB468" s="262"/>
      <c r="EC468" s="262"/>
      <c r="ED468" s="262"/>
      <c r="EE468" s="262"/>
      <c r="EF468" s="262"/>
      <c r="EG468" s="262"/>
      <c r="EH468" s="262"/>
      <c r="EI468" s="262"/>
      <c r="EJ468" s="262"/>
      <c r="EK468" s="262"/>
      <c r="EL468" s="262"/>
      <c r="EM468" s="262"/>
      <c r="EN468" s="262"/>
      <c r="EO468" s="262"/>
      <c r="EP468" s="262"/>
      <c r="EQ468" s="262"/>
      <c r="ER468" s="262"/>
      <c r="ES468" s="262"/>
      <c r="ET468" s="262"/>
      <c r="EU468" s="262"/>
      <c r="EV468" s="262"/>
      <c r="EW468" s="262"/>
      <c r="EX468" s="262"/>
      <c r="EY468" s="262"/>
      <c r="EZ468" s="262"/>
      <c r="FA468" s="262"/>
      <c r="FB468" s="262"/>
      <c r="FC468" s="262"/>
      <c r="FD468" s="262"/>
      <c r="FE468" s="262"/>
      <c r="FF468" s="262"/>
      <c r="FG468" s="262"/>
      <c r="FH468" s="262"/>
      <c r="FI468" s="262"/>
      <c r="FJ468" s="262"/>
      <c r="FK468" s="262"/>
      <c r="FL468" s="262"/>
      <c r="FM468" s="262"/>
      <c r="FN468" s="262"/>
      <c r="FO468" s="262"/>
      <c r="FP468" s="262"/>
      <c r="FQ468" s="262"/>
      <c r="FR468" s="263"/>
      <c r="FS468" s="263"/>
      <c r="FT468" s="263"/>
      <c r="FU468" s="263"/>
      <c r="FV468" s="263"/>
      <c r="FW468" s="263"/>
      <c r="FX468" s="263"/>
      <c r="FY468" s="263"/>
      <c r="FZ468" s="263"/>
      <c r="GA468" s="263"/>
      <c r="GB468" s="262"/>
      <c r="GC468" s="262"/>
      <c r="GD468" s="262"/>
      <c r="GE468" s="262"/>
      <c r="GF468" s="262"/>
      <c r="GG468" s="262"/>
      <c r="GH468" s="262"/>
      <c r="GI468" s="262"/>
      <c r="GP468" s="262"/>
      <c r="GQ468" s="262"/>
      <c r="GR468" s="262"/>
      <c r="GS468" s="262"/>
      <c r="GT468" s="262"/>
      <c r="GU468" s="262"/>
      <c r="GV468" s="262"/>
      <c r="GW468" s="262"/>
      <c r="GX468" s="262"/>
      <c r="GY468" s="276"/>
      <c r="GZ468" s="276"/>
      <c r="HA468" s="276"/>
      <c r="HB468" s="276"/>
      <c r="HC468" s="276"/>
      <c r="HD468" s="276"/>
      <c r="HE468" s="262"/>
      <c r="HF468" s="262"/>
      <c r="HG468" s="262"/>
      <c r="HH468" s="262"/>
      <c r="HI468" s="262"/>
      <c r="HJ468" s="262"/>
      <c r="HK468" s="262"/>
      <c r="HL468" s="262"/>
      <c r="HM468" s="262"/>
      <c r="HN468" s="262"/>
      <c r="HO468" s="262"/>
      <c r="HP468" s="262"/>
      <c r="HQ468" s="262"/>
      <c r="HR468" s="262"/>
      <c r="HS468" s="262"/>
      <c r="HT468" s="262"/>
      <c r="HU468" s="262"/>
      <c r="HV468" s="262"/>
      <c r="HW468" s="262"/>
      <c r="HX468" s="262"/>
      <c r="HY468" s="262"/>
      <c r="HZ468" s="262"/>
      <c r="IA468" s="262"/>
      <c r="IB468" s="262"/>
      <c r="IC468" s="262"/>
      <c r="ID468" s="262"/>
      <c r="IE468" s="262"/>
      <c r="IF468" s="262"/>
      <c r="IG468" s="262"/>
      <c r="IH468" s="262"/>
      <c r="II468" s="262"/>
      <c r="IJ468" s="262"/>
      <c r="IK468" s="262"/>
      <c r="IL468" s="262"/>
      <c r="IM468" s="262"/>
      <c r="IN468" s="262"/>
      <c r="IO468" s="262"/>
      <c r="IP468" s="262"/>
      <c r="IQ468" s="262"/>
      <c r="IR468" s="262"/>
      <c r="IS468" s="262"/>
      <c r="IT468" s="262"/>
      <c r="IU468" s="262"/>
      <c r="IV468" s="262"/>
    </row>
    <row r="469" spans="1:256" ht="20.100000000000001" hidden="1" customHeight="1">
      <c r="A469" s="765"/>
      <c r="B469" s="766"/>
      <c r="C469" s="766"/>
      <c r="D469" s="766"/>
      <c r="E469" s="766"/>
      <c r="F469" s="766"/>
      <c r="G469" s="766"/>
      <c r="H469" s="788"/>
      <c r="I469" s="765"/>
      <c r="J469" s="766"/>
      <c r="K469" s="766"/>
      <c r="L469" s="766"/>
      <c r="M469" s="766"/>
      <c r="N469" s="766"/>
      <c r="O469" s="788"/>
      <c r="P469" s="765"/>
      <c r="Q469" s="788"/>
      <c r="R469" s="794" t="s">
        <v>724</v>
      </c>
      <c r="S469" s="819"/>
      <c r="T469" s="766"/>
      <c r="U469" s="766" t="s">
        <v>496</v>
      </c>
      <c r="V469" s="709"/>
      <c r="W469" s="709"/>
      <c r="X469" s="709"/>
      <c r="Y469" s="1043"/>
      <c r="Z469" s="1043"/>
      <c r="AA469" s="709" t="s">
        <v>467</v>
      </c>
      <c r="AB469" s="871">
        <v>0</v>
      </c>
      <c r="AC469" s="766"/>
      <c r="AD469" s="766"/>
      <c r="AE469" s="710" t="s">
        <v>501</v>
      </c>
      <c r="AF469" s="976">
        <v>0</v>
      </c>
      <c r="AG469" s="766"/>
      <c r="AH469" s="766"/>
      <c r="AI469" s="709" t="s">
        <v>469</v>
      </c>
      <c r="AJ469" s="709"/>
      <c r="AK469" s="795"/>
      <c r="AL469" s="740">
        <f>ROUND(((AB469*AF469)),3)</f>
        <v>0</v>
      </c>
      <c r="AM469" s="741"/>
      <c r="AN469" s="741"/>
      <c r="AO469" s="741"/>
      <c r="AP469" s="741"/>
      <c r="AQ469" s="742"/>
      <c r="DW469" s="262"/>
      <c r="DX469" s="262"/>
      <c r="DY469" s="262"/>
      <c r="DZ469" s="262"/>
      <c r="EA469" s="262"/>
      <c r="EB469" s="262"/>
      <c r="EC469" s="262"/>
      <c r="ED469" s="262"/>
      <c r="EE469" s="262"/>
      <c r="EF469" s="262"/>
      <c r="EG469" s="262"/>
      <c r="EH469" s="262"/>
      <c r="EI469" s="262"/>
      <c r="EJ469" s="262"/>
      <c r="EK469" s="262"/>
      <c r="EL469" s="262"/>
      <c r="EM469" s="262"/>
      <c r="EN469" s="262"/>
      <c r="EO469" s="262"/>
      <c r="EP469" s="262"/>
      <c r="EQ469" s="262"/>
      <c r="ER469" s="262"/>
      <c r="ES469" s="262"/>
      <c r="ET469" s="262"/>
      <c r="EU469" s="262"/>
      <c r="EV469" s="262"/>
      <c r="EW469" s="262"/>
      <c r="EX469" s="262"/>
      <c r="EY469" s="262"/>
      <c r="EZ469" s="262"/>
      <c r="FA469" s="262"/>
      <c r="FB469" s="262"/>
      <c r="FC469" s="262"/>
      <c r="FD469" s="262"/>
      <c r="FE469" s="262"/>
      <c r="FF469" s="262"/>
      <c r="FG469" s="262"/>
      <c r="FH469" s="262"/>
      <c r="FI469" s="262"/>
      <c r="FJ469" s="262"/>
      <c r="FK469" s="262"/>
      <c r="FL469" s="262"/>
      <c r="FM469" s="262"/>
      <c r="FN469" s="262"/>
      <c r="FO469" s="262"/>
      <c r="FP469" s="262"/>
      <c r="FQ469" s="262"/>
      <c r="FR469" s="263"/>
      <c r="FS469" s="263"/>
      <c r="FT469" s="263"/>
      <c r="FU469" s="263"/>
      <c r="FV469" s="263"/>
      <c r="FW469" s="263"/>
      <c r="FX469" s="263"/>
      <c r="FY469" s="263"/>
      <c r="FZ469" s="263"/>
      <c r="GA469" s="263"/>
      <c r="GB469" s="262"/>
      <c r="GC469" s="262"/>
      <c r="GD469" s="262"/>
      <c r="GE469" s="262"/>
      <c r="GF469" s="262"/>
      <c r="GG469" s="262"/>
      <c r="GH469" s="262"/>
      <c r="GI469" s="262"/>
      <c r="GP469" s="262"/>
      <c r="GQ469" s="262"/>
      <c r="GR469" s="262"/>
      <c r="GS469" s="262"/>
      <c r="GT469" s="262"/>
      <c r="GU469" s="262"/>
      <c r="GV469" s="262"/>
      <c r="GW469" s="262"/>
      <c r="GX469" s="262"/>
      <c r="GY469" s="276"/>
      <c r="GZ469" s="276"/>
      <c r="HA469" s="276"/>
      <c r="HB469" s="276"/>
      <c r="HC469" s="276"/>
      <c r="HD469" s="276"/>
      <c r="HE469" s="262"/>
      <c r="HF469" s="262"/>
      <c r="HG469" s="262"/>
      <c r="HH469" s="262"/>
      <c r="HI469" s="262"/>
      <c r="HJ469" s="262"/>
      <c r="HK469" s="262"/>
      <c r="HL469" s="262"/>
      <c r="HM469" s="262"/>
      <c r="HN469" s="262"/>
      <c r="HO469" s="262"/>
      <c r="HP469" s="262"/>
      <c r="HQ469" s="262"/>
      <c r="HR469" s="262"/>
      <c r="HS469" s="262"/>
      <c r="HT469" s="262"/>
      <c r="HU469" s="262"/>
      <c r="HV469" s="262"/>
      <c r="HW469" s="262"/>
      <c r="HX469" s="262"/>
      <c r="HY469" s="262"/>
      <c r="HZ469" s="262"/>
      <c r="IA469" s="262"/>
      <c r="IB469" s="262"/>
      <c r="IC469" s="262"/>
      <c r="ID469" s="262"/>
      <c r="IE469" s="262"/>
      <c r="IF469" s="262"/>
      <c r="IG469" s="262"/>
      <c r="IH469" s="262"/>
      <c r="II469" s="262"/>
      <c r="IJ469" s="262"/>
      <c r="IK469" s="262"/>
      <c r="IL469" s="262"/>
      <c r="IM469" s="262"/>
      <c r="IN469" s="262"/>
      <c r="IO469" s="262"/>
      <c r="IP469" s="262"/>
      <c r="IQ469" s="262"/>
      <c r="IR469" s="262"/>
      <c r="IS469" s="262"/>
      <c r="IT469" s="262"/>
      <c r="IU469" s="262"/>
      <c r="IV469" s="262"/>
    </row>
    <row r="470" spans="1:256" ht="20.100000000000001" hidden="1" customHeight="1">
      <c r="A470" s="765"/>
      <c r="B470" s="766"/>
      <c r="C470" s="766"/>
      <c r="D470" s="766"/>
      <c r="E470" s="766"/>
      <c r="F470" s="766"/>
      <c r="G470" s="766"/>
      <c r="H470" s="788"/>
      <c r="I470" s="765"/>
      <c r="J470" s="766"/>
      <c r="K470" s="766"/>
      <c r="L470" s="766"/>
      <c r="M470" s="766"/>
      <c r="N470" s="766"/>
      <c r="O470" s="788"/>
      <c r="P470" s="765"/>
      <c r="Q470" s="788"/>
      <c r="R470" s="765" t="s">
        <v>431</v>
      </c>
      <c r="S470" s="819"/>
      <c r="T470" s="766"/>
      <c r="U470" s="766"/>
      <c r="V470" s="826"/>
      <c r="W470" s="1157"/>
      <c r="X470" s="1157"/>
      <c r="Y470" s="1157"/>
      <c r="Z470" s="1157"/>
      <c r="AA470" s="1158"/>
      <c r="AB470" s="1157"/>
      <c r="AC470" s="1157"/>
      <c r="AD470" s="1157"/>
      <c r="AE470" s="1157"/>
      <c r="AF470" s="709"/>
      <c r="AG470" s="709"/>
      <c r="AH470" s="709"/>
      <c r="AI470" s="709"/>
      <c r="AJ470" s="709"/>
      <c r="AK470" s="795"/>
      <c r="AL470" s="740">
        <f>SUM(AL466:AL469)</f>
        <v>0</v>
      </c>
      <c r="AM470" s="741"/>
      <c r="AN470" s="741"/>
      <c r="AO470" s="741"/>
      <c r="AP470" s="741"/>
      <c r="AQ470" s="742"/>
      <c r="DW470" s="262"/>
      <c r="DX470" s="262"/>
      <c r="DY470" s="262"/>
      <c r="DZ470" s="262"/>
      <c r="EA470" s="262"/>
      <c r="EB470" s="262"/>
      <c r="EC470" s="262"/>
      <c r="ED470" s="262"/>
      <c r="EE470" s="262"/>
      <c r="EF470" s="262"/>
      <c r="EG470" s="262"/>
      <c r="EH470" s="262"/>
      <c r="EI470" s="262"/>
      <c r="EJ470" s="262"/>
      <c r="EK470" s="262"/>
      <c r="EL470" s="262"/>
      <c r="EM470" s="262"/>
      <c r="EN470" s="262"/>
      <c r="EO470" s="262"/>
      <c r="EP470" s="262"/>
      <c r="EQ470" s="262"/>
      <c r="ER470" s="262"/>
      <c r="ES470" s="262"/>
      <c r="ET470" s="262"/>
      <c r="EU470" s="262"/>
      <c r="EV470" s="262"/>
      <c r="EW470" s="262"/>
      <c r="EX470" s="262"/>
      <c r="EY470" s="262"/>
      <c r="EZ470" s="262"/>
      <c r="FA470" s="262"/>
      <c r="FB470" s="262"/>
      <c r="FC470" s="262"/>
      <c r="FD470" s="262"/>
      <c r="FE470" s="262"/>
      <c r="FF470" s="262"/>
      <c r="FG470" s="262"/>
      <c r="FH470" s="262"/>
      <c r="FI470" s="262"/>
      <c r="FJ470" s="262"/>
      <c r="FK470" s="262"/>
      <c r="FL470" s="262"/>
      <c r="FM470" s="262"/>
      <c r="FN470" s="262"/>
      <c r="FO470" s="262"/>
      <c r="FP470" s="262"/>
      <c r="FQ470" s="262"/>
      <c r="FR470" s="263"/>
      <c r="FS470" s="263"/>
      <c r="FT470" s="263"/>
      <c r="FU470" s="263"/>
      <c r="FV470" s="263"/>
      <c r="FW470" s="263"/>
      <c r="FX470" s="263"/>
      <c r="FY470" s="263"/>
      <c r="FZ470" s="263"/>
      <c r="GA470" s="263"/>
      <c r="GB470" s="262"/>
      <c r="GC470" s="262"/>
      <c r="GD470" s="262"/>
      <c r="GE470" s="262"/>
      <c r="GF470" s="262"/>
      <c r="GG470" s="262"/>
      <c r="GH470" s="262"/>
      <c r="GI470" s="262"/>
      <c r="GP470" s="262"/>
      <c r="GQ470" s="262"/>
      <c r="GR470" s="262"/>
      <c r="GS470" s="262"/>
      <c r="GT470" s="262"/>
      <c r="GU470" s="262"/>
      <c r="GV470" s="262"/>
      <c r="GW470" s="262"/>
      <c r="GX470" s="262"/>
      <c r="GY470" s="276"/>
      <c r="GZ470" s="276"/>
      <c r="HA470" s="276"/>
      <c r="HB470" s="276"/>
      <c r="HC470" s="276"/>
      <c r="HD470" s="276"/>
      <c r="HE470" s="262"/>
      <c r="HF470" s="262"/>
      <c r="HG470" s="262"/>
      <c r="HH470" s="262"/>
      <c r="HI470" s="262"/>
      <c r="HJ470" s="262"/>
      <c r="HK470" s="262"/>
      <c r="HL470" s="262"/>
      <c r="HM470" s="262"/>
      <c r="HN470" s="262"/>
      <c r="HO470" s="262"/>
      <c r="HP470" s="262"/>
      <c r="HQ470" s="262"/>
      <c r="HR470" s="262"/>
      <c r="HS470" s="262"/>
      <c r="HT470" s="262"/>
      <c r="HU470" s="262"/>
      <c r="HV470" s="262"/>
      <c r="HW470" s="262"/>
      <c r="HX470" s="262"/>
      <c r="HY470" s="262"/>
      <c r="HZ470" s="262"/>
      <c r="IA470" s="262"/>
      <c r="IB470" s="262"/>
      <c r="IC470" s="262"/>
      <c r="ID470" s="262"/>
      <c r="IE470" s="262"/>
      <c r="IF470" s="262"/>
      <c r="IG470" s="262"/>
      <c r="IH470" s="262"/>
      <c r="II470" s="262"/>
      <c r="IJ470" s="262"/>
      <c r="IK470" s="262"/>
      <c r="IL470" s="262"/>
      <c r="IM470" s="262"/>
      <c r="IN470" s="262"/>
      <c r="IO470" s="262"/>
      <c r="IP470" s="262"/>
      <c r="IQ470" s="262"/>
      <c r="IR470" s="262"/>
      <c r="IS470" s="262"/>
      <c r="IT470" s="262"/>
      <c r="IU470" s="262"/>
      <c r="IV470" s="262"/>
    </row>
    <row r="471" spans="1:256" s="262" customFormat="1" ht="18.899999999999999" hidden="1" customHeight="1">
      <c r="A471" s="837"/>
      <c r="B471" s="826"/>
      <c r="C471" s="826"/>
      <c r="D471" s="826"/>
      <c r="E471" s="826"/>
      <c r="F471" s="826"/>
      <c r="G471" s="826"/>
      <c r="H471" s="836"/>
      <c r="I471" s="1049" t="s">
        <v>669</v>
      </c>
      <c r="J471" s="1050"/>
      <c r="K471" s="1050"/>
      <c r="L471" s="1050"/>
      <c r="M471" s="1050"/>
      <c r="N471" s="1050"/>
      <c r="O471" s="1051"/>
      <c r="P471" s="720" t="s">
        <v>503</v>
      </c>
      <c r="Q471" s="719"/>
      <c r="R471" s="956" t="s">
        <v>502</v>
      </c>
      <c r="S471" s="724"/>
      <c r="T471" s="724"/>
      <c r="U471" s="724"/>
      <c r="V471" s="724"/>
      <c r="W471" s="1926">
        <f>AL470</f>
        <v>0</v>
      </c>
      <c r="X471" s="1926"/>
      <c r="Y471" s="1926"/>
      <c r="Z471" s="1926"/>
      <c r="AA471" s="1926"/>
      <c r="AB471" s="896" t="s">
        <v>501</v>
      </c>
      <c r="AC471" s="957">
        <v>0.24099999999999999</v>
      </c>
      <c r="AD471" s="1159"/>
      <c r="AE471" s="1159"/>
      <c r="AF471" s="1160"/>
      <c r="AG471" s="1160"/>
      <c r="AH471" s="728"/>
      <c r="AI471" s="728"/>
      <c r="AJ471" s="728"/>
      <c r="AK471" s="729"/>
      <c r="AL471" s="730">
        <f>ROUND(W471*AC471,3)</f>
        <v>0</v>
      </c>
      <c r="AM471" s="900"/>
      <c r="AN471" s="900"/>
      <c r="AO471" s="900"/>
      <c r="AP471" s="900"/>
      <c r="AQ471" s="901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</row>
    <row r="472" spans="1:256" s="262" customFormat="1" ht="18.899999999999999" hidden="1" customHeight="1">
      <c r="A472" s="842"/>
      <c r="B472" s="843"/>
      <c r="C472" s="843"/>
      <c r="D472" s="843"/>
      <c r="E472" s="843"/>
      <c r="F472" s="843"/>
      <c r="G472" s="843"/>
      <c r="H472" s="844"/>
      <c r="I472" s="845"/>
      <c r="J472" s="778"/>
      <c r="K472" s="778"/>
      <c r="L472" s="778"/>
      <c r="M472" s="778"/>
      <c r="N472" s="778"/>
      <c r="O472" s="847"/>
      <c r="P472" s="1072"/>
      <c r="Q472" s="775"/>
      <c r="R472" s="842" t="s">
        <v>504</v>
      </c>
      <c r="S472" s="778"/>
      <c r="T472" s="963">
        <v>7</v>
      </c>
      <c r="U472" s="778" t="s">
        <v>505</v>
      </c>
      <c r="V472" s="778"/>
      <c r="W472" s="1933">
        <f>AL471</f>
        <v>0</v>
      </c>
      <c r="X472" s="1933"/>
      <c r="Y472" s="1933"/>
      <c r="Z472" s="1933"/>
      <c r="AA472" s="1933"/>
      <c r="AB472" s="773" t="s">
        <v>501</v>
      </c>
      <c r="AC472" s="964">
        <f>1+T472/100</f>
        <v>1.07</v>
      </c>
      <c r="AD472" s="965"/>
      <c r="AE472" s="965"/>
      <c r="AF472" s="780"/>
      <c r="AG472" s="780"/>
      <c r="AH472" s="780"/>
      <c r="AI472" s="780"/>
      <c r="AJ472" s="780"/>
      <c r="AK472" s="781"/>
      <c r="AL472" s="853">
        <f>ROUND(W472*AC472,3)</f>
        <v>0</v>
      </c>
      <c r="AM472" s="854"/>
      <c r="AN472" s="854"/>
      <c r="AO472" s="854"/>
      <c r="AP472" s="854"/>
      <c r="AQ472" s="855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</row>
    <row r="473" spans="1:256" ht="20.100000000000001" hidden="1" customHeight="1">
      <c r="A473" s="686" t="s">
        <v>725</v>
      </c>
      <c r="B473" s="687"/>
      <c r="C473" s="687"/>
      <c r="D473" s="687"/>
      <c r="E473" s="687"/>
      <c r="F473" s="687"/>
      <c r="G473" s="687"/>
      <c r="H473" s="785"/>
      <c r="I473" s="686" t="s">
        <v>717</v>
      </c>
      <c r="J473" s="687"/>
      <c r="K473" s="687"/>
      <c r="L473" s="687"/>
      <c r="M473" s="687"/>
      <c r="N473" s="687"/>
      <c r="O473" s="785"/>
      <c r="P473" s="686" t="s">
        <v>514</v>
      </c>
      <c r="Q473" s="785"/>
      <c r="R473" s="1150" t="s">
        <v>726</v>
      </c>
      <c r="S473" s="859"/>
      <c r="T473" s="687"/>
      <c r="U473" s="687"/>
      <c r="V473" s="1161"/>
      <c r="W473" s="1161"/>
      <c r="X473" s="860"/>
      <c r="Y473" s="687"/>
      <c r="Z473" s="687"/>
      <c r="AA473" s="1162" t="s">
        <v>542</v>
      </c>
      <c r="AB473" s="693"/>
      <c r="AC473" s="687">
        <v>10</v>
      </c>
      <c r="AD473" s="687"/>
      <c r="AE473" s="693"/>
      <c r="AF473" s="693"/>
      <c r="AG473" s="693"/>
      <c r="AH473" s="693"/>
      <c r="AI473" s="693"/>
      <c r="AJ473" s="693"/>
      <c r="AK473" s="790"/>
      <c r="AL473" s="1029"/>
      <c r="AM473" s="1030"/>
      <c r="AN473" s="1030"/>
      <c r="AO473" s="1030"/>
      <c r="AP473" s="1030"/>
      <c r="AQ473" s="891"/>
      <c r="DZ473" s="263"/>
      <c r="EA473" s="263"/>
      <c r="EB473" s="262"/>
      <c r="EC473" s="262"/>
      <c r="ED473" s="262"/>
      <c r="EE473" s="262"/>
      <c r="EF473" s="262"/>
      <c r="EG473" s="262"/>
      <c r="EH473" s="262"/>
      <c r="EI473" s="262"/>
      <c r="EJ473" s="262"/>
      <c r="EK473" s="262"/>
      <c r="EL473" s="262"/>
      <c r="EM473" s="262"/>
      <c r="FM473" s="262"/>
      <c r="FN473" s="262"/>
      <c r="FO473" s="262"/>
      <c r="FP473" s="262"/>
      <c r="FQ473" s="262"/>
      <c r="FR473" s="262"/>
      <c r="FS473" s="262"/>
      <c r="FT473" s="262"/>
      <c r="FU473" s="262"/>
      <c r="FV473" s="262"/>
      <c r="FW473" s="262"/>
      <c r="FX473" s="262"/>
      <c r="FY473" s="262"/>
      <c r="FZ473" s="262"/>
      <c r="GA473" s="262"/>
      <c r="GB473" s="262"/>
      <c r="GC473" s="262"/>
      <c r="GD473" s="262"/>
      <c r="GE473" s="262"/>
      <c r="GF473" s="262"/>
      <c r="GG473" s="276"/>
      <c r="GH473" s="262"/>
      <c r="GI473" s="262"/>
      <c r="GJ473" s="276"/>
      <c r="GK473" s="276"/>
      <c r="GL473" s="276"/>
      <c r="GM473" s="276"/>
      <c r="GN473" s="276"/>
      <c r="GO473" s="276"/>
      <c r="GP473" s="276"/>
      <c r="GQ473" s="276"/>
      <c r="GR473" s="276"/>
      <c r="GS473" s="276"/>
      <c r="GT473" s="276"/>
      <c r="GU473" s="262"/>
      <c r="GV473" s="262"/>
      <c r="GW473" s="262"/>
      <c r="GX473" s="262"/>
      <c r="GY473" s="262"/>
      <c r="GZ473" s="262"/>
      <c r="HA473" s="262"/>
      <c r="HB473" s="262"/>
      <c r="HC473" s="262"/>
      <c r="HD473" s="262"/>
      <c r="HE473" s="262"/>
      <c r="HF473" s="262"/>
      <c r="HG473" s="262"/>
      <c r="HH473" s="262"/>
      <c r="HI473" s="262"/>
      <c r="HJ473" s="262"/>
      <c r="HK473" s="262"/>
      <c r="HL473" s="262"/>
      <c r="HM473" s="262"/>
      <c r="HN473" s="262"/>
      <c r="HO473" s="262"/>
      <c r="HP473" s="262"/>
      <c r="HQ473" s="262"/>
      <c r="HR473" s="262"/>
      <c r="HS473" s="262"/>
      <c r="HT473" s="262"/>
      <c r="HU473" s="263"/>
      <c r="HV473" s="262"/>
    </row>
    <row r="474" spans="1:256" ht="20.100000000000001" hidden="1" customHeight="1">
      <c r="A474" s="765" t="s">
        <v>727</v>
      </c>
      <c r="B474" s="766"/>
      <c r="C474" s="766"/>
      <c r="D474" s="766"/>
      <c r="E474" s="766"/>
      <c r="F474" s="766"/>
      <c r="G474" s="766"/>
      <c r="H474" s="788"/>
      <c r="I474" s="808"/>
      <c r="J474" s="747"/>
      <c r="K474" s="747"/>
      <c r="L474" s="747"/>
      <c r="M474" s="747"/>
      <c r="N474" s="747"/>
      <c r="O474" s="810"/>
      <c r="P474" s="808"/>
      <c r="Q474" s="810"/>
      <c r="R474" s="1163" t="s">
        <v>467</v>
      </c>
      <c r="S474" s="865">
        <f>AL445</f>
        <v>37.75</v>
      </c>
      <c r="T474" s="809"/>
      <c r="U474" s="809"/>
      <c r="V474" s="1164"/>
      <c r="W474" s="1165" t="s">
        <v>542</v>
      </c>
      <c r="X474" s="866">
        <f>$AC$473</f>
        <v>10</v>
      </c>
      <c r="Y474" s="809"/>
      <c r="Z474" s="747" t="s">
        <v>469</v>
      </c>
      <c r="AA474" s="747"/>
      <c r="AB474" s="747"/>
      <c r="AC474" s="747"/>
      <c r="AD474" s="747"/>
      <c r="AE474" s="747"/>
      <c r="AF474" s="747"/>
      <c r="AG474" s="747"/>
      <c r="AH474" s="747"/>
      <c r="AI474" s="747"/>
      <c r="AJ474" s="747"/>
      <c r="AK474" s="810"/>
      <c r="AL474" s="753">
        <f>ROUND((S474/X474),0)</f>
        <v>4</v>
      </c>
      <c r="AM474" s="754"/>
      <c r="AN474" s="754"/>
      <c r="AO474" s="754"/>
      <c r="AP474" s="754"/>
      <c r="AQ474" s="755"/>
      <c r="DW474" s="263"/>
      <c r="DX474" s="263"/>
      <c r="DY474" s="263"/>
      <c r="DZ474" s="263"/>
      <c r="EA474" s="263"/>
      <c r="EB474" s="262"/>
      <c r="EC474" s="262"/>
      <c r="ED474" s="262"/>
      <c r="EE474" s="262"/>
      <c r="EF474" s="262"/>
      <c r="EG474" s="262"/>
      <c r="EH474" s="262"/>
      <c r="EI474" s="262"/>
      <c r="EJ474" s="262"/>
      <c r="EK474" s="262"/>
      <c r="EL474" s="262"/>
      <c r="EM474" s="262"/>
      <c r="FM474" s="262"/>
      <c r="FN474" s="262"/>
      <c r="FO474" s="262"/>
      <c r="FP474" s="262"/>
      <c r="FQ474" s="262"/>
      <c r="FR474" s="262"/>
      <c r="FS474" s="262"/>
      <c r="FT474" s="262"/>
      <c r="FU474" s="262"/>
      <c r="FV474" s="262"/>
      <c r="FW474" s="262"/>
      <c r="FX474" s="262"/>
      <c r="FY474" s="262"/>
      <c r="FZ474" s="262"/>
      <c r="GA474" s="262"/>
      <c r="GB474" s="262"/>
      <c r="GC474" s="262"/>
      <c r="GD474" s="262"/>
      <c r="GE474" s="262"/>
      <c r="GF474" s="262"/>
      <c r="GG474" s="276"/>
      <c r="GH474" s="262"/>
      <c r="GI474" s="276"/>
      <c r="GJ474" s="276"/>
      <c r="GK474" s="276"/>
      <c r="GL474" s="276"/>
      <c r="GM474" s="276"/>
      <c r="GN474" s="276"/>
      <c r="GO474" s="276"/>
      <c r="GP474" s="276"/>
      <c r="GQ474" s="276"/>
      <c r="GR474" s="276"/>
      <c r="GS474" s="276"/>
      <c r="GT474" s="276"/>
      <c r="GU474" s="262"/>
      <c r="GV474" s="262"/>
      <c r="GW474" s="262"/>
      <c r="GX474" s="262"/>
      <c r="GY474" s="262"/>
      <c r="GZ474" s="262"/>
      <c r="HA474" s="262"/>
      <c r="HB474" s="262"/>
      <c r="HC474" s="262"/>
      <c r="HD474" s="262"/>
      <c r="HE474" s="262"/>
      <c r="HF474" s="262"/>
      <c r="HG474" s="262"/>
      <c r="HH474" s="262"/>
      <c r="HI474" s="262"/>
      <c r="HJ474" s="262"/>
      <c r="HK474" s="262"/>
      <c r="HL474" s="262"/>
      <c r="HM474" s="262"/>
      <c r="HN474" s="262"/>
      <c r="HO474" s="262"/>
      <c r="HP474" s="262"/>
      <c r="HQ474" s="262"/>
      <c r="HR474" s="262"/>
      <c r="HS474" s="262"/>
      <c r="HT474" s="262"/>
      <c r="HU474" s="263"/>
      <c r="HV474" s="262"/>
    </row>
    <row r="475" spans="1:256" ht="20.100000000000001" hidden="1" customHeight="1">
      <c r="A475" s="837"/>
      <c r="B475" s="826"/>
      <c r="C475" s="826"/>
      <c r="D475" s="826"/>
      <c r="E475" s="826"/>
      <c r="F475" s="826"/>
      <c r="G475" s="766"/>
      <c r="H475" s="836"/>
      <c r="I475" s="715" t="s">
        <v>720</v>
      </c>
      <c r="J475" s="716"/>
      <c r="K475" s="716"/>
      <c r="L475" s="716"/>
      <c r="M475" s="716"/>
      <c r="N475" s="716"/>
      <c r="O475" s="848"/>
      <c r="P475" s="715" t="s">
        <v>514</v>
      </c>
      <c r="Q475" s="848"/>
      <c r="R475" s="1166" t="s">
        <v>41</v>
      </c>
      <c r="S475" s="1005"/>
      <c r="T475" s="716"/>
      <c r="U475" s="716"/>
      <c r="V475" s="1167"/>
      <c r="W475" s="1167"/>
      <c r="X475" s="1168"/>
      <c r="Y475" s="716"/>
      <c r="Z475" s="716"/>
      <c r="AA475" s="716"/>
      <c r="AB475" s="1169"/>
      <c r="AC475" s="716"/>
      <c r="AD475" s="716"/>
      <c r="AE475" s="724"/>
      <c r="AF475" s="724"/>
      <c r="AG475" s="724"/>
      <c r="AH475" s="724"/>
      <c r="AI475" s="724"/>
      <c r="AJ475" s="724"/>
      <c r="AK475" s="899"/>
      <c r="AL475" s="730"/>
      <c r="AM475" s="900"/>
      <c r="AN475" s="900"/>
      <c r="AO475" s="900"/>
      <c r="AP475" s="900"/>
      <c r="AQ475" s="901"/>
      <c r="DW475" s="263"/>
      <c r="DX475" s="263"/>
      <c r="DY475" s="263"/>
      <c r="DZ475" s="263"/>
      <c r="EA475" s="263"/>
      <c r="EB475" s="262"/>
      <c r="EC475" s="262"/>
      <c r="ED475" s="262"/>
      <c r="EE475" s="262"/>
      <c r="EF475" s="262"/>
      <c r="EG475" s="262"/>
      <c r="EH475" s="262"/>
      <c r="EI475" s="262"/>
      <c r="EJ475" s="262"/>
      <c r="EK475" s="262"/>
      <c r="EL475" s="262"/>
      <c r="EM475" s="262"/>
      <c r="FM475" s="262"/>
      <c r="FN475" s="262"/>
      <c r="FO475" s="262"/>
      <c r="FP475" s="262"/>
      <c r="FQ475" s="262"/>
      <c r="FR475" s="262"/>
      <c r="FS475" s="262"/>
      <c r="FT475" s="262"/>
      <c r="FU475" s="262"/>
      <c r="FV475" s="262"/>
      <c r="FW475" s="262"/>
      <c r="FX475" s="262"/>
      <c r="FY475" s="262"/>
      <c r="FZ475" s="262"/>
      <c r="GA475" s="262"/>
      <c r="GB475" s="262"/>
      <c r="GC475" s="262"/>
      <c r="GD475" s="262"/>
      <c r="GE475" s="262"/>
      <c r="GF475" s="262"/>
      <c r="GG475" s="276"/>
      <c r="GH475" s="262"/>
      <c r="GI475" s="276"/>
      <c r="GJ475" s="276"/>
      <c r="GK475" s="276"/>
      <c r="GL475" s="276"/>
      <c r="GM475" s="276"/>
      <c r="GN475" s="276"/>
      <c r="GO475" s="276"/>
      <c r="GP475" s="276"/>
      <c r="GQ475" s="276"/>
      <c r="GR475" s="276"/>
      <c r="GS475" s="276"/>
      <c r="GT475" s="276"/>
      <c r="GU475" s="262"/>
      <c r="GV475" s="262"/>
      <c r="GW475" s="262"/>
      <c r="GX475" s="262"/>
      <c r="GY475" s="262"/>
      <c r="GZ475" s="262"/>
      <c r="HA475" s="262"/>
      <c r="HB475" s="262"/>
      <c r="HC475" s="262"/>
      <c r="HD475" s="262"/>
      <c r="HE475" s="262"/>
      <c r="HF475" s="262"/>
      <c r="HG475" s="262"/>
      <c r="HH475" s="262"/>
      <c r="HI475" s="262"/>
      <c r="HJ475" s="262"/>
      <c r="HK475" s="262"/>
      <c r="HL475" s="262"/>
      <c r="HM475" s="262"/>
      <c r="HN475" s="262"/>
      <c r="HO475" s="262"/>
      <c r="HP475" s="262"/>
      <c r="HQ475" s="262"/>
      <c r="HR475" s="262"/>
      <c r="HS475" s="262"/>
      <c r="HT475" s="262"/>
      <c r="HU475" s="263"/>
      <c r="HV475" s="262"/>
    </row>
    <row r="476" spans="1:256" ht="20.100000000000001" hidden="1" customHeight="1">
      <c r="A476" s="1170"/>
      <c r="B476" s="826"/>
      <c r="C476" s="826"/>
      <c r="D476" s="826"/>
      <c r="E476" s="826"/>
      <c r="F476" s="826"/>
      <c r="G476" s="826"/>
      <c r="H476" s="836"/>
      <c r="I476" s="811"/>
      <c r="J476" s="809"/>
      <c r="K476" s="809"/>
      <c r="L476" s="809"/>
      <c r="M476" s="809"/>
      <c r="N476" s="809"/>
      <c r="O476" s="812"/>
      <c r="P476" s="811"/>
      <c r="Q476" s="812"/>
      <c r="R476" s="1163" t="s">
        <v>467</v>
      </c>
      <c r="S476" s="865">
        <f>AL454</f>
        <v>105.9</v>
      </c>
      <c r="T476" s="809"/>
      <c r="U476" s="809"/>
      <c r="V476" s="1164"/>
      <c r="W476" s="1165" t="s">
        <v>542</v>
      </c>
      <c r="X476" s="866">
        <f>$AC$473</f>
        <v>10</v>
      </c>
      <c r="Y476" s="809"/>
      <c r="Z476" s="747" t="s">
        <v>469</v>
      </c>
      <c r="AA476" s="747"/>
      <c r="AB476" s="747"/>
      <c r="AC476" s="747"/>
      <c r="AD476" s="747"/>
      <c r="AE476" s="747"/>
      <c r="AF476" s="747"/>
      <c r="AG476" s="747"/>
      <c r="AH476" s="747"/>
      <c r="AI476" s="747"/>
      <c r="AJ476" s="747"/>
      <c r="AK476" s="810"/>
      <c r="AL476" s="753">
        <f>ROUND((S476/X476),0)</f>
        <v>11</v>
      </c>
      <c r="AM476" s="754"/>
      <c r="AN476" s="754"/>
      <c r="AO476" s="754"/>
      <c r="AP476" s="754"/>
      <c r="AQ476" s="755"/>
      <c r="DW476" s="263"/>
      <c r="DX476" s="263"/>
      <c r="DY476" s="263"/>
      <c r="DZ476" s="263"/>
      <c r="EA476" s="263"/>
      <c r="EB476" s="262"/>
      <c r="EC476" s="262"/>
      <c r="ED476" s="262"/>
      <c r="EE476" s="262"/>
      <c r="EF476" s="262"/>
      <c r="EG476" s="262"/>
      <c r="EH476" s="262"/>
      <c r="EI476" s="262"/>
      <c r="EJ476" s="262"/>
      <c r="EK476" s="262"/>
      <c r="EL476" s="262"/>
      <c r="EM476" s="262"/>
      <c r="FM476" s="262"/>
      <c r="FN476" s="262"/>
      <c r="FO476" s="262"/>
      <c r="FP476" s="262"/>
      <c r="FQ476" s="262"/>
      <c r="FR476" s="262"/>
      <c r="FS476" s="262"/>
      <c r="FT476" s="262"/>
      <c r="FU476" s="262"/>
      <c r="FV476" s="262"/>
      <c r="FW476" s="262"/>
      <c r="FX476" s="262"/>
      <c r="FY476" s="262"/>
      <c r="FZ476" s="262"/>
      <c r="GA476" s="262"/>
      <c r="GB476" s="262"/>
      <c r="GC476" s="262"/>
      <c r="GD476" s="262"/>
      <c r="GE476" s="262"/>
      <c r="GF476" s="262"/>
      <c r="GG476" s="276"/>
      <c r="GH476" s="276"/>
      <c r="GI476" s="276"/>
      <c r="GJ476" s="276"/>
      <c r="GK476" s="276"/>
      <c r="GL476" s="276"/>
      <c r="GM476" s="276"/>
      <c r="GN476" s="276"/>
      <c r="GO476" s="276"/>
      <c r="GP476" s="276"/>
      <c r="GQ476" s="276"/>
      <c r="GR476" s="276"/>
      <c r="GS476" s="276"/>
      <c r="GT476" s="276"/>
      <c r="GU476" s="262"/>
      <c r="GV476" s="262"/>
      <c r="GW476" s="262"/>
      <c r="GX476" s="262"/>
      <c r="GY476" s="262"/>
      <c r="GZ476" s="262"/>
      <c r="HA476" s="262"/>
      <c r="HB476" s="262"/>
      <c r="HC476" s="262"/>
      <c r="HD476" s="262"/>
      <c r="HE476" s="262"/>
      <c r="HF476" s="262"/>
      <c r="HG476" s="262"/>
      <c r="HH476" s="262"/>
      <c r="HI476" s="262"/>
      <c r="HJ476" s="262"/>
      <c r="HK476" s="262"/>
      <c r="HL476" s="262"/>
      <c r="HM476" s="262"/>
      <c r="HN476" s="262"/>
      <c r="HO476" s="262"/>
      <c r="HP476" s="262"/>
      <c r="HQ476" s="262"/>
      <c r="HR476" s="262"/>
      <c r="HS476" s="262"/>
      <c r="HT476" s="262"/>
      <c r="HU476" s="263"/>
      <c r="HV476" s="262"/>
    </row>
    <row r="477" spans="1:256" ht="20.100000000000001" hidden="1" customHeight="1">
      <c r="A477" s="837"/>
      <c r="B477" s="826"/>
      <c r="C477" s="826"/>
      <c r="D477" s="826"/>
      <c r="E477" s="826"/>
      <c r="F477" s="826"/>
      <c r="G477" s="766"/>
      <c r="H477" s="836"/>
      <c r="I477" s="765" t="s">
        <v>722</v>
      </c>
      <c r="J477" s="766"/>
      <c r="K477" s="766"/>
      <c r="L477" s="766"/>
      <c r="M477" s="766"/>
      <c r="N477" s="766"/>
      <c r="O477" s="788"/>
      <c r="P477" s="765" t="s">
        <v>514</v>
      </c>
      <c r="Q477" s="788"/>
      <c r="R477" s="1080" t="s">
        <v>41</v>
      </c>
      <c r="S477" s="819"/>
      <c r="T477" s="766"/>
      <c r="U477" s="766"/>
      <c r="V477" s="932"/>
      <c r="W477" s="932"/>
      <c r="X477" s="872"/>
      <c r="Y477" s="766"/>
      <c r="Z477" s="766"/>
      <c r="AA477" s="766"/>
      <c r="AB477" s="1010"/>
      <c r="AC477" s="766"/>
      <c r="AD477" s="766"/>
      <c r="AE477" s="709"/>
      <c r="AF477" s="709"/>
      <c r="AG477" s="709"/>
      <c r="AH477" s="709"/>
      <c r="AI477" s="709"/>
      <c r="AJ477" s="709"/>
      <c r="AK477" s="795"/>
      <c r="AL477" s="740"/>
      <c r="AM477" s="741"/>
      <c r="AN477" s="741"/>
      <c r="AO477" s="741"/>
      <c r="AP477" s="741"/>
      <c r="AQ477" s="742"/>
      <c r="DW477" s="263"/>
      <c r="DX477" s="263"/>
      <c r="DY477" s="263"/>
      <c r="DZ477" s="263"/>
      <c r="EA477" s="263"/>
      <c r="EB477" s="262"/>
      <c r="EC477" s="262"/>
      <c r="ED477" s="262"/>
      <c r="EE477" s="262"/>
      <c r="EF477" s="262"/>
      <c r="EG477" s="262"/>
      <c r="EH477" s="262"/>
      <c r="EI477" s="262"/>
      <c r="EJ477" s="262"/>
      <c r="EK477" s="262"/>
      <c r="EL477" s="262"/>
      <c r="EM477" s="262"/>
      <c r="FM477" s="262"/>
      <c r="FN477" s="262"/>
      <c r="FO477" s="262"/>
      <c r="FP477" s="262"/>
      <c r="FQ477" s="262"/>
      <c r="FR477" s="262"/>
      <c r="FS477" s="262"/>
      <c r="FT477" s="262"/>
      <c r="FU477" s="262"/>
      <c r="FV477" s="262"/>
      <c r="FW477" s="262"/>
      <c r="FX477" s="262"/>
      <c r="FY477" s="262"/>
      <c r="FZ477" s="262"/>
      <c r="GA477" s="262"/>
      <c r="GB477" s="262"/>
      <c r="GC477" s="262"/>
      <c r="GD477" s="262"/>
      <c r="GE477" s="262"/>
      <c r="GF477" s="262"/>
      <c r="GG477" s="276"/>
      <c r="GH477" s="262"/>
      <c r="GI477" s="276"/>
      <c r="GJ477" s="276"/>
      <c r="GK477" s="276"/>
      <c r="GL477" s="276"/>
      <c r="GM477" s="276"/>
      <c r="GN477" s="276"/>
      <c r="GO477" s="276"/>
      <c r="GP477" s="276"/>
      <c r="GQ477" s="276"/>
      <c r="GR477" s="276"/>
      <c r="GS477" s="276"/>
      <c r="GT477" s="276"/>
      <c r="GU477" s="262"/>
      <c r="GV477" s="262"/>
      <c r="GW477" s="262"/>
      <c r="GX477" s="262"/>
      <c r="GY477" s="262"/>
      <c r="GZ477" s="262"/>
      <c r="HA477" s="262"/>
      <c r="HB477" s="262"/>
      <c r="HC477" s="262"/>
      <c r="HD477" s="262"/>
      <c r="HE477" s="262"/>
      <c r="HF477" s="262"/>
      <c r="HG477" s="262"/>
      <c r="HH477" s="262"/>
      <c r="HI477" s="262"/>
      <c r="HJ477" s="262"/>
      <c r="HK477" s="262"/>
      <c r="HL477" s="262"/>
      <c r="HM477" s="262"/>
      <c r="HN477" s="262"/>
      <c r="HO477" s="262"/>
      <c r="HP477" s="262"/>
      <c r="HQ477" s="262"/>
      <c r="HR477" s="262"/>
      <c r="HS477" s="262"/>
      <c r="HT477" s="262"/>
      <c r="HU477" s="263"/>
      <c r="HV477" s="262"/>
    </row>
    <row r="478" spans="1:256" ht="20.100000000000001" hidden="1" customHeight="1">
      <c r="A478" s="1170"/>
      <c r="B478" s="826"/>
      <c r="C478" s="826"/>
      <c r="D478" s="826"/>
      <c r="E478" s="826"/>
      <c r="F478" s="826"/>
      <c r="G478" s="826"/>
      <c r="H478" s="836"/>
      <c r="I478" s="811"/>
      <c r="J478" s="809"/>
      <c r="K478" s="809"/>
      <c r="L478" s="809"/>
      <c r="M478" s="809"/>
      <c r="N478" s="809"/>
      <c r="O478" s="812"/>
      <c r="P478" s="811"/>
      <c r="Q478" s="812"/>
      <c r="R478" s="1163" t="s">
        <v>467</v>
      </c>
      <c r="S478" s="865">
        <f>AL462</f>
        <v>0</v>
      </c>
      <c r="T478" s="809"/>
      <c r="U478" s="809"/>
      <c r="V478" s="1164"/>
      <c r="W478" s="1165" t="s">
        <v>542</v>
      </c>
      <c r="X478" s="866">
        <f>$AC$473</f>
        <v>10</v>
      </c>
      <c r="Y478" s="809"/>
      <c r="Z478" s="747" t="s">
        <v>469</v>
      </c>
      <c r="AA478" s="747"/>
      <c r="AB478" s="747"/>
      <c r="AC478" s="747"/>
      <c r="AD478" s="747"/>
      <c r="AE478" s="747"/>
      <c r="AF478" s="747"/>
      <c r="AG478" s="747"/>
      <c r="AH478" s="747"/>
      <c r="AI478" s="747"/>
      <c r="AJ478" s="747"/>
      <c r="AK478" s="810"/>
      <c r="AL478" s="753">
        <f>ROUND((S478/X478),0)</f>
        <v>0</v>
      </c>
      <c r="AM478" s="754"/>
      <c r="AN478" s="754"/>
      <c r="AO478" s="754"/>
      <c r="AP478" s="754"/>
      <c r="AQ478" s="755"/>
      <c r="DW478" s="263"/>
      <c r="DX478" s="263"/>
      <c r="DY478" s="263"/>
      <c r="DZ478" s="263"/>
      <c r="EA478" s="263"/>
      <c r="EB478" s="262"/>
      <c r="EC478" s="262"/>
      <c r="ED478" s="262"/>
      <c r="EE478" s="262"/>
      <c r="EF478" s="262"/>
      <c r="EG478" s="262"/>
      <c r="EH478" s="262"/>
      <c r="EI478" s="262"/>
      <c r="EJ478" s="262"/>
      <c r="EK478" s="262"/>
      <c r="EL478" s="262"/>
      <c r="EM478" s="262"/>
      <c r="FM478" s="262"/>
      <c r="FN478" s="262"/>
      <c r="FO478" s="262"/>
      <c r="FP478" s="262"/>
      <c r="FQ478" s="262"/>
      <c r="FR478" s="262"/>
      <c r="FS478" s="262"/>
      <c r="FT478" s="262"/>
      <c r="FU478" s="262"/>
      <c r="FV478" s="262"/>
      <c r="FW478" s="262"/>
      <c r="FX478" s="262"/>
      <c r="FY478" s="262"/>
      <c r="FZ478" s="262"/>
      <c r="GA478" s="262"/>
      <c r="GB478" s="262"/>
      <c r="GC478" s="262"/>
      <c r="GD478" s="262"/>
      <c r="GE478" s="262"/>
      <c r="GF478" s="262"/>
      <c r="GG478" s="276"/>
      <c r="GH478" s="276"/>
      <c r="GI478" s="276"/>
      <c r="GJ478" s="276"/>
      <c r="GK478" s="276"/>
      <c r="GL478" s="276"/>
      <c r="GM478" s="276"/>
      <c r="GN478" s="276"/>
      <c r="GO478" s="276"/>
      <c r="GP478" s="276"/>
      <c r="GQ478" s="276"/>
      <c r="GR478" s="276"/>
      <c r="GS478" s="276"/>
      <c r="GT478" s="276"/>
      <c r="GU478" s="262"/>
      <c r="GV478" s="262"/>
      <c r="GW478" s="262"/>
      <c r="GX478" s="262"/>
      <c r="GY478" s="262"/>
      <c r="GZ478" s="262"/>
      <c r="HA478" s="262"/>
      <c r="HB478" s="262"/>
      <c r="HC478" s="262"/>
      <c r="HD478" s="262"/>
      <c r="HE478" s="262"/>
      <c r="HF478" s="262"/>
      <c r="HG478" s="262"/>
      <c r="HH478" s="262"/>
      <c r="HI478" s="262"/>
      <c r="HJ478" s="262"/>
      <c r="HK478" s="262"/>
      <c r="HL478" s="262"/>
      <c r="HM478" s="262"/>
      <c r="HN478" s="262"/>
      <c r="HO478" s="262"/>
      <c r="HP478" s="262"/>
      <c r="HQ478" s="262"/>
      <c r="HR478" s="262"/>
      <c r="HS478" s="262"/>
      <c r="HT478" s="262"/>
      <c r="HU478" s="263"/>
      <c r="HV478" s="262"/>
    </row>
    <row r="479" spans="1:256" ht="20.100000000000001" hidden="1" customHeight="1">
      <c r="A479" s="837"/>
      <c r="B479" s="826"/>
      <c r="C479" s="826"/>
      <c r="D479" s="826"/>
      <c r="E479" s="826"/>
      <c r="F479" s="826"/>
      <c r="G479" s="766"/>
      <c r="H479" s="836"/>
      <c r="I479" s="765" t="s">
        <v>723</v>
      </c>
      <c r="J479" s="766"/>
      <c r="K479" s="766"/>
      <c r="L479" s="766"/>
      <c r="M479" s="766"/>
      <c r="N479" s="766"/>
      <c r="O479" s="788"/>
      <c r="P479" s="765" t="s">
        <v>514</v>
      </c>
      <c r="Q479" s="788"/>
      <c r="R479" s="1080" t="s">
        <v>41</v>
      </c>
      <c r="S479" s="819"/>
      <c r="T479" s="766"/>
      <c r="U479" s="766"/>
      <c r="V479" s="932"/>
      <c r="W479" s="932"/>
      <c r="X479" s="872"/>
      <c r="Y479" s="766"/>
      <c r="Z479" s="766"/>
      <c r="AA479" s="766"/>
      <c r="AB479" s="1010"/>
      <c r="AC479" s="766"/>
      <c r="AD479" s="766"/>
      <c r="AE479" s="709"/>
      <c r="AF479" s="709"/>
      <c r="AG479" s="709"/>
      <c r="AH479" s="709"/>
      <c r="AI479" s="709"/>
      <c r="AJ479" s="709"/>
      <c r="AK479" s="795"/>
      <c r="AL479" s="740"/>
      <c r="AM479" s="741"/>
      <c r="AN479" s="741"/>
      <c r="AO479" s="741"/>
      <c r="AP479" s="741"/>
      <c r="AQ479" s="742"/>
      <c r="DW479" s="263"/>
      <c r="DX479" s="263"/>
      <c r="DY479" s="263"/>
      <c r="DZ479" s="263"/>
      <c r="EA479" s="263"/>
      <c r="EB479" s="262"/>
      <c r="EC479" s="262"/>
      <c r="ED479" s="262"/>
      <c r="EE479" s="262"/>
      <c r="EF479" s="262"/>
      <c r="EG479" s="262"/>
      <c r="EH479" s="262"/>
      <c r="EI479" s="262"/>
      <c r="EJ479" s="262"/>
      <c r="EK479" s="262"/>
      <c r="EL479" s="262"/>
      <c r="EM479" s="262"/>
      <c r="FM479" s="262"/>
      <c r="FN479" s="262"/>
      <c r="FO479" s="262"/>
      <c r="FP479" s="262"/>
      <c r="FQ479" s="262"/>
      <c r="FR479" s="262"/>
      <c r="FS479" s="262"/>
      <c r="FT479" s="262"/>
      <c r="FU479" s="262"/>
      <c r="FV479" s="262"/>
      <c r="FW479" s="262"/>
      <c r="FX479" s="262"/>
      <c r="FY479" s="262"/>
      <c r="FZ479" s="262"/>
      <c r="GA479" s="262"/>
      <c r="GB479" s="262"/>
      <c r="GC479" s="262"/>
      <c r="GD479" s="262"/>
      <c r="GE479" s="262"/>
      <c r="GF479" s="262"/>
      <c r="GG479" s="276"/>
      <c r="GH479" s="262"/>
      <c r="GI479" s="276"/>
      <c r="GJ479" s="276"/>
      <c r="GK479" s="276"/>
      <c r="GL479" s="276"/>
      <c r="GM479" s="276"/>
      <c r="GN479" s="276"/>
      <c r="GO479" s="276"/>
      <c r="GP479" s="276"/>
      <c r="GQ479" s="276"/>
      <c r="GR479" s="276"/>
      <c r="GS479" s="276"/>
      <c r="GT479" s="276"/>
      <c r="GU479" s="262"/>
      <c r="GV479" s="262"/>
      <c r="GW479" s="262"/>
      <c r="GX479" s="262"/>
      <c r="GY479" s="262"/>
      <c r="GZ479" s="262"/>
      <c r="HA479" s="262"/>
      <c r="HB479" s="262"/>
      <c r="HC479" s="262"/>
      <c r="HD479" s="262"/>
      <c r="HE479" s="262"/>
      <c r="HF479" s="262"/>
      <c r="HG479" s="262"/>
      <c r="HH479" s="262"/>
      <c r="HI479" s="262"/>
      <c r="HJ479" s="262"/>
      <c r="HK479" s="262"/>
      <c r="HL479" s="262"/>
      <c r="HM479" s="262"/>
      <c r="HN479" s="262"/>
      <c r="HO479" s="262"/>
      <c r="HP479" s="262"/>
      <c r="HQ479" s="262"/>
      <c r="HR479" s="262"/>
      <c r="HS479" s="262"/>
      <c r="HT479" s="262"/>
      <c r="HU479" s="263"/>
      <c r="HV479" s="262"/>
    </row>
    <row r="480" spans="1:256" ht="20.100000000000001" hidden="1" customHeight="1">
      <c r="A480" s="1171"/>
      <c r="B480" s="843"/>
      <c r="C480" s="843"/>
      <c r="D480" s="843"/>
      <c r="E480" s="843"/>
      <c r="F480" s="843"/>
      <c r="G480" s="843"/>
      <c r="H480" s="844"/>
      <c r="I480" s="849"/>
      <c r="J480" s="846"/>
      <c r="K480" s="846"/>
      <c r="L480" s="846"/>
      <c r="M480" s="846"/>
      <c r="N480" s="846"/>
      <c r="O480" s="873"/>
      <c r="P480" s="849"/>
      <c r="Q480" s="873"/>
      <c r="R480" s="1172" t="s">
        <v>467</v>
      </c>
      <c r="S480" s="944">
        <f>AL470</f>
        <v>0</v>
      </c>
      <c r="T480" s="846"/>
      <c r="U480" s="846"/>
      <c r="V480" s="1173"/>
      <c r="W480" s="1021" t="s">
        <v>542</v>
      </c>
      <c r="X480" s="986">
        <f>$AC$473</f>
        <v>10</v>
      </c>
      <c r="Y480" s="846"/>
      <c r="Z480" s="778" t="s">
        <v>469</v>
      </c>
      <c r="AA480" s="778"/>
      <c r="AB480" s="778"/>
      <c r="AC480" s="778"/>
      <c r="AD480" s="778"/>
      <c r="AE480" s="778"/>
      <c r="AF480" s="778"/>
      <c r="AG480" s="778"/>
      <c r="AH480" s="778"/>
      <c r="AI480" s="778"/>
      <c r="AJ480" s="778"/>
      <c r="AK480" s="847"/>
      <c r="AL480" s="853">
        <f>ROUND((S480/X480),0)</f>
        <v>0</v>
      </c>
      <c r="AM480" s="854"/>
      <c r="AN480" s="854"/>
      <c r="AO480" s="854"/>
      <c r="AP480" s="854"/>
      <c r="AQ480" s="855"/>
      <c r="DW480" s="263"/>
      <c r="DX480" s="263"/>
      <c r="DY480" s="263"/>
      <c r="DZ480" s="263"/>
      <c r="EA480" s="263"/>
      <c r="EB480" s="262"/>
      <c r="EC480" s="262"/>
      <c r="ED480" s="262"/>
      <c r="EE480" s="262"/>
      <c r="EF480" s="262"/>
      <c r="EG480" s="262"/>
      <c r="EH480" s="262"/>
      <c r="EI480" s="262"/>
      <c r="EJ480" s="262"/>
      <c r="EK480" s="262"/>
      <c r="EL480" s="262"/>
      <c r="EM480" s="262"/>
      <c r="FM480" s="262"/>
      <c r="FN480" s="262"/>
      <c r="FO480" s="262"/>
      <c r="FP480" s="262"/>
      <c r="FQ480" s="262"/>
      <c r="FR480" s="262"/>
      <c r="FS480" s="262"/>
      <c r="FT480" s="262"/>
      <c r="FU480" s="262"/>
      <c r="FV480" s="262"/>
      <c r="FW480" s="262"/>
      <c r="FX480" s="262"/>
      <c r="FY480" s="262"/>
      <c r="FZ480" s="262"/>
      <c r="GA480" s="262"/>
      <c r="GB480" s="262"/>
      <c r="GC480" s="262"/>
      <c r="GD480" s="262"/>
      <c r="GE480" s="262"/>
      <c r="GF480" s="262"/>
      <c r="GG480" s="276"/>
      <c r="GH480" s="276"/>
      <c r="GI480" s="276"/>
      <c r="GJ480" s="276"/>
      <c r="GK480" s="276"/>
      <c r="GL480" s="276"/>
      <c r="GM480" s="276"/>
      <c r="GN480" s="276"/>
      <c r="GO480" s="276"/>
      <c r="GP480" s="276"/>
      <c r="GQ480" s="276"/>
      <c r="GR480" s="276"/>
      <c r="GS480" s="276"/>
      <c r="GT480" s="276"/>
      <c r="GU480" s="262"/>
      <c r="GV480" s="262"/>
      <c r="GW480" s="262"/>
      <c r="GX480" s="262"/>
      <c r="GY480" s="262"/>
      <c r="GZ480" s="262"/>
      <c r="HA480" s="262"/>
      <c r="HB480" s="262"/>
      <c r="HC480" s="262"/>
      <c r="HD480" s="262"/>
      <c r="HE480" s="262"/>
      <c r="HF480" s="262"/>
      <c r="HG480" s="262"/>
      <c r="HH480" s="262"/>
      <c r="HI480" s="262"/>
      <c r="HJ480" s="262"/>
      <c r="HK480" s="262"/>
      <c r="HL480" s="262"/>
      <c r="HM480" s="262"/>
      <c r="HN480" s="262"/>
      <c r="HO480" s="262"/>
      <c r="HP480" s="262"/>
      <c r="HQ480" s="262"/>
      <c r="HR480" s="262"/>
      <c r="HS480" s="262"/>
      <c r="HT480" s="262"/>
      <c r="HU480" s="263"/>
      <c r="HV480" s="262"/>
    </row>
    <row r="481" spans="1:256" ht="18.899999999999999" hidden="1" customHeight="1">
      <c r="A481" s="686" t="s">
        <v>728</v>
      </c>
      <c r="B481" s="687"/>
      <c r="C481" s="687"/>
      <c r="D481" s="687"/>
      <c r="E481" s="687"/>
      <c r="F481" s="687"/>
      <c r="G481" s="1174"/>
      <c r="H481" s="1175"/>
      <c r="I481" s="686" t="s">
        <v>513</v>
      </c>
      <c r="J481" s="687"/>
      <c r="K481" s="687"/>
      <c r="L481" s="687"/>
      <c r="M481" s="687"/>
      <c r="N481" s="687"/>
      <c r="O481" s="785"/>
      <c r="P481" s="789"/>
      <c r="Q481" s="790"/>
      <c r="R481" s="1150" t="s">
        <v>514</v>
      </c>
      <c r="S481" s="687"/>
      <c r="T481" s="857" t="s">
        <v>479</v>
      </c>
      <c r="U481" s="687" t="s">
        <v>729</v>
      </c>
      <c r="V481" s="1123"/>
      <c r="W481" s="687"/>
      <c r="X481" s="687"/>
      <c r="Y481" s="687"/>
      <c r="Z481" s="857" t="s">
        <v>474</v>
      </c>
      <c r="AA481" s="693" t="s">
        <v>467</v>
      </c>
      <c r="AB481" s="1123" t="s">
        <v>730</v>
      </c>
      <c r="AC481" s="687"/>
      <c r="AD481" s="687"/>
      <c r="AE481" s="687"/>
      <c r="AF481" s="687"/>
      <c r="AG481" s="857" t="s">
        <v>501</v>
      </c>
      <c r="AH481" s="1048" t="s">
        <v>731</v>
      </c>
      <c r="AI481" s="687"/>
      <c r="AJ481" s="687"/>
      <c r="AK481" s="790" t="s">
        <v>469</v>
      </c>
      <c r="AL481" s="861"/>
      <c r="AM481" s="862"/>
      <c r="AN481" s="862"/>
      <c r="AO481" s="862"/>
      <c r="AP481" s="862"/>
      <c r="AQ481" s="863"/>
      <c r="DW481" s="262"/>
      <c r="DX481" s="262"/>
      <c r="DY481" s="262"/>
      <c r="DZ481" s="262"/>
      <c r="EA481" s="262"/>
      <c r="EB481" s="262"/>
      <c r="EC481" s="262"/>
      <c r="ED481" s="262"/>
      <c r="EE481" s="262"/>
      <c r="EF481" s="262"/>
      <c r="EG481" s="262"/>
      <c r="EH481" s="262"/>
      <c r="EI481" s="262"/>
      <c r="EJ481" s="262"/>
      <c r="EK481" s="262"/>
      <c r="EL481" s="262"/>
      <c r="EM481" s="262"/>
      <c r="EN481" s="262"/>
      <c r="EO481" s="262"/>
      <c r="EP481" s="262"/>
      <c r="EQ481" s="262"/>
      <c r="ER481" s="262"/>
      <c r="ES481" s="262"/>
      <c r="ET481" s="262"/>
      <c r="EU481" s="262"/>
      <c r="EV481" s="262"/>
      <c r="EW481" s="262"/>
      <c r="EX481" s="262"/>
      <c r="EY481" s="262"/>
      <c r="EZ481" s="262"/>
      <c r="FA481" s="262"/>
      <c r="FB481" s="262"/>
      <c r="FC481" s="262"/>
      <c r="FD481" s="262"/>
      <c r="FE481" s="262"/>
      <c r="FF481" s="262"/>
      <c r="FG481" s="262"/>
      <c r="FH481" s="262"/>
      <c r="FI481" s="262"/>
      <c r="FJ481" s="262"/>
      <c r="FK481" s="262"/>
      <c r="FL481" s="262"/>
      <c r="FM481" s="262"/>
      <c r="FN481" s="262"/>
      <c r="FO481" s="262"/>
      <c r="FP481" s="262"/>
      <c r="FQ481" s="262"/>
      <c r="FR481" s="262"/>
      <c r="FS481" s="262"/>
      <c r="FT481" s="262"/>
      <c r="FU481" s="262"/>
      <c r="FV481" s="262"/>
      <c r="FW481" s="262"/>
      <c r="FX481" s="262"/>
      <c r="FY481" s="262"/>
      <c r="FZ481" s="262"/>
      <c r="GA481" s="262"/>
      <c r="GB481" s="262"/>
      <c r="GC481" s="262"/>
      <c r="GD481" s="262"/>
      <c r="GE481" s="262"/>
      <c r="GF481" s="262"/>
      <c r="GG481" s="262"/>
      <c r="GH481" s="262"/>
      <c r="GI481" s="262"/>
      <c r="GJ481" s="262"/>
      <c r="GK481" s="262"/>
      <c r="GL481" s="262"/>
      <c r="GM481" s="262"/>
      <c r="GN481" s="262"/>
      <c r="GO481" s="262"/>
      <c r="GP481" s="262"/>
      <c r="GQ481" s="262"/>
      <c r="GR481" s="262"/>
      <c r="GS481" s="262"/>
      <c r="GT481" s="262"/>
      <c r="GU481" s="263"/>
      <c r="GV481" s="262"/>
      <c r="GY481" s="262"/>
      <c r="GZ481" s="262"/>
      <c r="HA481" s="262"/>
      <c r="HB481" s="262"/>
      <c r="HC481" s="262"/>
      <c r="HD481" s="262"/>
      <c r="HE481" s="276"/>
      <c r="HF481" s="276"/>
      <c r="HG481" s="276"/>
      <c r="HH481" s="276"/>
      <c r="HI481" s="276"/>
      <c r="HJ481" s="276"/>
      <c r="HK481" s="276"/>
      <c r="HL481" s="276"/>
      <c r="HM481" s="276"/>
      <c r="HN481" s="276"/>
      <c r="HO481" s="276"/>
      <c r="HP481" s="276"/>
      <c r="HQ481" s="276"/>
      <c r="HR481" s="276"/>
      <c r="HS481" s="276"/>
      <c r="HT481" s="276"/>
      <c r="HU481" s="276"/>
      <c r="HV481" s="276"/>
      <c r="HW481" s="262"/>
      <c r="HX481" s="262"/>
      <c r="HY481" s="262"/>
      <c r="HZ481" s="262"/>
      <c r="IA481" s="262"/>
      <c r="IB481" s="262"/>
      <c r="IC481" s="262"/>
      <c r="ID481" s="262"/>
      <c r="IE481" s="262"/>
      <c r="IF481" s="262"/>
      <c r="IG481" s="262"/>
      <c r="IH481" s="262"/>
      <c r="II481" s="262"/>
      <c r="IJ481" s="262"/>
      <c r="IK481" s="262"/>
      <c r="IL481" s="262"/>
      <c r="IM481" s="262"/>
      <c r="IN481" s="262"/>
      <c r="IO481" s="262"/>
      <c r="IP481" s="262"/>
      <c r="IQ481" s="262"/>
      <c r="IR481" s="262"/>
      <c r="IS481" s="262"/>
      <c r="IT481" s="262"/>
      <c r="IU481" s="262"/>
      <c r="IV481" s="262"/>
    </row>
    <row r="482" spans="1:256" ht="18.899999999999999" hidden="1" customHeight="1">
      <c r="A482" s="765"/>
      <c r="B482" s="911"/>
      <c r="C482" s="766"/>
      <c r="D482" s="766"/>
      <c r="E482" s="766"/>
      <c r="F482" s="766"/>
      <c r="G482" s="911"/>
      <c r="H482" s="797"/>
      <c r="I482" s="765"/>
      <c r="J482" s="766"/>
      <c r="K482" s="766"/>
      <c r="L482" s="766"/>
      <c r="M482" s="766"/>
      <c r="N482" s="766"/>
      <c r="O482" s="788"/>
      <c r="P482" s="794"/>
      <c r="Q482" s="795"/>
      <c r="R482" s="1093" t="s">
        <v>732</v>
      </c>
      <c r="S482" s="709"/>
      <c r="T482" s="709"/>
      <c r="U482" s="709"/>
      <c r="V482" s="820"/>
      <c r="W482" s="709"/>
      <c r="X482" s="709"/>
      <c r="Y482" s="709"/>
      <c r="Z482" s="709"/>
      <c r="AA482" s="709"/>
      <c r="AB482" s="820"/>
      <c r="AC482" s="710"/>
      <c r="AD482" s="709"/>
      <c r="AE482" s="709"/>
      <c r="AF482" s="709"/>
      <c r="AG482" s="709"/>
      <c r="AH482" s="1176"/>
      <c r="AI482" s="709"/>
      <c r="AJ482" s="709"/>
      <c r="AK482" s="795"/>
      <c r="AL482" s="799"/>
      <c r="AM482" s="800"/>
      <c r="AN482" s="800"/>
      <c r="AO482" s="800"/>
      <c r="AP482" s="800"/>
      <c r="AQ482" s="821"/>
      <c r="DW482" s="262"/>
      <c r="DX482" s="262"/>
      <c r="DY482" s="262"/>
      <c r="DZ482" s="262"/>
      <c r="EA482" s="262"/>
      <c r="EB482" s="262"/>
      <c r="EC482" s="262"/>
      <c r="ED482" s="262"/>
      <c r="EE482" s="262"/>
      <c r="EF482" s="262"/>
      <c r="EG482" s="262"/>
      <c r="EH482" s="262"/>
      <c r="EI482" s="262"/>
      <c r="EJ482" s="262"/>
      <c r="EK482" s="262"/>
      <c r="EL482" s="262"/>
      <c r="EM482" s="262"/>
      <c r="EN482" s="262"/>
      <c r="EO482" s="262"/>
      <c r="EP482" s="262"/>
      <c r="EQ482" s="262"/>
      <c r="ER482" s="262"/>
      <c r="ES482" s="262"/>
      <c r="ET482" s="262"/>
      <c r="EU482" s="262"/>
      <c r="EV482" s="262"/>
      <c r="EW482" s="262"/>
      <c r="EX482" s="262"/>
      <c r="EY482" s="262"/>
      <c r="EZ482" s="262"/>
      <c r="FA482" s="262"/>
      <c r="FB482" s="262"/>
      <c r="FC482" s="262"/>
      <c r="FD482" s="262"/>
      <c r="FE482" s="262"/>
      <c r="FF482" s="262"/>
      <c r="FG482" s="262"/>
      <c r="FH482" s="262"/>
      <c r="FI482" s="262"/>
      <c r="FJ482" s="262"/>
      <c r="FK482" s="262"/>
      <c r="FL482" s="262"/>
      <c r="FM482" s="262"/>
      <c r="FN482" s="262"/>
      <c r="FO482" s="262"/>
      <c r="FP482" s="262"/>
      <c r="FQ482" s="262"/>
      <c r="FR482" s="262"/>
      <c r="FS482" s="262"/>
      <c r="FT482" s="262"/>
      <c r="FU482" s="262"/>
      <c r="FV482" s="262"/>
      <c r="FW482" s="262"/>
      <c r="FX482" s="262"/>
      <c r="FY482" s="262"/>
      <c r="FZ482" s="262"/>
      <c r="GA482" s="262"/>
      <c r="GB482" s="262"/>
      <c r="GC482" s="262"/>
      <c r="GD482" s="262"/>
      <c r="GE482" s="262"/>
      <c r="GF482" s="262"/>
      <c r="GG482" s="262"/>
      <c r="GH482" s="262"/>
      <c r="GI482" s="262"/>
      <c r="GJ482" s="263"/>
      <c r="GK482" s="263"/>
      <c r="GL482" s="263"/>
      <c r="GM482" s="263"/>
      <c r="GN482" s="263"/>
      <c r="GO482" s="263"/>
      <c r="GP482" s="263"/>
      <c r="GQ482" s="263"/>
      <c r="GR482" s="263"/>
      <c r="GS482" s="263"/>
      <c r="GT482" s="263"/>
      <c r="GU482" s="262"/>
      <c r="GV482" s="263"/>
      <c r="GY482" s="262"/>
      <c r="GZ482" s="262"/>
      <c r="HA482" s="262"/>
      <c r="HB482" s="262"/>
      <c r="HC482" s="262"/>
      <c r="HD482" s="262"/>
      <c r="HE482" s="276"/>
      <c r="HF482" s="276"/>
      <c r="HG482" s="276"/>
      <c r="HH482" s="276"/>
      <c r="HI482" s="276"/>
      <c r="HJ482" s="276"/>
      <c r="HK482" s="276"/>
      <c r="HL482" s="276"/>
      <c r="HM482" s="276"/>
      <c r="HN482" s="276"/>
      <c r="HO482" s="276"/>
      <c r="HP482" s="276"/>
      <c r="HQ482" s="276"/>
      <c r="HR482" s="276"/>
      <c r="HS482" s="276"/>
      <c r="HT482" s="276"/>
      <c r="HU482" s="276"/>
      <c r="HV482" s="276"/>
      <c r="HW482" s="262"/>
      <c r="HX482" s="262"/>
      <c r="HY482" s="262"/>
      <c r="HZ482" s="262"/>
      <c r="IA482" s="262"/>
      <c r="IB482" s="262"/>
      <c r="IC482" s="262"/>
      <c r="ID482" s="262"/>
      <c r="IE482" s="262"/>
      <c r="IF482" s="262"/>
      <c r="IG482" s="262"/>
      <c r="IH482" s="262"/>
      <c r="II482" s="262"/>
      <c r="IJ482" s="262"/>
      <c r="IK482" s="262"/>
      <c r="IL482" s="262"/>
      <c r="IM482" s="262"/>
      <c r="IN482" s="262"/>
      <c r="IO482" s="262"/>
      <c r="IP482" s="262"/>
      <c r="IQ482" s="262"/>
      <c r="IR482" s="262"/>
      <c r="IS482" s="262"/>
      <c r="IT482" s="262"/>
      <c r="IU482" s="262"/>
      <c r="IV482" s="262"/>
    </row>
    <row r="483" spans="1:256" ht="18.899999999999999" hidden="1" customHeight="1">
      <c r="A483" s="706"/>
      <c r="B483" s="911"/>
      <c r="C483" s="911"/>
      <c r="D483" s="911"/>
      <c r="E483" s="911"/>
      <c r="F483" s="911"/>
      <c r="G483" s="826"/>
      <c r="H483" s="836"/>
      <c r="I483" s="1119" t="s">
        <v>733</v>
      </c>
      <c r="J483" s="766"/>
      <c r="K483" s="766"/>
      <c r="L483" s="766"/>
      <c r="M483" s="766"/>
      <c r="N483" s="766"/>
      <c r="O483" s="788"/>
      <c r="P483" s="765" t="s">
        <v>514</v>
      </c>
      <c r="Q483" s="788"/>
      <c r="R483" s="837"/>
      <c r="S483" s="826"/>
      <c r="T483" s="870"/>
      <c r="U483" s="709"/>
      <c r="V483" s="710"/>
      <c r="W483" s="709"/>
      <c r="X483" s="709"/>
      <c r="Y483" s="976">
        <v>22</v>
      </c>
      <c r="Z483" s="766"/>
      <c r="AA483" s="766"/>
      <c r="AB483" s="709"/>
      <c r="AC483" s="709"/>
      <c r="AD483" s="709"/>
      <c r="AE483" s="709"/>
      <c r="AF483" s="709"/>
      <c r="AG483" s="709"/>
      <c r="AH483" s="709"/>
      <c r="AI483" s="709"/>
      <c r="AJ483" s="709"/>
      <c r="AK483" s="795"/>
      <c r="AL483" s="740">
        <f>Y483</f>
        <v>22</v>
      </c>
      <c r="AM483" s="741"/>
      <c r="AN483" s="741"/>
      <c r="AO483" s="741"/>
      <c r="AP483" s="741"/>
      <c r="AQ483" s="742"/>
      <c r="DW483" s="262"/>
      <c r="DX483" s="262"/>
      <c r="DY483" s="262"/>
      <c r="DZ483" s="262"/>
      <c r="EA483" s="262"/>
      <c r="EB483" s="262"/>
      <c r="EC483" s="262"/>
      <c r="ED483" s="262"/>
      <c r="EE483" s="262"/>
      <c r="EF483" s="262"/>
      <c r="EG483" s="262"/>
      <c r="EH483" s="262"/>
      <c r="EI483" s="262"/>
      <c r="EJ483" s="262"/>
      <c r="EK483" s="262"/>
      <c r="EL483" s="262"/>
      <c r="EM483" s="262"/>
      <c r="EN483" s="262"/>
      <c r="EO483" s="262"/>
      <c r="EP483" s="262"/>
      <c r="EQ483" s="262"/>
      <c r="ER483" s="262"/>
      <c r="ES483" s="262"/>
      <c r="ET483" s="262"/>
      <c r="EU483" s="262"/>
      <c r="EV483" s="262"/>
      <c r="EW483" s="262"/>
      <c r="EX483" s="262"/>
      <c r="EY483" s="262"/>
      <c r="EZ483" s="262"/>
      <c r="FA483" s="262"/>
      <c r="FB483" s="262"/>
      <c r="FC483" s="262"/>
      <c r="FD483" s="262"/>
      <c r="FE483" s="262"/>
      <c r="FF483" s="262"/>
      <c r="FG483" s="262"/>
      <c r="FH483" s="262"/>
      <c r="FI483" s="262"/>
      <c r="FJ483" s="262"/>
      <c r="FK483" s="262"/>
      <c r="FL483" s="262"/>
      <c r="FM483" s="262"/>
      <c r="FN483" s="262"/>
      <c r="FO483" s="262"/>
      <c r="FP483" s="262"/>
      <c r="FQ483" s="262"/>
      <c r="FR483" s="262"/>
      <c r="FS483" s="262"/>
      <c r="FT483" s="262"/>
      <c r="FU483" s="262"/>
      <c r="FV483" s="262"/>
      <c r="FW483" s="262"/>
      <c r="FX483" s="262"/>
      <c r="FY483" s="262"/>
      <c r="FZ483" s="262"/>
      <c r="GA483" s="262"/>
      <c r="GB483" s="262"/>
      <c r="GC483" s="262"/>
      <c r="GD483" s="262"/>
      <c r="GE483" s="262"/>
      <c r="GF483" s="262"/>
      <c r="GG483" s="262"/>
      <c r="GH483" s="262"/>
      <c r="GI483" s="262"/>
      <c r="GJ483" s="263"/>
      <c r="GK483" s="263"/>
      <c r="GL483" s="263"/>
      <c r="GM483" s="263"/>
      <c r="GN483" s="263"/>
      <c r="GO483" s="263"/>
      <c r="GP483" s="263"/>
      <c r="GQ483" s="263"/>
      <c r="GR483" s="263"/>
      <c r="GS483" s="263"/>
      <c r="GT483" s="263"/>
      <c r="GU483" s="262"/>
      <c r="GV483" s="263"/>
      <c r="GY483" s="262"/>
      <c r="GZ483" s="262"/>
      <c r="HA483" s="262"/>
      <c r="HB483" s="262"/>
      <c r="HC483" s="262"/>
      <c r="HD483" s="262"/>
      <c r="HE483" s="276"/>
      <c r="HF483" s="276"/>
      <c r="HG483" s="276"/>
      <c r="HH483" s="276"/>
      <c r="HI483" s="276"/>
      <c r="HJ483" s="276"/>
      <c r="HK483" s="276"/>
      <c r="HL483" s="276"/>
      <c r="HM483" s="276"/>
      <c r="HN483" s="276"/>
      <c r="HO483" s="276"/>
      <c r="HP483" s="276"/>
      <c r="HQ483" s="276"/>
      <c r="HR483" s="276"/>
      <c r="HS483" s="276"/>
      <c r="HT483" s="276"/>
      <c r="HU483" s="262"/>
      <c r="HV483" s="276"/>
      <c r="HW483" s="262"/>
      <c r="HX483" s="262"/>
      <c r="HY483" s="262"/>
      <c r="HZ483" s="262"/>
      <c r="IA483" s="262"/>
      <c r="IB483" s="262"/>
      <c r="IC483" s="262"/>
      <c r="ID483" s="262"/>
      <c r="IE483" s="262"/>
      <c r="IF483" s="262"/>
      <c r="IG483" s="262"/>
      <c r="IH483" s="262"/>
      <c r="II483" s="262"/>
      <c r="IJ483" s="262"/>
      <c r="IK483" s="262"/>
      <c r="IL483" s="262"/>
      <c r="IM483" s="262"/>
      <c r="IN483" s="262"/>
      <c r="IO483" s="262"/>
      <c r="IP483" s="262"/>
      <c r="IQ483" s="262"/>
      <c r="IR483" s="262"/>
      <c r="IS483" s="262"/>
      <c r="IT483" s="262"/>
      <c r="IU483" s="262"/>
      <c r="IV483" s="262"/>
    </row>
    <row r="484" spans="1:256" ht="18.899999999999999" hidden="1" customHeight="1">
      <c r="A484" s="706"/>
      <c r="B484" s="911"/>
      <c r="C484" s="911"/>
      <c r="D484" s="911"/>
      <c r="E484" s="911"/>
      <c r="F484" s="911"/>
      <c r="G484" s="826"/>
      <c r="H484" s="836"/>
      <c r="I484" s="706"/>
      <c r="J484" s="766"/>
      <c r="K484" s="766"/>
      <c r="L484" s="766"/>
      <c r="M484" s="766"/>
      <c r="N484" s="766"/>
      <c r="O484" s="788"/>
      <c r="P484" s="765"/>
      <c r="Q484" s="788"/>
      <c r="R484" s="837"/>
      <c r="S484" s="826"/>
      <c r="T484" s="870"/>
      <c r="U484" s="709"/>
      <c r="V484" s="710"/>
      <c r="W484" s="709"/>
      <c r="X484" s="709"/>
      <c r="Y484" s="976">
        <v>7</v>
      </c>
      <c r="Z484" s="766"/>
      <c r="AA484" s="766"/>
      <c r="AB484" s="709"/>
      <c r="AC484" s="709"/>
      <c r="AD484" s="709"/>
      <c r="AE484" s="709"/>
      <c r="AF484" s="709"/>
      <c r="AG484" s="709"/>
      <c r="AH484" s="709"/>
      <c r="AI484" s="709"/>
      <c r="AJ484" s="709"/>
      <c r="AK484" s="795"/>
      <c r="AL484" s="740">
        <f>Y484</f>
        <v>7</v>
      </c>
      <c r="AM484" s="741"/>
      <c r="AN484" s="741"/>
      <c r="AO484" s="741"/>
      <c r="AP484" s="741"/>
      <c r="AQ484" s="742"/>
      <c r="DW484" s="262"/>
      <c r="DX484" s="262"/>
      <c r="DY484" s="262"/>
      <c r="DZ484" s="262"/>
      <c r="EA484" s="262"/>
      <c r="EB484" s="262"/>
      <c r="EC484" s="262"/>
      <c r="ED484" s="262"/>
      <c r="EE484" s="262"/>
      <c r="EF484" s="262"/>
      <c r="EG484" s="262"/>
      <c r="EH484" s="262"/>
      <c r="EI484" s="262"/>
      <c r="EJ484" s="262"/>
      <c r="EK484" s="262"/>
      <c r="EL484" s="262"/>
      <c r="EM484" s="262"/>
      <c r="EN484" s="262"/>
      <c r="EO484" s="262"/>
      <c r="EP484" s="262"/>
      <c r="EQ484" s="262"/>
      <c r="ER484" s="262"/>
      <c r="ES484" s="262"/>
      <c r="ET484" s="262"/>
      <c r="EU484" s="262"/>
      <c r="EV484" s="262"/>
      <c r="EW484" s="262"/>
      <c r="EX484" s="262"/>
      <c r="EY484" s="262"/>
      <c r="EZ484" s="262"/>
      <c r="FA484" s="262"/>
      <c r="FB484" s="262"/>
      <c r="FC484" s="262"/>
      <c r="FD484" s="262"/>
      <c r="FE484" s="262"/>
      <c r="FF484" s="262"/>
      <c r="FG484" s="262"/>
      <c r="FH484" s="262"/>
      <c r="FI484" s="262"/>
      <c r="FJ484" s="262"/>
      <c r="FK484" s="262"/>
      <c r="FL484" s="262"/>
      <c r="FM484" s="262"/>
      <c r="FN484" s="262"/>
      <c r="FO484" s="262"/>
      <c r="FP484" s="262"/>
      <c r="FQ484" s="262"/>
      <c r="FR484" s="262"/>
      <c r="FS484" s="262"/>
      <c r="FT484" s="262"/>
      <c r="FU484" s="262"/>
      <c r="FV484" s="262"/>
      <c r="FW484" s="262"/>
      <c r="FX484" s="262"/>
      <c r="FY484" s="262"/>
      <c r="FZ484" s="262"/>
      <c r="GA484" s="262"/>
      <c r="GB484" s="262"/>
      <c r="GC484" s="262"/>
      <c r="GD484" s="262"/>
      <c r="GE484" s="262"/>
      <c r="GF484" s="262"/>
      <c r="GG484" s="262"/>
      <c r="GH484" s="262"/>
      <c r="GI484" s="262"/>
      <c r="GJ484" s="263"/>
      <c r="GK484" s="263"/>
      <c r="GL484" s="263"/>
      <c r="GM484" s="263"/>
      <c r="GN484" s="263"/>
      <c r="GO484" s="263"/>
      <c r="GP484" s="263"/>
      <c r="GQ484" s="263"/>
      <c r="GR484" s="263"/>
      <c r="GS484" s="263"/>
      <c r="GT484" s="263"/>
      <c r="GU484" s="262"/>
      <c r="GV484" s="263"/>
      <c r="GY484" s="262"/>
      <c r="GZ484" s="262"/>
      <c r="HA484" s="262"/>
      <c r="HB484" s="262"/>
      <c r="HC484" s="262"/>
      <c r="HD484" s="262"/>
      <c r="HE484" s="276"/>
      <c r="HF484" s="276"/>
      <c r="HG484" s="276"/>
      <c r="HH484" s="276"/>
      <c r="HI484" s="276"/>
      <c r="HJ484" s="276"/>
      <c r="HK484" s="276"/>
      <c r="HL484" s="276"/>
      <c r="HM484" s="276"/>
      <c r="HN484" s="276"/>
      <c r="HO484" s="276"/>
      <c r="HP484" s="276"/>
      <c r="HQ484" s="276"/>
      <c r="HR484" s="276"/>
      <c r="HS484" s="276"/>
      <c r="HT484" s="276"/>
      <c r="HU484" s="262"/>
      <c r="HV484" s="276"/>
      <c r="HW484" s="262"/>
      <c r="HX484" s="262"/>
      <c r="HY484" s="262"/>
      <c r="HZ484" s="262"/>
      <c r="IA484" s="262"/>
      <c r="IB484" s="262"/>
      <c r="IC484" s="262"/>
      <c r="ID484" s="262"/>
      <c r="IE484" s="262"/>
      <c r="IF484" s="262"/>
      <c r="IG484" s="262"/>
      <c r="IH484" s="262"/>
      <c r="II484" s="262"/>
      <c r="IJ484" s="262"/>
      <c r="IK484" s="262"/>
      <c r="IL484" s="262"/>
      <c r="IM484" s="262"/>
      <c r="IN484" s="262"/>
      <c r="IO484" s="262"/>
      <c r="IP484" s="262"/>
      <c r="IQ484" s="262"/>
      <c r="IR484" s="262"/>
      <c r="IS484" s="262"/>
      <c r="IT484" s="262"/>
      <c r="IU484" s="262"/>
      <c r="IV484" s="262"/>
    </row>
    <row r="485" spans="1:256" ht="18.899999999999999" hidden="1" customHeight="1">
      <c r="A485" s="837"/>
      <c r="B485" s="1112"/>
      <c r="C485" s="1112"/>
      <c r="D485" s="1112"/>
      <c r="E485" s="1112"/>
      <c r="F485" s="1112"/>
      <c r="G485" s="911"/>
      <c r="H485" s="1113"/>
      <c r="I485" s="706"/>
      <c r="J485" s="709"/>
      <c r="K485" s="709"/>
      <c r="L485" s="709"/>
      <c r="M485" s="709"/>
      <c r="N485" s="709"/>
      <c r="O485" s="795"/>
      <c r="P485" s="794"/>
      <c r="Q485" s="795"/>
      <c r="R485" s="1177"/>
      <c r="S485" s="826"/>
      <c r="T485" s="870"/>
      <c r="U485" s="709"/>
      <c r="V485" s="710"/>
      <c r="W485" s="709"/>
      <c r="X485" s="709"/>
      <c r="Y485" s="976">
        <v>0</v>
      </c>
      <c r="Z485" s="766"/>
      <c r="AA485" s="766"/>
      <c r="AB485" s="709"/>
      <c r="AC485" s="709"/>
      <c r="AD485" s="709"/>
      <c r="AE485" s="709"/>
      <c r="AF485" s="709"/>
      <c r="AG485" s="709"/>
      <c r="AH485" s="709"/>
      <c r="AI485" s="709"/>
      <c r="AJ485" s="709"/>
      <c r="AK485" s="795"/>
      <c r="AL485" s="740">
        <f>Y485</f>
        <v>0</v>
      </c>
      <c r="AM485" s="741"/>
      <c r="AN485" s="741"/>
      <c r="AO485" s="741"/>
      <c r="AP485" s="741"/>
      <c r="AQ485" s="742"/>
      <c r="DW485" s="262"/>
      <c r="DX485" s="262"/>
      <c r="DY485" s="262"/>
      <c r="DZ485" s="262"/>
      <c r="EA485" s="262"/>
      <c r="EB485" s="262"/>
      <c r="EC485" s="262"/>
      <c r="ED485" s="262"/>
      <c r="EE485" s="262"/>
      <c r="EF485" s="262"/>
      <c r="EG485" s="262"/>
      <c r="EH485" s="262"/>
      <c r="EI485" s="262"/>
      <c r="EJ485" s="262"/>
      <c r="EK485" s="262"/>
      <c r="EL485" s="262"/>
      <c r="EM485" s="262"/>
      <c r="EN485" s="262"/>
      <c r="EO485" s="262"/>
      <c r="EP485" s="262"/>
      <c r="EQ485" s="262"/>
      <c r="ER485" s="262"/>
      <c r="ES485" s="262"/>
      <c r="ET485" s="262"/>
      <c r="EU485" s="262"/>
      <c r="EV485" s="262"/>
      <c r="EW485" s="262"/>
      <c r="EX485" s="262"/>
      <c r="EY485" s="262"/>
      <c r="EZ485" s="262"/>
      <c r="FA485" s="262"/>
      <c r="FB485" s="262"/>
      <c r="FC485" s="262"/>
      <c r="FD485" s="262"/>
      <c r="FE485" s="262"/>
      <c r="FF485" s="262"/>
      <c r="FG485" s="262"/>
      <c r="FH485" s="262"/>
      <c r="FI485" s="262"/>
      <c r="FJ485" s="262"/>
      <c r="FK485" s="262"/>
      <c r="FL485" s="262"/>
      <c r="FM485" s="262"/>
      <c r="FN485" s="262"/>
      <c r="FO485" s="262"/>
      <c r="FP485" s="262"/>
      <c r="FQ485" s="262"/>
      <c r="FR485" s="262"/>
      <c r="FS485" s="262"/>
      <c r="FT485" s="262"/>
      <c r="FU485" s="262"/>
      <c r="FV485" s="262"/>
      <c r="FW485" s="262"/>
      <c r="FX485" s="262"/>
      <c r="FY485" s="262"/>
      <c r="FZ485" s="262"/>
      <c r="GA485" s="262"/>
      <c r="GB485" s="262"/>
      <c r="GC485" s="262"/>
      <c r="GD485" s="262"/>
      <c r="GE485" s="262"/>
      <c r="GF485" s="262"/>
      <c r="GG485" s="262"/>
      <c r="GH485" s="262"/>
      <c r="GI485" s="262"/>
      <c r="GJ485" s="263"/>
      <c r="GK485" s="263"/>
      <c r="GL485" s="263"/>
      <c r="GM485" s="263"/>
      <c r="GN485" s="262"/>
      <c r="GO485" s="262"/>
      <c r="GP485" s="262"/>
      <c r="GQ485" s="262"/>
      <c r="GR485" s="262"/>
      <c r="GS485" s="262"/>
      <c r="GT485" s="262"/>
      <c r="GU485" s="262"/>
      <c r="GV485" s="263"/>
      <c r="GY485" s="262"/>
      <c r="GZ485" s="262"/>
      <c r="HA485" s="262"/>
      <c r="HB485" s="262"/>
      <c r="HC485" s="262"/>
      <c r="HD485" s="262"/>
      <c r="HE485" s="276"/>
      <c r="HF485" s="276"/>
      <c r="HG485" s="276"/>
      <c r="HH485" s="276"/>
      <c r="HI485" s="276"/>
      <c r="HJ485" s="276"/>
      <c r="HK485" s="276"/>
      <c r="HL485" s="276"/>
      <c r="HM485" s="276"/>
      <c r="HN485" s="276"/>
      <c r="HO485" s="276"/>
      <c r="HP485" s="276"/>
      <c r="HQ485" s="276"/>
      <c r="HR485" s="276"/>
      <c r="HS485" s="276"/>
      <c r="HT485" s="276"/>
      <c r="HU485" s="262"/>
      <c r="HV485" s="276"/>
      <c r="HW485" s="262"/>
      <c r="HX485" s="262"/>
      <c r="HY485" s="262"/>
      <c r="HZ485" s="262"/>
      <c r="IA485" s="262"/>
      <c r="IB485" s="262"/>
      <c r="IC485" s="262"/>
      <c r="ID485" s="262"/>
      <c r="IE485" s="262"/>
      <c r="IF485" s="262"/>
      <c r="IG485" s="262"/>
      <c r="IH485" s="262"/>
      <c r="II485" s="262"/>
      <c r="IJ485" s="262"/>
      <c r="IK485" s="262"/>
      <c r="IL485" s="262"/>
      <c r="IM485" s="262"/>
      <c r="IN485" s="262"/>
      <c r="IO485" s="262"/>
      <c r="IP485" s="262"/>
      <c r="IQ485" s="262"/>
      <c r="IR485" s="262"/>
      <c r="IS485" s="262"/>
      <c r="IT485" s="262"/>
      <c r="IU485" s="262"/>
      <c r="IV485" s="262"/>
    </row>
    <row r="486" spans="1:256" s="110" customFormat="1" ht="18.899999999999999" hidden="1" customHeight="1">
      <c r="A486" s="837"/>
      <c r="B486" s="1112"/>
      <c r="C486" s="1112"/>
      <c r="D486" s="1112"/>
      <c r="E486" s="1112"/>
      <c r="F486" s="1112"/>
      <c r="G486" s="911"/>
      <c r="H486" s="1113"/>
      <c r="I486" s="706"/>
      <c r="J486" s="709"/>
      <c r="K486" s="709"/>
      <c r="L486" s="709"/>
      <c r="M486" s="709"/>
      <c r="N486" s="709"/>
      <c r="O486" s="795"/>
      <c r="P486" s="794"/>
      <c r="Q486" s="795"/>
      <c r="R486" s="1177"/>
      <c r="S486" s="826"/>
      <c r="T486" s="870"/>
      <c r="U486" s="709"/>
      <c r="V486" s="709"/>
      <c r="W486" s="709"/>
      <c r="X486" s="709"/>
      <c r="Y486" s="976">
        <v>0</v>
      </c>
      <c r="Z486" s="766"/>
      <c r="AA486" s="766"/>
      <c r="AB486" s="709"/>
      <c r="AC486" s="709"/>
      <c r="AD486" s="709"/>
      <c r="AE486" s="709"/>
      <c r="AF486" s="709"/>
      <c r="AG486" s="709"/>
      <c r="AH486" s="709"/>
      <c r="AI486" s="709"/>
      <c r="AJ486" s="709"/>
      <c r="AK486" s="795"/>
      <c r="AL486" s="740">
        <f>Y486</f>
        <v>0</v>
      </c>
      <c r="AM486" s="741"/>
      <c r="AN486" s="741"/>
      <c r="AO486" s="741"/>
      <c r="AP486" s="741"/>
      <c r="AQ486" s="742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DW486" s="263"/>
      <c r="DX486" s="263"/>
      <c r="DY486" s="263"/>
      <c r="DZ486" s="263"/>
      <c r="EA486" s="263"/>
      <c r="EB486" s="263"/>
      <c r="EC486" s="263"/>
      <c r="ED486" s="263"/>
      <c r="EE486" s="263"/>
      <c r="EF486" s="263"/>
      <c r="EG486" s="263"/>
      <c r="EH486" s="263"/>
      <c r="EI486" s="263"/>
      <c r="EJ486" s="263"/>
      <c r="EK486" s="263"/>
      <c r="EL486" s="263"/>
      <c r="EM486" s="263"/>
      <c r="EN486" s="263"/>
      <c r="EO486" s="263"/>
      <c r="EP486" s="263"/>
      <c r="EQ486" s="263"/>
      <c r="ER486" s="263"/>
      <c r="ES486" s="263"/>
      <c r="ET486" s="263"/>
      <c r="EU486" s="263"/>
      <c r="EV486" s="263"/>
      <c r="EW486" s="263"/>
      <c r="EX486" s="263"/>
      <c r="EY486" s="263"/>
      <c r="EZ486" s="263"/>
      <c r="FA486" s="263"/>
      <c r="FB486" s="263"/>
      <c r="FC486" s="263"/>
      <c r="FD486" s="263"/>
      <c r="FE486" s="263"/>
      <c r="FF486" s="263"/>
      <c r="FG486" s="263"/>
      <c r="FH486" s="263"/>
      <c r="FI486" s="263"/>
      <c r="FJ486" s="263"/>
      <c r="FK486" s="263"/>
      <c r="FL486" s="263"/>
      <c r="FM486" s="263"/>
      <c r="FN486" s="263"/>
      <c r="FO486" s="263"/>
      <c r="FP486" s="263"/>
      <c r="FQ486" s="263"/>
      <c r="FR486" s="263"/>
      <c r="FS486" s="263"/>
      <c r="FT486" s="263"/>
      <c r="FU486" s="263"/>
      <c r="FV486" s="263"/>
      <c r="FW486" s="263"/>
      <c r="FX486" s="263"/>
      <c r="FY486" s="263"/>
      <c r="FZ486" s="263"/>
      <c r="GA486" s="263"/>
      <c r="GB486" s="263"/>
      <c r="GC486" s="263"/>
      <c r="GD486" s="263"/>
      <c r="GE486" s="263"/>
      <c r="GF486" s="263"/>
      <c r="GG486" s="263"/>
      <c r="GH486" s="263"/>
      <c r="GI486" s="263"/>
      <c r="GJ486" s="263"/>
      <c r="GK486" s="263"/>
      <c r="GL486" s="263"/>
      <c r="GM486" s="263"/>
      <c r="GN486" s="263"/>
      <c r="GO486" s="263"/>
      <c r="GP486" s="263"/>
      <c r="GQ486" s="263"/>
      <c r="GR486" s="263"/>
      <c r="GS486" s="263"/>
      <c r="GT486" s="263"/>
      <c r="GU486" s="263"/>
      <c r="GV486" s="263"/>
      <c r="GY486" s="263"/>
      <c r="GZ486" s="263"/>
      <c r="HA486" s="263"/>
      <c r="HB486" s="263"/>
      <c r="HC486" s="263"/>
      <c r="HD486" s="263"/>
      <c r="HE486" s="280"/>
      <c r="HF486" s="280"/>
      <c r="HG486" s="280"/>
      <c r="HH486" s="280"/>
      <c r="HI486" s="280"/>
      <c r="HJ486" s="280"/>
      <c r="HK486" s="280"/>
      <c r="HL486" s="280"/>
      <c r="HM486" s="280"/>
      <c r="HN486" s="280"/>
      <c r="HO486" s="280"/>
      <c r="HP486" s="280"/>
      <c r="HQ486" s="280"/>
      <c r="HR486" s="280"/>
      <c r="HS486" s="280"/>
      <c r="HT486" s="280"/>
      <c r="HU486" s="263"/>
      <c r="HV486" s="280"/>
      <c r="HW486" s="263"/>
      <c r="HX486" s="263"/>
      <c r="HY486" s="263"/>
      <c r="HZ486" s="263"/>
      <c r="IA486" s="263"/>
      <c r="IB486" s="263"/>
      <c r="IC486" s="263"/>
      <c r="ID486" s="263"/>
      <c r="IE486" s="263"/>
      <c r="IF486" s="263"/>
      <c r="IG486" s="263"/>
      <c r="IH486" s="263"/>
      <c r="II486" s="263"/>
      <c r="IJ486" s="263"/>
      <c r="IK486" s="263"/>
      <c r="IL486" s="263"/>
      <c r="IM486" s="263"/>
      <c r="IN486" s="263"/>
      <c r="IO486" s="263"/>
      <c r="IP486" s="263"/>
      <c r="IQ486" s="263"/>
      <c r="IR486" s="263"/>
      <c r="IS486" s="263"/>
      <c r="IT486" s="263"/>
      <c r="IU486" s="263"/>
      <c r="IV486" s="263"/>
    </row>
    <row r="487" spans="1:256" ht="18.899999999999999" hidden="1" customHeight="1">
      <c r="A487" s="837"/>
      <c r="B487" s="1112"/>
      <c r="C487" s="1112"/>
      <c r="D487" s="1112"/>
      <c r="E487" s="1112"/>
      <c r="F487" s="1112"/>
      <c r="G487" s="1112"/>
      <c r="H487" s="1113"/>
      <c r="I487" s="794"/>
      <c r="J487" s="709"/>
      <c r="K487" s="709"/>
      <c r="L487" s="709"/>
      <c r="M487" s="709"/>
      <c r="N487" s="709"/>
      <c r="O487" s="795"/>
      <c r="P487" s="808"/>
      <c r="Q487" s="810"/>
      <c r="R487" s="801" t="s">
        <v>431</v>
      </c>
      <c r="S487" s="1178"/>
      <c r="T487" s="763"/>
      <c r="U487" s="747"/>
      <c r="V487" s="747"/>
      <c r="W487" s="747"/>
      <c r="X487" s="747"/>
      <c r="Y487" s="747"/>
      <c r="Z487" s="815"/>
      <c r="AA487" s="747"/>
      <c r="AB487" s="747"/>
      <c r="AC487" s="747"/>
      <c r="AD487" s="747"/>
      <c r="AE487" s="747"/>
      <c r="AF487" s="747"/>
      <c r="AG487" s="747"/>
      <c r="AH487" s="747"/>
      <c r="AI487" s="747"/>
      <c r="AJ487" s="747"/>
      <c r="AK487" s="810"/>
      <c r="AL487" s="753">
        <f>SUM(AL483:AL486)</f>
        <v>29</v>
      </c>
      <c r="AM487" s="754"/>
      <c r="AN487" s="754"/>
      <c r="AO487" s="754"/>
      <c r="AP487" s="754"/>
      <c r="AQ487" s="755"/>
      <c r="DW487" s="262"/>
      <c r="DX487" s="262"/>
      <c r="DY487" s="262"/>
      <c r="DZ487" s="262"/>
      <c r="EA487" s="262"/>
      <c r="EB487" s="262"/>
      <c r="EC487" s="262"/>
      <c r="ED487" s="262"/>
      <c r="EE487" s="262"/>
      <c r="EF487" s="262"/>
      <c r="EG487" s="262"/>
      <c r="EH487" s="262"/>
      <c r="EI487" s="262"/>
      <c r="EJ487" s="262"/>
      <c r="EK487" s="262"/>
      <c r="EL487" s="262"/>
      <c r="EM487" s="262"/>
      <c r="EN487" s="262"/>
      <c r="EO487" s="262"/>
      <c r="EP487" s="262"/>
      <c r="EQ487" s="262"/>
      <c r="ER487" s="262"/>
      <c r="ES487" s="262"/>
      <c r="ET487" s="262"/>
      <c r="EU487" s="262"/>
      <c r="EV487" s="262"/>
      <c r="EW487" s="262"/>
      <c r="EX487" s="262"/>
      <c r="EY487" s="262"/>
      <c r="EZ487" s="262"/>
      <c r="FA487" s="262"/>
      <c r="FB487" s="262"/>
      <c r="FC487" s="262"/>
      <c r="FD487" s="262"/>
      <c r="FE487" s="262"/>
      <c r="FF487" s="262"/>
      <c r="FG487" s="262"/>
      <c r="FH487" s="262"/>
      <c r="FI487" s="262"/>
      <c r="FJ487" s="262"/>
      <c r="FK487" s="262"/>
      <c r="FL487" s="262"/>
      <c r="FM487" s="262"/>
      <c r="FN487" s="262"/>
      <c r="FO487" s="262"/>
      <c r="FP487" s="262"/>
      <c r="FQ487" s="262"/>
      <c r="FR487" s="262"/>
      <c r="FS487" s="262"/>
      <c r="FT487" s="262"/>
      <c r="FU487" s="262"/>
      <c r="FV487" s="262"/>
      <c r="FW487" s="262"/>
      <c r="FX487" s="262"/>
      <c r="FY487" s="262"/>
      <c r="FZ487" s="262"/>
      <c r="GA487" s="262"/>
      <c r="GB487" s="262"/>
      <c r="GC487" s="262"/>
      <c r="GD487" s="262"/>
      <c r="GE487" s="262"/>
      <c r="GF487" s="262"/>
      <c r="GG487" s="263"/>
      <c r="GH487" s="263"/>
      <c r="GI487" s="263"/>
      <c r="GJ487" s="263"/>
      <c r="GK487" s="263"/>
      <c r="GL487" s="262"/>
      <c r="GM487" s="262"/>
      <c r="GN487" s="262"/>
      <c r="GO487" s="262"/>
      <c r="GP487" s="262"/>
      <c r="GQ487" s="262"/>
      <c r="GR487" s="262"/>
      <c r="GS487" s="262"/>
      <c r="GT487" s="262"/>
      <c r="GV487" s="262"/>
      <c r="GY487" s="262"/>
      <c r="GZ487" s="262"/>
      <c r="HA487" s="262"/>
      <c r="HB487" s="262"/>
      <c r="HC487" s="262"/>
      <c r="HD487" s="262"/>
      <c r="HE487" s="276"/>
      <c r="HF487" s="276"/>
      <c r="HG487" s="276"/>
      <c r="HH487" s="276"/>
      <c r="HI487" s="276"/>
      <c r="HJ487" s="276"/>
      <c r="HK487" s="276"/>
      <c r="HL487" s="276"/>
      <c r="HM487" s="276"/>
      <c r="HN487" s="276"/>
      <c r="HO487" s="276"/>
      <c r="HP487" s="276"/>
      <c r="HQ487" s="276"/>
      <c r="HR487" s="276"/>
      <c r="HS487" s="276"/>
      <c r="HT487" s="276"/>
      <c r="HU487" s="262"/>
      <c r="HV487" s="276"/>
      <c r="HW487" s="262"/>
      <c r="HX487" s="262"/>
      <c r="HY487" s="262"/>
      <c r="HZ487" s="262"/>
      <c r="IA487" s="262"/>
      <c r="IB487" s="262"/>
      <c r="IC487" s="262"/>
      <c r="ID487" s="262"/>
      <c r="IE487" s="262"/>
      <c r="IF487" s="262"/>
      <c r="IG487" s="262"/>
      <c r="IH487" s="262"/>
      <c r="II487" s="262"/>
      <c r="IJ487" s="262"/>
      <c r="IK487" s="262"/>
      <c r="IL487" s="262"/>
      <c r="IM487" s="262"/>
      <c r="IN487" s="262"/>
      <c r="IO487" s="262"/>
      <c r="IP487" s="262"/>
      <c r="IQ487" s="262"/>
      <c r="IR487" s="262"/>
      <c r="IS487" s="262"/>
      <c r="IT487" s="262"/>
      <c r="IU487" s="262"/>
      <c r="IV487" s="262"/>
    </row>
    <row r="488" spans="1:256" ht="18.899999999999999" hidden="1" customHeight="1">
      <c r="A488" s="837"/>
      <c r="B488" s="1112"/>
      <c r="C488" s="1112"/>
      <c r="D488" s="1112"/>
      <c r="E488" s="1112"/>
      <c r="F488" s="1112"/>
      <c r="G488" s="1112"/>
      <c r="H488" s="1113"/>
      <c r="I488" s="1119" t="s">
        <v>734</v>
      </c>
      <c r="J488" s="766"/>
      <c r="K488" s="766"/>
      <c r="L488" s="766"/>
      <c r="M488" s="766"/>
      <c r="N488" s="766"/>
      <c r="O488" s="788"/>
      <c r="P488" s="765" t="s">
        <v>514</v>
      </c>
      <c r="Q488" s="788"/>
      <c r="R488" s="837"/>
      <c r="S488" s="826"/>
      <c r="T488" s="870"/>
      <c r="U488" s="709"/>
      <c r="V488" s="710"/>
      <c r="W488" s="709"/>
      <c r="X488" s="709"/>
      <c r="Y488" s="976">
        <v>0</v>
      </c>
      <c r="Z488" s="766"/>
      <c r="AA488" s="766"/>
      <c r="AB488" s="709"/>
      <c r="AC488" s="709"/>
      <c r="AD488" s="709"/>
      <c r="AE488" s="709"/>
      <c r="AF488" s="709"/>
      <c r="AG488" s="709"/>
      <c r="AH488" s="709"/>
      <c r="AI488" s="709"/>
      <c r="AJ488" s="709"/>
      <c r="AK488" s="795"/>
      <c r="AL488" s="740">
        <f>Y488</f>
        <v>0</v>
      </c>
      <c r="AM488" s="741"/>
      <c r="AN488" s="741"/>
      <c r="AO488" s="741"/>
      <c r="AP488" s="741"/>
      <c r="AQ488" s="742"/>
      <c r="DW488" s="262"/>
      <c r="DX488" s="262"/>
      <c r="DY488" s="262"/>
      <c r="DZ488" s="262"/>
      <c r="EA488" s="262"/>
      <c r="EB488" s="262"/>
      <c r="EC488" s="262"/>
      <c r="ED488" s="262"/>
      <c r="EE488" s="262"/>
      <c r="EF488" s="262"/>
      <c r="EG488" s="262"/>
      <c r="EH488" s="262"/>
      <c r="EI488" s="262"/>
      <c r="EJ488" s="262"/>
      <c r="EK488" s="262"/>
      <c r="EL488" s="262"/>
      <c r="EM488" s="262"/>
      <c r="EN488" s="262"/>
      <c r="EO488" s="262"/>
      <c r="EP488" s="262"/>
      <c r="EQ488" s="262"/>
      <c r="ER488" s="262"/>
      <c r="ES488" s="262"/>
      <c r="ET488" s="262"/>
      <c r="EU488" s="262"/>
      <c r="EV488" s="262"/>
      <c r="EW488" s="262"/>
      <c r="EX488" s="262"/>
      <c r="EY488" s="262"/>
      <c r="EZ488" s="262"/>
      <c r="FA488" s="262"/>
      <c r="FB488" s="262"/>
      <c r="FC488" s="262"/>
      <c r="FD488" s="262"/>
      <c r="FE488" s="262"/>
      <c r="FF488" s="262"/>
      <c r="FG488" s="262"/>
      <c r="FH488" s="262"/>
      <c r="FI488" s="262"/>
      <c r="FJ488" s="262"/>
      <c r="FK488" s="262"/>
      <c r="FL488" s="262"/>
      <c r="FM488" s="262"/>
      <c r="FN488" s="262"/>
      <c r="FO488" s="262"/>
      <c r="FP488" s="262"/>
      <c r="FQ488" s="262"/>
      <c r="FR488" s="262"/>
      <c r="FS488" s="262"/>
      <c r="FT488" s="262"/>
      <c r="FU488" s="262"/>
      <c r="FV488" s="262"/>
      <c r="FW488" s="262"/>
      <c r="FX488" s="262"/>
      <c r="FY488" s="262"/>
      <c r="FZ488" s="262"/>
      <c r="GA488" s="262"/>
      <c r="GB488" s="262"/>
      <c r="GC488" s="262"/>
      <c r="GD488" s="262"/>
      <c r="GE488" s="262"/>
      <c r="GF488" s="262"/>
      <c r="GG488" s="263"/>
      <c r="GH488" s="263"/>
      <c r="GI488" s="263"/>
      <c r="GJ488" s="263"/>
      <c r="GK488" s="263"/>
      <c r="GL488" s="262"/>
      <c r="GM488" s="262"/>
      <c r="GN488" s="262"/>
      <c r="GO488" s="262"/>
      <c r="GP488" s="262"/>
      <c r="GQ488" s="262"/>
      <c r="GR488" s="262"/>
      <c r="GS488" s="262"/>
      <c r="GT488" s="262"/>
      <c r="GV488" s="262"/>
      <c r="GY488" s="262"/>
      <c r="GZ488" s="262"/>
      <c r="HA488" s="262"/>
      <c r="HB488" s="262"/>
      <c r="HC488" s="262"/>
      <c r="HD488" s="262"/>
      <c r="HE488" s="276"/>
      <c r="HF488" s="276"/>
      <c r="HG488" s="276"/>
      <c r="HH488" s="276"/>
      <c r="HI488" s="276"/>
      <c r="HJ488" s="276"/>
      <c r="HK488" s="276"/>
      <c r="HL488" s="276"/>
      <c r="HM488" s="276"/>
      <c r="HN488" s="276"/>
      <c r="HO488" s="276"/>
      <c r="HP488" s="276"/>
      <c r="HQ488" s="276"/>
      <c r="HR488" s="276"/>
      <c r="HS488" s="276"/>
      <c r="HT488" s="276"/>
      <c r="HU488" s="262"/>
      <c r="HV488" s="276"/>
      <c r="HW488" s="262"/>
      <c r="HX488" s="262"/>
      <c r="HY488" s="262"/>
      <c r="HZ488" s="262"/>
      <c r="IA488" s="262"/>
      <c r="IB488" s="262"/>
      <c r="IC488" s="262"/>
      <c r="ID488" s="262"/>
      <c r="IE488" s="262"/>
      <c r="IF488" s="262"/>
      <c r="IG488" s="262"/>
      <c r="IH488" s="262"/>
      <c r="II488" s="262"/>
      <c r="IJ488" s="262"/>
      <c r="IK488" s="262"/>
      <c r="IL488" s="262"/>
      <c r="IM488" s="262"/>
      <c r="IN488" s="262"/>
      <c r="IO488" s="262"/>
      <c r="IP488" s="262"/>
      <c r="IQ488" s="262"/>
      <c r="IR488" s="262"/>
      <c r="IS488" s="262"/>
      <c r="IT488" s="262"/>
      <c r="IU488" s="262"/>
      <c r="IV488" s="262"/>
    </row>
    <row r="489" spans="1:256" ht="18.899999999999999" hidden="1" customHeight="1">
      <c r="A489" s="837"/>
      <c r="B489" s="1112"/>
      <c r="C489" s="1112"/>
      <c r="D489" s="1112"/>
      <c r="E489" s="1112"/>
      <c r="F489" s="1112"/>
      <c r="G489" s="1112"/>
      <c r="H489" s="1113"/>
      <c r="I489" s="794"/>
      <c r="J489" s="709"/>
      <c r="K489" s="709"/>
      <c r="L489" s="709"/>
      <c r="M489" s="709"/>
      <c r="N489" s="709"/>
      <c r="O489" s="795"/>
      <c r="P489" s="794"/>
      <c r="Q489" s="795"/>
      <c r="R489" s="837"/>
      <c r="S489" s="826"/>
      <c r="T489" s="870"/>
      <c r="U489" s="709"/>
      <c r="V489" s="710"/>
      <c r="W489" s="709"/>
      <c r="X489" s="709"/>
      <c r="Y489" s="976">
        <v>0</v>
      </c>
      <c r="Z489" s="766"/>
      <c r="AA489" s="766"/>
      <c r="AB489" s="709"/>
      <c r="AC489" s="709"/>
      <c r="AD489" s="709"/>
      <c r="AE489" s="709"/>
      <c r="AF489" s="709"/>
      <c r="AG489" s="709"/>
      <c r="AH489" s="709"/>
      <c r="AI489" s="709"/>
      <c r="AJ489" s="709"/>
      <c r="AK489" s="795"/>
      <c r="AL489" s="740">
        <f>Y489</f>
        <v>0</v>
      </c>
      <c r="AM489" s="741"/>
      <c r="AN489" s="741"/>
      <c r="AO489" s="741"/>
      <c r="AP489" s="741"/>
      <c r="AQ489" s="742"/>
      <c r="DW489" s="262"/>
      <c r="DX489" s="262"/>
      <c r="DY489" s="262"/>
      <c r="DZ489" s="262"/>
      <c r="EA489" s="262"/>
      <c r="EB489" s="262"/>
      <c r="EC489" s="262"/>
      <c r="ED489" s="262"/>
      <c r="EE489" s="262"/>
      <c r="EF489" s="262"/>
      <c r="EG489" s="262"/>
      <c r="EH489" s="262"/>
      <c r="EI489" s="262"/>
      <c r="EJ489" s="262"/>
      <c r="EK489" s="262"/>
      <c r="EL489" s="262"/>
      <c r="EM489" s="262"/>
      <c r="EN489" s="262"/>
      <c r="EO489" s="262"/>
      <c r="EP489" s="262"/>
      <c r="EQ489" s="262"/>
      <c r="ER489" s="262"/>
      <c r="ES489" s="262"/>
      <c r="ET489" s="262"/>
      <c r="EU489" s="262"/>
      <c r="EV489" s="262"/>
      <c r="EW489" s="262"/>
      <c r="EX489" s="262"/>
      <c r="EY489" s="262"/>
      <c r="EZ489" s="262"/>
      <c r="FA489" s="262"/>
      <c r="FB489" s="262"/>
      <c r="FC489" s="262"/>
      <c r="FD489" s="262"/>
      <c r="FE489" s="262"/>
      <c r="FF489" s="262"/>
      <c r="FG489" s="262"/>
      <c r="FH489" s="262"/>
      <c r="FI489" s="262"/>
      <c r="FJ489" s="262"/>
      <c r="FK489" s="262"/>
      <c r="FL489" s="262"/>
      <c r="FM489" s="262"/>
      <c r="FN489" s="262"/>
      <c r="FO489" s="262"/>
      <c r="FP489" s="262"/>
      <c r="FQ489" s="262"/>
      <c r="FR489" s="262"/>
      <c r="FS489" s="262"/>
      <c r="FT489" s="262"/>
      <c r="FU489" s="262"/>
      <c r="FV489" s="262"/>
      <c r="FW489" s="262"/>
      <c r="FX489" s="262"/>
      <c r="FY489" s="262"/>
      <c r="FZ489" s="262"/>
      <c r="GA489" s="262"/>
      <c r="GB489" s="262"/>
      <c r="GC489" s="262"/>
      <c r="GD489" s="262"/>
      <c r="GE489" s="262"/>
      <c r="GF489" s="262"/>
      <c r="GG489" s="263"/>
      <c r="GH489" s="263"/>
      <c r="GI489" s="263"/>
      <c r="GJ489" s="262"/>
      <c r="GK489" s="262"/>
      <c r="GL489" s="262"/>
      <c r="GM489" s="262"/>
      <c r="GN489" s="262"/>
      <c r="GO489" s="262"/>
      <c r="GP489" s="262"/>
      <c r="GQ489" s="262"/>
      <c r="GR489" s="262"/>
      <c r="GS489" s="262"/>
      <c r="GT489" s="262"/>
      <c r="GV489" s="262"/>
      <c r="GY489" s="262"/>
      <c r="GZ489" s="262"/>
      <c r="HA489" s="262"/>
      <c r="HB489" s="262"/>
      <c r="HC489" s="262"/>
      <c r="HD489" s="262"/>
      <c r="HE489" s="276"/>
      <c r="HF489" s="276"/>
      <c r="HG489" s="276"/>
      <c r="HH489" s="276"/>
      <c r="HI489" s="276"/>
      <c r="HJ489" s="276"/>
      <c r="HK489" s="276"/>
      <c r="HL489" s="276"/>
      <c r="HM489" s="276"/>
      <c r="HN489" s="276"/>
      <c r="HO489" s="276"/>
      <c r="HP489" s="276"/>
      <c r="HQ489" s="276"/>
      <c r="HR489" s="276"/>
      <c r="HS489" s="276"/>
      <c r="HT489" s="276"/>
      <c r="HU489" s="262"/>
      <c r="HV489" s="276"/>
      <c r="HW489" s="262"/>
      <c r="HX489" s="262"/>
      <c r="HY489" s="262"/>
      <c r="HZ489" s="262"/>
      <c r="IA489" s="262"/>
      <c r="IB489" s="262"/>
      <c r="IC489" s="262"/>
      <c r="ID489" s="262"/>
      <c r="IE489" s="262"/>
      <c r="IF489" s="262"/>
      <c r="IG489" s="262"/>
      <c r="IH489" s="262"/>
      <c r="II489" s="262"/>
      <c r="IJ489" s="262"/>
      <c r="IK489" s="262"/>
      <c r="IL489" s="262"/>
      <c r="IM489" s="262"/>
      <c r="IN489" s="262"/>
      <c r="IO489" s="262"/>
      <c r="IP489" s="262"/>
      <c r="IQ489" s="262"/>
      <c r="IR489" s="262"/>
      <c r="IS489" s="262"/>
      <c r="IT489" s="262"/>
      <c r="IU489" s="262"/>
      <c r="IV489" s="262"/>
    </row>
    <row r="490" spans="1:256" ht="18.899999999999999" hidden="1" customHeight="1">
      <c r="A490" s="837"/>
      <c r="B490" s="1112"/>
      <c r="C490" s="1112"/>
      <c r="D490" s="1112"/>
      <c r="E490" s="1112"/>
      <c r="F490" s="1112"/>
      <c r="G490" s="1112"/>
      <c r="H490" s="1113"/>
      <c r="I490" s="794"/>
      <c r="J490" s="709"/>
      <c r="K490" s="709"/>
      <c r="L490" s="709"/>
      <c r="M490" s="709"/>
      <c r="N490" s="709"/>
      <c r="O490" s="795"/>
      <c r="P490" s="794"/>
      <c r="Q490" s="795"/>
      <c r="R490" s="837"/>
      <c r="S490" s="826"/>
      <c r="T490" s="870"/>
      <c r="U490" s="709"/>
      <c r="V490" s="710"/>
      <c r="W490" s="709"/>
      <c r="X490" s="709"/>
      <c r="Y490" s="976">
        <v>0</v>
      </c>
      <c r="Z490" s="766"/>
      <c r="AA490" s="766"/>
      <c r="AB490" s="709"/>
      <c r="AC490" s="709"/>
      <c r="AD490" s="709"/>
      <c r="AE490" s="709"/>
      <c r="AF490" s="709"/>
      <c r="AG490" s="709"/>
      <c r="AH490" s="709"/>
      <c r="AI490" s="709"/>
      <c r="AJ490" s="709"/>
      <c r="AK490" s="795"/>
      <c r="AL490" s="740">
        <f>Y490</f>
        <v>0</v>
      </c>
      <c r="AM490" s="741"/>
      <c r="AN490" s="741"/>
      <c r="AO490" s="741"/>
      <c r="AP490" s="741"/>
      <c r="AQ490" s="742"/>
      <c r="DW490" s="262"/>
      <c r="DX490" s="262"/>
      <c r="DY490" s="262"/>
      <c r="DZ490" s="262"/>
      <c r="EA490" s="262"/>
      <c r="EB490" s="262"/>
      <c r="EC490" s="262"/>
      <c r="ED490" s="262"/>
      <c r="EE490" s="262"/>
      <c r="EF490" s="262"/>
      <c r="EG490" s="262"/>
      <c r="EH490" s="262"/>
      <c r="EI490" s="262"/>
      <c r="EJ490" s="262"/>
      <c r="EK490" s="262"/>
      <c r="EL490" s="262"/>
      <c r="EM490" s="262"/>
      <c r="EN490" s="262"/>
      <c r="EO490" s="262"/>
      <c r="EP490" s="262"/>
      <c r="EQ490" s="262"/>
      <c r="ER490" s="262"/>
      <c r="ES490" s="262"/>
      <c r="ET490" s="262"/>
      <c r="EU490" s="262"/>
      <c r="EV490" s="262"/>
      <c r="EW490" s="262"/>
      <c r="EX490" s="262"/>
      <c r="EY490" s="262"/>
      <c r="EZ490" s="262"/>
      <c r="FA490" s="262"/>
      <c r="FB490" s="262"/>
      <c r="FC490" s="262"/>
      <c r="FD490" s="262"/>
      <c r="FE490" s="262"/>
      <c r="FF490" s="262"/>
      <c r="FG490" s="262"/>
      <c r="FH490" s="262"/>
      <c r="FI490" s="262"/>
      <c r="FJ490" s="262"/>
      <c r="FK490" s="262"/>
      <c r="FL490" s="262"/>
      <c r="FM490" s="262"/>
      <c r="FN490" s="262"/>
      <c r="FO490" s="262"/>
      <c r="FP490" s="262"/>
      <c r="FQ490" s="262"/>
      <c r="FR490" s="262"/>
      <c r="FS490" s="262"/>
      <c r="FT490" s="262"/>
      <c r="FU490" s="262"/>
      <c r="FV490" s="262"/>
      <c r="FW490" s="262"/>
      <c r="FX490" s="262"/>
      <c r="FY490" s="262"/>
      <c r="FZ490" s="262"/>
      <c r="GA490" s="262"/>
      <c r="GB490" s="262"/>
      <c r="GC490" s="262"/>
      <c r="GD490" s="262"/>
      <c r="GE490" s="262"/>
      <c r="GF490" s="262"/>
      <c r="GG490" s="263"/>
      <c r="GH490" s="263"/>
      <c r="GI490" s="263"/>
      <c r="GJ490" s="263"/>
      <c r="GK490" s="263"/>
      <c r="GL490" s="262"/>
      <c r="GM490" s="262"/>
      <c r="GN490" s="262"/>
      <c r="GO490" s="262"/>
      <c r="GP490" s="262"/>
      <c r="GQ490" s="262"/>
      <c r="GR490" s="262"/>
      <c r="GS490" s="262"/>
      <c r="GT490" s="262"/>
      <c r="GV490" s="262"/>
      <c r="GY490" s="262"/>
      <c r="GZ490" s="262"/>
      <c r="HA490" s="262"/>
      <c r="HB490" s="262"/>
      <c r="HC490" s="262"/>
      <c r="HD490" s="262"/>
      <c r="HE490" s="276"/>
      <c r="HF490" s="276"/>
      <c r="HG490" s="276"/>
      <c r="HH490" s="276"/>
      <c r="HI490" s="276"/>
      <c r="HJ490" s="276"/>
      <c r="HK490" s="276"/>
      <c r="HL490" s="276"/>
      <c r="HM490" s="276"/>
      <c r="HN490" s="276"/>
      <c r="HO490" s="276"/>
      <c r="HP490" s="276"/>
      <c r="HQ490" s="276"/>
      <c r="HR490" s="276"/>
      <c r="HS490" s="276"/>
      <c r="HT490" s="276"/>
      <c r="HU490" s="262"/>
      <c r="HV490" s="276"/>
      <c r="HW490" s="262"/>
      <c r="HX490" s="262"/>
      <c r="HY490" s="262"/>
      <c r="HZ490" s="262"/>
      <c r="IA490" s="262"/>
      <c r="IB490" s="262"/>
      <c r="IC490" s="262"/>
      <c r="ID490" s="262"/>
      <c r="IE490" s="262"/>
      <c r="IF490" s="262"/>
      <c r="IG490" s="262"/>
      <c r="IH490" s="262"/>
      <c r="II490" s="262"/>
      <c r="IJ490" s="262"/>
      <c r="IK490" s="262"/>
      <c r="IL490" s="262"/>
      <c r="IM490" s="262"/>
      <c r="IN490" s="262"/>
      <c r="IO490" s="262"/>
      <c r="IP490" s="262"/>
      <c r="IQ490" s="262"/>
      <c r="IR490" s="262"/>
      <c r="IS490" s="262"/>
      <c r="IT490" s="262"/>
      <c r="IU490" s="262"/>
      <c r="IV490" s="262"/>
    </row>
    <row r="491" spans="1:256" ht="18.899999999999999" hidden="1" customHeight="1">
      <c r="A491" s="837"/>
      <c r="B491" s="1112"/>
      <c r="C491" s="1112"/>
      <c r="D491" s="1112"/>
      <c r="E491" s="1112"/>
      <c r="F491" s="1112"/>
      <c r="G491" s="1112"/>
      <c r="H491" s="1113"/>
      <c r="I491" s="794"/>
      <c r="J491" s="709"/>
      <c r="K491" s="709"/>
      <c r="L491" s="709"/>
      <c r="M491" s="709"/>
      <c r="N491" s="709"/>
      <c r="O491" s="795"/>
      <c r="P491" s="794"/>
      <c r="Q491" s="795"/>
      <c r="R491" s="837"/>
      <c r="S491" s="826"/>
      <c r="T491" s="870"/>
      <c r="U491" s="709"/>
      <c r="V491" s="709"/>
      <c r="W491" s="709"/>
      <c r="X491" s="709"/>
      <c r="Y491" s="976">
        <v>0</v>
      </c>
      <c r="Z491" s="766"/>
      <c r="AA491" s="766"/>
      <c r="AB491" s="709"/>
      <c r="AC491" s="709"/>
      <c r="AD491" s="709"/>
      <c r="AE491" s="709"/>
      <c r="AF491" s="709"/>
      <c r="AG491" s="709"/>
      <c r="AH491" s="709"/>
      <c r="AI491" s="709"/>
      <c r="AJ491" s="709"/>
      <c r="AK491" s="795"/>
      <c r="AL491" s="740">
        <f>Y491</f>
        <v>0</v>
      </c>
      <c r="AM491" s="741"/>
      <c r="AN491" s="741"/>
      <c r="AO491" s="741"/>
      <c r="AP491" s="741"/>
      <c r="AQ491" s="742"/>
      <c r="DW491" s="262"/>
      <c r="DX491" s="262"/>
      <c r="DY491" s="262"/>
      <c r="DZ491" s="262"/>
      <c r="EA491" s="262"/>
      <c r="EB491" s="262"/>
      <c r="EC491" s="262"/>
      <c r="ED491" s="262"/>
      <c r="EE491" s="262"/>
      <c r="EF491" s="262"/>
      <c r="EG491" s="262"/>
      <c r="EH491" s="262"/>
      <c r="EI491" s="262"/>
      <c r="EJ491" s="262"/>
      <c r="EK491" s="262"/>
      <c r="EL491" s="262"/>
      <c r="EM491" s="262"/>
      <c r="EN491" s="262"/>
      <c r="EO491" s="262"/>
      <c r="EP491" s="262"/>
      <c r="EQ491" s="262"/>
      <c r="ER491" s="262"/>
      <c r="ES491" s="262"/>
      <c r="ET491" s="262"/>
      <c r="EU491" s="262"/>
      <c r="EV491" s="262"/>
      <c r="EW491" s="262"/>
      <c r="EX491" s="262"/>
      <c r="EY491" s="262"/>
      <c r="EZ491" s="262"/>
      <c r="FA491" s="262"/>
      <c r="FB491" s="262"/>
      <c r="FC491" s="262"/>
      <c r="FD491" s="262"/>
      <c r="FE491" s="262"/>
      <c r="FF491" s="262"/>
      <c r="FG491" s="262"/>
      <c r="FH491" s="262"/>
      <c r="FI491" s="262"/>
      <c r="FJ491" s="262"/>
      <c r="FK491" s="262"/>
      <c r="FL491" s="262"/>
      <c r="FM491" s="262"/>
      <c r="FN491" s="262"/>
      <c r="FO491" s="262"/>
      <c r="FP491" s="262"/>
      <c r="FQ491" s="262"/>
      <c r="FR491" s="262"/>
      <c r="FS491" s="262"/>
      <c r="FT491" s="262"/>
      <c r="FU491" s="262"/>
      <c r="FV491" s="262"/>
      <c r="FW491" s="262"/>
      <c r="FX491" s="262"/>
      <c r="FY491" s="262"/>
      <c r="FZ491" s="262"/>
      <c r="GA491" s="262"/>
      <c r="GB491" s="262"/>
      <c r="GC491" s="262"/>
      <c r="GD491" s="262"/>
      <c r="GE491" s="262"/>
      <c r="GF491" s="262"/>
      <c r="GG491" s="263"/>
      <c r="GH491" s="263"/>
      <c r="GI491" s="263"/>
      <c r="GJ491" s="263"/>
      <c r="GK491" s="263"/>
      <c r="GL491" s="262"/>
      <c r="GM491" s="262"/>
      <c r="GN491" s="262"/>
      <c r="GO491" s="262"/>
      <c r="GP491" s="262"/>
      <c r="GQ491" s="262"/>
      <c r="GR491" s="262"/>
      <c r="GS491" s="262"/>
      <c r="GT491" s="262"/>
      <c r="GV491" s="262"/>
      <c r="GY491" s="262"/>
      <c r="GZ491" s="262"/>
      <c r="HA491" s="262"/>
      <c r="HB491" s="262"/>
      <c r="HC491" s="262"/>
      <c r="HD491" s="262"/>
      <c r="HE491" s="276"/>
      <c r="HF491" s="276"/>
      <c r="HG491" s="276"/>
      <c r="HH491" s="276"/>
      <c r="HI491" s="276"/>
      <c r="HJ491" s="276"/>
      <c r="HK491" s="276"/>
      <c r="HL491" s="276"/>
      <c r="HM491" s="276"/>
      <c r="HN491" s="276"/>
      <c r="HO491" s="276"/>
      <c r="HP491" s="276"/>
      <c r="HQ491" s="276"/>
      <c r="HR491" s="276"/>
      <c r="HS491" s="276"/>
      <c r="HT491" s="276"/>
      <c r="HU491" s="262"/>
      <c r="HV491" s="276"/>
      <c r="HW491" s="262"/>
      <c r="HX491" s="262"/>
      <c r="HY491" s="262"/>
      <c r="HZ491" s="262"/>
      <c r="IA491" s="262"/>
      <c r="IB491" s="262"/>
      <c r="IC491" s="262"/>
      <c r="ID491" s="262"/>
      <c r="IE491" s="262"/>
      <c r="IF491" s="262"/>
      <c r="IG491" s="262"/>
      <c r="IH491" s="262"/>
      <c r="II491" s="262"/>
      <c r="IJ491" s="262"/>
      <c r="IK491" s="262"/>
      <c r="IL491" s="262"/>
      <c r="IM491" s="262"/>
      <c r="IN491" s="262"/>
      <c r="IO491" s="262"/>
      <c r="IP491" s="262"/>
      <c r="IQ491" s="262"/>
      <c r="IR491" s="262"/>
      <c r="IS491" s="262"/>
      <c r="IT491" s="262"/>
      <c r="IU491" s="262"/>
      <c r="IV491" s="262"/>
    </row>
    <row r="492" spans="1:256" ht="18.899999999999999" hidden="1" customHeight="1">
      <c r="A492" s="837"/>
      <c r="B492" s="1112"/>
      <c r="C492" s="1112"/>
      <c r="D492" s="1112"/>
      <c r="E492" s="1112"/>
      <c r="F492" s="1112"/>
      <c r="G492" s="1112"/>
      <c r="H492" s="1113"/>
      <c r="I492" s="794"/>
      <c r="J492" s="709"/>
      <c r="K492" s="709"/>
      <c r="L492" s="709"/>
      <c r="M492" s="709"/>
      <c r="N492" s="709"/>
      <c r="O492" s="795"/>
      <c r="P492" s="808"/>
      <c r="Q492" s="810"/>
      <c r="R492" s="801" t="s">
        <v>431</v>
      </c>
      <c r="S492" s="1178"/>
      <c r="T492" s="763"/>
      <c r="U492" s="747"/>
      <c r="V492" s="747"/>
      <c r="W492" s="747"/>
      <c r="X492" s="747"/>
      <c r="Y492" s="747"/>
      <c r="Z492" s="815"/>
      <c r="AA492" s="747"/>
      <c r="AB492" s="747"/>
      <c r="AC492" s="747"/>
      <c r="AD492" s="747"/>
      <c r="AE492" s="747"/>
      <c r="AF492" s="747"/>
      <c r="AG492" s="747"/>
      <c r="AH492" s="747"/>
      <c r="AI492" s="747"/>
      <c r="AJ492" s="747"/>
      <c r="AK492" s="810"/>
      <c r="AL492" s="753">
        <f>SUM(AL488:AL491)</f>
        <v>0</v>
      </c>
      <c r="AM492" s="754"/>
      <c r="AN492" s="754"/>
      <c r="AO492" s="754"/>
      <c r="AP492" s="754"/>
      <c r="AQ492" s="755"/>
      <c r="DW492" s="262"/>
      <c r="DX492" s="262"/>
      <c r="DY492" s="262"/>
      <c r="DZ492" s="262"/>
      <c r="EA492" s="262"/>
      <c r="EB492" s="262"/>
      <c r="EC492" s="262"/>
      <c r="ED492" s="262"/>
      <c r="EE492" s="262"/>
      <c r="EF492" s="262"/>
      <c r="EG492" s="262"/>
      <c r="EH492" s="262"/>
      <c r="EI492" s="262"/>
      <c r="EJ492" s="262"/>
      <c r="EK492" s="262"/>
      <c r="EL492" s="262"/>
      <c r="EM492" s="262"/>
      <c r="EN492" s="262"/>
      <c r="EO492" s="262"/>
      <c r="EP492" s="262"/>
      <c r="EQ492" s="262"/>
      <c r="ER492" s="262"/>
      <c r="ES492" s="262"/>
      <c r="ET492" s="262"/>
      <c r="EU492" s="262"/>
      <c r="EV492" s="262"/>
      <c r="EW492" s="262"/>
      <c r="EX492" s="262"/>
      <c r="EY492" s="262"/>
      <c r="EZ492" s="262"/>
      <c r="FA492" s="262"/>
      <c r="FB492" s="262"/>
      <c r="FC492" s="262"/>
      <c r="FD492" s="262"/>
      <c r="FE492" s="262"/>
      <c r="FF492" s="262"/>
      <c r="FG492" s="262"/>
      <c r="FH492" s="262"/>
      <c r="FI492" s="262"/>
      <c r="FJ492" s="262"/>
      <c r="FK492" s="262"/>
      <c r="FL492" s="262"/>
      <c r="FM492" s="262"/>
      <c r="FN492" s="262"/>
      <c r="FO492" s="262"/>
      <c r="FP492" s="262"/>
      <c r="FQ492" s="262"/>
      <c r="FR492" s="262"/>
      <c r="FS492" s="262"/>
      <c r="FT492" s="262"/>
      <c r="FU492" s="262"/>
      <c r="FV492" s="262"/>
      <c r="FW492" s="262"/>
      <c r="FX492" s="262"/>
      <c r="FY492" s="262"/>
      <c r="FZ492" s="262"/>
      <c r="GA492" s="262"/>
      <c r="GB492" s="262"/>
      <c r="GC492" s="262"/>
      <c r="GD492" s="262"/>
      <c r="GE492" s="262"/>
      <c r="GF492" s="262"/>
      <c r="GG492" s="263"/>
      <c r="GH492" s="263"/>
      <c r="GI492" s="263"/>
      <c r="GJ492" s="263"/>
      <c r="GK492" s="263"/>
      <c r="GL492" s="262"/>
      <c r="GM492" s="262"/>
      <c r="GN492" s="262"/>
      <c r="GO492" s="262"/>
      <c r="GP492" s="262"/>
      <c r="GQ492" s="262"/>
      <c r="GR492" s="262"/>
      <c r="GS492" s="262"/>
      <c r="GT492" s="262"/>
      <c r="GY492" s="262"/>
      <c r="GZ492" s="262"/>
      <c r="HA492" s="262"/>
      <c r="HB492" s="262"/>
      <c r="HC492" s="262"/>
      <c r="HD492" s="262"/>
      <c r="HE492" s="276"/>
      <c r="HF492" s="276"/>
      <c r="HG492" s="276"/>
      <c r="HH492" s="276"/>
      <c r="HI492" s="276"/>
      <c r="HJ492" s="276"/>
      <c r="HK492" s="276"/>
      <c r="HL492" s="276"/>
      <c r="HM492" s="276"/>
      <c r="HN492" s="276"/>
      <c r="HO492" s="276"/>
      <c r="HP492" s="276"/>
      <c r="HQ492" s="276"/>
      <c r="HR492" s="276"/>
      <c r="HS492" s="276"/>
      <c r="HT492" s="276"/>
      <c r="HU492" s="262"/>
      <c r="HV492" s="276"/>
      <c r="HW492" s="262"/>
      <c r="HX492" s="262"/>
      <c r="HY492" s="262"/>
      <c r="HZ492" s="262"/>
      <c r="IA492" s="262"/>
      <c r="IB492" s="262"/>
      <c r="IC492" s="262"/>
      <c r="ID492" s="262"/>
      <c r="IE492" s="262"/>
      <c r="IF492" s="262"/>
      <c r="IG492" s="262"/>
      <c r="IH492" s="262"/>
      <c r="II492" s="262"/>
      <c r="IJ492" s="262"/>
      <c r="IK492" s="262"/>
      <c r="IL492" s="262"/>
      <c r="IM492" s="262"/>
      <c r="IN492" s="262"/>
      <c r="IO492" s="262"/>
      <c r="IP492" s="262"/>
      <c r="IQ492" s="262"/>
      <c r="IR492" s="262"/>
      <c r="IS492" s="262"/>
      <c r="IT492" s="262"/>
      <c r="IU492" s="262"/>
      <c r="IV492" s="262"/>
    </row>
    <row r="493" spans="1:256" ht="18.899999999999999" hidden="1" customHeight="1">
      <c r="A493" s="837"/>
      <c r="B493" s="1112"/>
      <c r="C493" s="1112"/>
      <c r="D493" s="1112"/>
      <c r="E493" s="1112"/>
      <c r="F493" s="1112"/>
      <c r="G493" s="1112"/>
      <c r="H493" s="1113"/>
      <c r="I493" s="1119" t="s">
        <v>735</v>
      </c>
      <c r="J493" s="766"/>
      <c r="K493" s="766"/>
      <c r="L493" s="766"/>
      <c r="M493" s="766"/>
      <c r="N493" s="766"/>
      <c r="O493" s="788"/>
      <c r="P493" s="765" t="s">
        <v>514</v>
      </c>
      <c r="Q493" s="788"/>
      <c r="R493" s="837"/>
      <c r="S493" s="826"/>
      <c r="T493" s="870"/>
      <c r="U493" s="709"/>
      <c r="V493" s="709"/>
      <c r="W493" s="709"/>
      <c r="X493" s="709"/>
      <c r="Y493" s="976">
        <v>0</v>
      </c>
      <c r="Z493" s="766"/>
      <c r="AA493" s="766"/>
      <c r="AB493" s="709"/>
      <c r="AC493" s="709"/>
      <c r="AD493" s="709"/>
      <c r="AE493" s="709"/>
      <c r="AF493" s="709"/>
      <c r="AG493" s="709"/>
      <c r="AH493" s="709"/>
      <c r="AI493" s="709"/>
      <c r="AJ493" s="709"/>
      <c r="AK493" s="795"/>
      <c r="AL493" s="740">
        <f>Y493</f>
        <v>0</v>
      </c>
      <c r="AM493" s="741"/>
      <c r="AN493" s="741"/>
      <c r="AO493" s="741"/>
      <c r="AP493" s="741"/>
      <c r="AQ493" s="742"/>
      <c r="DW493" s="262"/>
      <c r="DX493" s="262"/>
      <c r="DY493" s="262"/>
      <c r="DZ493" s="262"/>
      <c r="EA493" s="262"/>
      <c r="EB493" s="262"/>
      <c r="EC493" s="262"/>
      <c r="ED493" s="262"/>
      <c r="EE493" s="262"/>
      <c r="EF493" s="262"/>
      <c r="EG493" s="262"/>
      <c r="EH493" s="262"/>
      <c r="EI493" s="262"/>
      <c r="EJ493" s="262"/>
      <c r="EK493" s="262"/>
      <c r="EL493" s="262"/>
      <c r="EM493" s="262"/>
      <c r="EN493" s="262"/>
      <c r="EO493" s="262"/>
      <c r="EP493" s="262"/>
      <c r="EQ493" s="262"/>
      <c r="ER493" s="262"/>
      <c r="ES493" s="262"/>
      <c r="ET493" s="262"/>
      <c r="EU493" s="262"/>
      <c r="EV493" s="262"/>
      <c r="EW493" s="262"/>
      <c r="EX493" s="262"/>
      <c r="EY493" s="262"/>
      <c r="EZ493" s="262"/>
      <c r="FA493" s="262"/>
      <c r="FB493" s="262"/>
      <c r="FC493" s="262"/>
      <c r="FD493" s="262"/>
      <c r="FE493" s="262"/>
      <c r="FF493" s="262"/>
      <c r="FG493" s="262"/>
      <c r="FH493" s="262"/>
      <c r="FI493" s="262"/>
      <c r="FJ493" s="262"/>
      <c r="FK493" s="262"/>
      <c r="FL493" s="262"/>
      <c r="FM493" s="262"/>
      <c r="FN493" s="262"/>
      <c r="FO493" s="262"/>
      <c r="FP493" s="262"/>
      <c r="FQ493" s="262"/>
      <c r="FR493" s="262"/>
      <c r="FS493" s="262"/>
      <c r="FT493" s="262"/>
      <c r="FU493" s="262"/>
      <c r="FV493" s="262"/>
      <c r="FW493" s="262"/>
      <c r="FX493" s="262"/>
      <c r="FY493" s="262"/>
      <c r="FZ493" s="262"/>
      <c r="GA493" s="262"/>
      <c r="GB493" s="262"/>
      <c r="GC493" s="262"/>
      <c r="GD493" s="263"/>
      <c r="GE493" s="263"/>
      <c r="GF493" s="263"/>
      <c r="GG493" s="262"/>
      <c r="GH493" s="262"/>
      <c r="GI493" s="262"/>
      <c r="GJ493" s="263"/>
      <c r="GK493" s="263"/>
      <c r="GL493" s="262"/>
      <c r="GM493" s="262"/>
      <c r="GN493" s="262"/>
      <c r="GO493" s="262"/>
      <c r="GP493" s="262"/>
      <c r="GQ493" s="262"/>
      <c r="GR493" s="262"/>
      <c r="GS493" s="262"/>
      <c r="GT493" s="262"/>
      <c r="GY493" s="262"/>
      <c r="GZ493" s="262"/>
      <c r="HA493" s="262"/>
      <c r="HB493" s="262"/>
      <c r="HC493" s="262"/>
      <c r="HD493" s="262"/>
      <c r="HE493" s="276"/>
      <c r="HF493" s="276"/>
      <c r="HG493" s="276"/>
      <c r="HH493" s="276"/>
      <c r="HI493" s="276"/>
      <c r="HJ493" s="276"/>
      <c r="HK493" s="276"/>
      <c r="HL493" s="276"/>
      <c r="HM493" s="276"/>
      <c r="HN493" s="276"/>
      <c r="HO493" s="276"/>
      <c r="HP493" s="276"/>
      <c r="HQ493" s="276"/>
      <c r="HR493" s="276"/>
      <c r="HS493" s="276"/>
      <c r="HT493" s="276"/>
      <c r="HU493" s="262"/>
      <c r="HV493" s="276"/>
      <c r="HW493" s="262"/>
      <c r="HX493" s="262"/>
      <c r="HY493" s="262"/>
      <c r="HZ493" s="262"/>
      <c r="IA493" s="262"/>
      <c r="IB493" s="262"/>
      <c r="IC493" s="262"/>
      <c r="ID493" s="262"/>
      <c r="IE493" s="262"/>
      <c r="IF493" s="262"/>
      <c r="IG493" s="262"/>
      <c r="IH493" s="262"/>
      <c r="II493" s="262"/>
      <c r="IJ493" s="262"/>
      <c r="IK493" s="262"/>
      <c r="IL493" s="262"/>
      <c r="IM493" s="262"/>
      <c r="IN493" s="262"/>
      <c r="IO493" s="262"/>
      <c r="IP493" s="262"/>
      <c r="IQ493" s="262"/>
      <c r="IR493" s="262"/>
      <c r="IS493" s="262"/>
      <c r="IT493" s="262"/>
      <c r="IU493" s="262"/>
      <c r="IV493" s="262"/>
    </row>
    <row r="494" spans="1:256" ht="18.899999999999999" hidden="1" customHeight="1">
      <c r="A494" s="837"/>
      <c r="B494" s="1112"/>
      <c r="C494" s="1112"/>
      <c r="D494" s="1112"/>
      <c r="E494" s="1112"/>
      <c r="F494" s="1112"/>
      <c r="G494" s="1112"/>
      <c r="H494" s="1113"/>
      <c r="I494" s="794"/>
      <c r="J494" s="709"/>
      <c r="K494" s="709"/>
      <c r="L494" s="709"/>
      <c r="M494" s="709"/>
      <c r="N494" s="709"/>
      <c r="O494" s="795"/>
      <c r="P494" s="794"/>
      <c r="Q494" s="795"/>
      <c r="R494" s="837"/>
      <c r="S494" s="826"/>
      <c r="T494" s="870"/>
      <c r="U494" s="709"/>
      <c r="V494" s="709"/>
      <c r="W494" s="709"/>
      <c r="X494" s="709"/>
      <c r="Y494" s="976">
        <v>0</v>
      </c>
      <c r="Z494" s="766"/>
      <c r="AA494" s="766"/>
      <c r="AB494" s="709"/>
      <c r="AC494" s="709"/>
      <c r="AD494" s="709"/>
      <c r="AE494" s="709"/>
      <c r="AF494" s="709"/>
      <c r="AG494" s="709"/>
      <c r="AH494" s="709"/>
      <c r="AI494" s="709"/>
      <c r="AJ494" s="709"/>
      <c r="AK494" s="795"/>
      <c r="AL494" s="740">
        <f>Y494</f>
        <v>0</v>
      </c>
      <c r="AM494" s="741"/>
      <c r="AN494" s="741"/>
      <c r="AO494" s="741"/>
      <c r="AP494" s="741"/>
      <c r="AQ494" s="742"/>
      <c r="DW494" s="262"/>
      <c r="DX494" s="262"/>
      <c r="DY494" s="262"/>
      <c r="DZ494" s="262"/>
      <c r="EA494" s="262"/>
      <c r="EB494" s="262"/>
      <c r="EC494" s="262"/>
      <c r="ED494" s="262"/>
      <c r="EE494" s="262"/>
      <c r="EF494" s="262"/>
      <c r="EG494" s="262"/>
      <c r="EH494" s="262"/>
      <c r="EI494" s="262"/>
      <c r="EJ494" s="262"/>
      <c r="EK494" s="262"/>
      <c r="EL494" s="262"/>
      <c r="EM494" s="262"/>
      <c r="EN494" s="262"/>
      <c r="EO494" s="262"/>
      <c r="EP494" s="262"/>
      <c r="EQ494" s="262"/>
      <c r="ER494" s="262"/>
      <c r="ES494" s="262"/>
      <c r="ET494" s="262"/>
      <c r="EU494" s="262"/>
      <c r="EV494" s="262"/>
      <c r="EW494" s="262"/>
      <c r="EX494" s="262"/>
      <c r="EY494" s="262"/>
      <c r="EZ494" s="262"/>
      <c r="FA494" s="262"/>
      <c r="FB494" s="262"/>
      <c r="FC494" s="262"/>
      <c r="FD494" s="262"/>
      <c r="FE494" s="262"/>
      <c r="FF494" s="262"/>
      <c r="FG494" s="262"/>
      <c r="FH494" s="262"/>
      <c r="FI494" s="262"/>
      <c r="FJ494" s="262"/>
      <c r="FK494" s="262"/>
      <c r="FL494" s="262"/>
      <c r="FM494" s="262"/>
      <c r="FN494" s="262"/>
      <c r="FO494" s="262"/>
      <c r="FP494" s="262"/>
      <c r="FQ494" s="262"/>
      <c r="FR494" s="262"/>
      <c r="FS494" s="262"/>
      <c r="FT494" s="262"/>
      <c r="FU494" s="262"/>
      <c r="FV494" s="262"/>
      <c r="FW494" s="262"/>
      <c r="FX494" s="262"/>
      <c r="FY494" s="262"/>
      <c r="FZ494" s="262"/>
      <c r="GA494" s="262"/>
      <c r="GB494" s="262"/>
      <c r="GC494" s="262"/>
      <c r="GD494" s="263"/>
      <c r="GE494" s="263"/>
      <c r="GF494" s="263"/>
      <c r="GG494" s="263"/>
      <c r="GH494" s="263"/>
      <c r="GI494" s="263"/>
      <c r="GJ494" s="263"/>
      <c r="GK494" s="263"/>
      <c r="GL494" s="262"/>
      <c r="GM494" s="262"/>
      <c r="GN494" s="262"/>
      <c r="GO494" s="262"/>
      <c r="GP494" s="262"/>
      <c r="GQ494" s="262"/>
      <c r="GR494" s="262"/>
      <c r="GS494" s="262"/>
      <c r="GT494" s="262"/>
      <c r="GW494" s="262"/>
      <c r="GX494" s="262"/>
      <c r="GY494" s="262"/>
      <c r="GZ494" s="262"/>
      <c r="HA494" s="262"/>
      <c r="HB494" s="262"/>
      <c r="HC494" s="262"/>
      <c r="HD494" s="262"/>
      <c r="HE494" s="276"/>
      <c r="HF494" s="276"/>
      <c r="HG494" s="276"/>
      <c r="HH494" s="276"/>
      <c r="HI494" s="276"/>
      <c r="HJ494" s="276"/>
      <c r="HK494" s="276"/>
      <c r="HL494" s="276"/>
      <c r="HM494" s="276"/>
      <c r="HN494" s="276"/>
      <c r="HO494" s="276"/>
      <c r="HP494" s="276"/>
      <c r="HQ494" s="276"/>
      <c r="HR494" s="276"/>
      <c r="HS494" s="276"/>
      <c r="HT494" s="276"/>
      <c r="HU494" s="262"/>
      <c r="HV494" s="276"/>
      <c r="HW494" s="262"/>
      <c r="HX494" s="262"/>
      <c r="HY494" s="262"/>
      <c r="HZ494" s="262"/>
      <c r="IA494" s="262"/>
      <c r="IB494" s="262"/>
      <c r="IC494" s="262"/>
      <c r="ID494" s="262"/>
      <c r="IE494" s="262"/>
      <c r="IF494" s="262"/>
      <c r="IG494" s="262"/>
      <c r="IH494" s="262"/>
      <c r="II494" s="262"/>
      <c r="IJ494" s="262"/>
      <c r="IK494" s="262"/>
      <c r="IL494" s="262"/>
      <c r="IM494" s="262"/>
      <c r="IN494" s="262"/>
      <c r="IO494" s="262"/>
      <c r="IP494" s="262"/>
      <c r="IQ494" s="262"/>
      <c r="IR494" s="262"/>
      <c r="IS494" s="262"/>
      <c r="IT494" s="262"/>
      <c r="IU494" s="262"/>
      <c r="IV494" s="262"/>
    </row>
    <row r="495" spans="1:256" ht="18.899999999999999" hidden="1" customHeight="1">
      <c r="A495" s="837"/>
      <c r="B495" s="1112"/>
      <c r="C495" s="1112"/>
      <c r="D495" s="1112"/>
      <c r="E495" s="1112"/>
      <c r="F495" s="1112"/>
      <c r="G495" s="1112"/>
      <c r="H495" s="1113"/>
      <c r="I495" s="794"/>
      <c r="J495" s="709"/>
      <c r="K495" s="709"/>
      <c r="L495" s="709"/>
      <c r="M495" s="709"/>
      <c r="N495" s="709"/>
      <c r="O495" s="795"/>
      <c r="P495" s="794"/>
      <c r="Q495" s="795"/>
      <c r="R495" s="1177"/>
      <c r="S495" s="826"/>
      <c r="T495" s="870"/>
      <c r="U495" s="709"/>
      <c r="V495" s="709"/>
      <c r="W495" s="709"/>
      <c r="X495" s="709"/>
      <c r="Y495" s="976">
        <v>0</v>
      </c>
      <c r="Z495" s="766"/>
      <c r="AA495" s="766"/>
      <c r="AB495" s="710"/>
      <c r="AC495" s="1147"/>
      <c r="AD495" s="1147"/>
      <c r="AE495" s="1147"/>
      <c r="AF495" s="709"/>
      <c r="AG495" s="709"/>
      <c r="AH495" s="709"/>
      <c r="AI495" s="709"/>
      <c r="AJ495" s="709"/>
      <c r="AK495" s="795"/>
      <c r="AL495" s="740">
        <f>(Y495*AC495)</f>
        <v>0</v>
      </c>
      <c r="AM495" s="741"/>
      <c r="AN495" s="741"/>
      <c r="AO495" s="741"/>
      <c r="AP495" s="741"/>
      <c r="AQ495" s="742"/>
      <c r="DW495" s="262"/>
      <c r="DX495" s="262"/>
      <c r="DY495" s="262"/>
      <c r="DZ495" s="262"/>
      <c r="EA495" s="262"/>
      <c r="EB495" s="262"/>
      <c r="EC495" s="262"/>
      <c r="ED495" s="262"/>
      <c r="EE495" s="262"/>
      <c r="EF495" s="262"/>
      <c r="EG495" s="262"/>
      <c r="EH495" s="262"/>
      <c r="EI495" s="262"/>
      <c r="EJ495" s="262"/>
      <c r="EK495" s="262"/>
      <c r="EL495" s="262"/>
      <c r="EM495" s="262"/>
      <c r="EN495" s="262"/>
      <c r="EO495" s="262"/>
      <c r="EP495" s="262"/>
      <c r="EQ495" s="262"/>
      <c r="ER495" s="262"/>
      <c r="ES495" s="262"/>
      <c r="ET495" s="262"/>
      <c r="EU495" s="262"/>
      <c r="EV495" s="262"/>
      <c r="EW495" s="262"/>
      <c r="EX495" s="262"/>
      <c r="EY495" s="262"/>
      <c r="EZ495" s="262"/>
      <c r="FA495" s="262"/>
      <c r="FB495" s="262"/>
      <c r="FC495" s="262"/>
      <c r="FD495" s="262"/>
      <c r="FE495" s="262"/>
      <c r="FF495" s="262"/>
      <c r="FG495" s="262"/>
      <c r="FH495" s="262"/>
      <c r="FI495" s="262"/>
      <c r="FJ495" s="262"/>
      <c r="FK495" s="262"/>
      <c r="FL495" s="262"/>
      <c r="FM495" s="262"/>
      <c r="FN495" s="262"/>
      <c r="FO495" s="262"/>
      <c r="FP495" s="262"/>
      <c r="FQ495" s="262"/>
      <c r="FR495" s="262"/>
      <c r="FS495" s="262"/>
      <c r="FT495" s="262"/>
      <c r="FU495" s="262"/>
      <c r="FV495" s="262"/>
      <c r="FW495" s="262"/>
      <c r="FX495" s="262"/>
      <c r="FY495" s="262"/>
      <c r="FZ495" s="262"/>
      <c r="GA495" s="262"/>
      <c r="GB495" s="262"/>
      <c r="GC495" s="262"/>
      <c r="GD495" s="263"/>
      <c r="GE495" s="263"/>
      <c r="GF495" s="263"/>
      <c r="GG495" s="262"/>
      <c r="GH495" s="263"/>
      <c r="GI495" s="263"/>
      <c r="GJ495" s="262"/>
      <c r="GK495" s="262"/>
      <c r="GL495" s="262"/>
      <c r="GM495" s="262"/>
      <c r="GN495" s="262"/>
      <c r="GO495" s="262"/>
      <c r="GP495" s="262"/>
      <c r="GQ495" s="262"/>
      <c r="GR495" s="262"/>
      <c r="GS495" s="262"/>
      <c r="GT495" s="262"/>
      <c r="GW495" s="262"/>
      <c r="GX495" s="262"/>
      <c r="GY495" s="262"/>
      <c r="GZ495" s="262"/>
      <c r="HA495" s="262"/>
      <c r="HB495" s="262"/>
      <c r="HC495" s="262"/>
      <c r="HD495" s="262"/>
      <c r="HE495" s="276"/>
      <c r="HF495" s="276"/>
      <c r="HG495" s="276"/>
      <c r="HH495" s="276"/>
      <c r="HI495" s="276"/>
      <c r="HJ495" s="276"/>
      <c r="HK495" s="276"/>
      <c r="HL495" s="276"/>
      <c r="HM495" s="276"/>
      <c r="HN495" s="276"/>
      <c r="HO495" s="276"/>
      <c r="HP495" s="276"/>
      <c r="HQ495" s="276"/>
      <c r="HR495" s="276"/>
      <c r="HS495" s="276"/>
      <c r="HT495" s="276"/>
      <c r="HU495" s="262"/>
      <c r="HV495" s="276"/>
      <c r="HW495" s="262"/>
      <c r="HX495" s="262"/>
      <c r="HY495" s="262"/>
      <c r="HZ495" s="262"/>
      <c r="IA495" s="262"/>
      <c r="IB495" s="262"/>
      <c r="IC495" s="262"/>
      <c r="ID495" s="262"/>
      <c r="IE495" s="262"/>
      <c r="IF495" s="262"/>
      <c r="IG495" s="262"/>
      <c r="IH495" s="262"/>
      <c r="II495" s="262"/>
      <c r="IJ495" s="262"/>
      <c r="IK495" s="262"/>
      <c r="IL495" s="262"/>
      <c r="IM495" s="262"/>
      <c r="IN495" s="262"/>
      <c r="IO495" s="262"/>
      <c r="IP495" s="262"/>
      <c r="IQ495" s="262"/>
      <c r="IR495" s="262"/>
      <c r="IS495" s="262"/>
      <c r="IT495" s="262"/>
      <c r="IU495" s="262"/>
      <c r="IV495" s="262"/>
    </row>
    <row r="496" spans="1:256" ht="18.899999999999999" hidden="1" customHeight="1">
      <c r="A496" s="837"/>
      <c r="B496" s="1112"/>
      <c r="C496" s="1112"/>
      <c r="D496" s="1112"/>
      <c r="E496" s="1112"/>
      <c r="F496" s="1112"/>
      <c r="G496" s="1112"/>
      <c r="H496" s="1113"/>
      <c r="I496" s="794"/>
      <c r="J496" s="709"/>
      <c r="K496" s="709"/>
      <c r="L496" s="709"/>
      <c r="M496" s="709"/>
      <c r="N496" s="709"/>
      <c r="O496" s="795"/>
      <c r="P496" s="794"/>
      <c r="Q496" s="795"/>
      <c r="R496" s="837"/>
      <c r="S496" s="826"/>
      <c r="T496" s="870"/>
      <c r="U496" s="709"/>
      <c r="V496" s="709"/>
      <c r="W496" s="709"/>
      <c r="X496" s="709"/>
      <c r="Y496" s="976">
        <v>0</v>
      </c>
      <c r="Z496" s="766"/>
      <c r="AA496" s="766"/>
      <c r="AB496" s="709"/>
      <c r="AC496" s="709"/>
      <c r="AD496" s="709"/>
      <c r="AE496" s="709"/>
      <c r="AF496" s="709"/>
      <c r="AG496" s="709"/>
      <c r="AH496" s="709"/>
      <c r="AI496" s="709"/>
      <c r="AJ496" s="709"/>
      <c r="AK496" s="795"/>
      <c r="AL496" s="740">
        <f>Y496</f>
        <v>0</v>
      </c>
      <c r="AM496" s="741"/>
      <c r="AN496" s="741"/>
      <c r="AO496" s="741"/>
      <c r="AP496" s="741"/>
      <c r="AQ496" s="742"/>
      <c r="DW496" s="262"/>
      <c r="DX496" s="262"/>
      <c r="DY496" s="262"/>
      <c r="DZ496" s="262"/>
      <c r="EA496" s="262"/>
      <c r="EB496" s="262"/>
      <c r="EC496" s="262"/>
      <c r="ED496" s="262"/>
      <c r="EE496" s="262"/>
      <c r="EF496" s="262"/>
      <c r="EG496" s="262"/>
      <c r="EH496" s="262"/>
      <c r="EI496" s="262"/>
      <c r="EJ496" s="262"/>
      <c r="EK496" s="262"/>
      <c r="EL496" s="262"/>
      <c r="EM496" s="262"/>
      <c r="EN496" s="262"/>
      <c r="EO496" s="262"/>
      <c r="EP496" s="262"/>
      <c r="EQ496" s="262"/>
      <c r="ER496" s="262"/>
      <c r="ES496" s="262"/>
      <c r="ET496" s="262"/>
      <c r="EU496" s="262"/>
      <c r="EV496" s="262"/>
      <c r="EW496" s="262"/>
      <c r="EX496" s="262"/>
      <c r="EY496" s="262"/>
      <c r="EZ496" s="262"/>
      <c r="FA496" s="262"/>
      <c r="FB496" s="262"/>
      <c r="FC496" s="262"/>
      <c r="FD496" s="262"/>
      <c r="FE496" s="262"/>
      <c r="FF496" s="262"/>
      <c r="FG496" s="262"/>
      <c r="FH496" s="262"/>
      <c r="FI496" s="262"/>
      <c r="FJ496" s="262"/>
      <c r="FK496" s="262"/>
      <c r="FL496" s="262"/>
      <c r="FM496" s="262"/>
      <c r="FN496" s="262"/>
      <c r="FO496" s="262"/>
      <c r="FP496" s="262"/>
      <c r="FQ496" s="262"/>
      <c r="FR496" s="262"/>
      <c r="FS496" s="262"/>
      <c r="FT496" s="262"/>
      <c r="FU496" s="262"/>
      <c r="FV496" s="262"/>
      <c r="FW496" s="262"/>
      <c r="FX496" s="262"/>
      <c r="FY496" s="262"/>
      <c r="FZ496" s="262"/>
      <c r="GA496" s="262"/>
      <c r="GB496" s="262"/>
      <c r="GC496" s="262"/>
      <c r="GD496" s="263"/>
      <c r="GE496" s="263"/>
      <c r="GF496" s="263"/>
      <c r="GG496" s="262"/>
      <c r="GH496" s="263"/>
      <c r="GI496" s="263"/>
      <c r="GJ496" s="262"/>
      <c r="GK496" s="262"/>
      <c r="GL496" s="262"/>
      <c r="GM496" s="262"/>
      <c r="GN496" s="262"/>
      <c r="GO496" s="262"/>
      <c r="GP496" s="262"/>
      <c r="GQ496" s="262"/>
      <c r="GR496" s="262"/>
      <c r="GS496" s="262"/>
      <c r="GT496" s="262"/>
      <c r="GW496" s="262"/>
      <c r="GX496" s="262"/>
      <c r="GY496" s="262"/>
      <c r="GZ496" s="262"/>
      <c r="HA496" s="262"/>
      <c r="HB496" s="262"/>
      <c r="HC496" s="262"/>
      <c r="HD496" s="262"/>
      <c r="HE496" s="276"/>
      <c r="HF496" s="276"/>
      <c r="HG496" s="276"/>
      <c r="HH496" s="276"/>
      <c r="HI496" s="276"/>
      <c r="HJ496" s="276"/>
      <c r="HK496" s="276"/>
      <c r="HL496" s="276"/>
      <c r="HM496" s="276"/>
      <c r="HN496" s="276"/>
      <c r="HO496" s="276"/>
      <c r="HP496" s="276"/>
      <c r="HQ496" s="276"/>
      <c r="HR496" s="276"/>
      <c r="HS496" s="276"/>
      <c r="HT496" s="276"/>
      <c r="HU496" s="262"/>
      <c r="HV496" s="262"/>
      <c r="HW496" s="262"/>
      <c r="HX496" s="262"/>
      <c r="HY496" s="262"/>
      <c r="HZ496" s="262"/>
      <c r="IA496" s="262"/>
      <c r="IB496" s="262"/>
      <c r="IC496" s="262"/>
      <c r="ID496" s="262"/>
      <c r="IE496" s="262"/>
      <c r="IF496" s="262"/>
      <c r="IG496" s="262"/>
      <c r="IH496" s="262"/>
      <c r="II496" s="262"/>
      <c r="IJ496" s="262"/>
      <c r="IK496" s="262"/>
      <c r="IL496" s="262"/>
      <c r="IM496" s="262"/>
      <c r="IN496" s="262"/>
      <c r="IO496" s="262"/>
      <c r="IP496" s="262"/>
      <c r="IQ496" s="262"/>
      <c r="IR496" s="262"/>
      <c r="IS496" s="262"/>
      <c r="IT496" s="262"/>
      <c r="IU496" s="262"/>
      <c r="IV496" s="262"/>
    </row>
    <row r="497" spans="1:256" ht="18.899999999999999" hidden="1" customHeight="1">
      <c r="A497" s="837"/>
      <c r="B497" s="1112"/>
      <c r="C497" s="1112"/>
      <c r="D497" s="1112"/>
      <c r="E497" s="1112"/>
      <c r="F497" s="1112"/>
      <c r="G497" s="1112"/>
      <c r="H497" s="1113"/>
      <c r="I497" s="808"/>
      <c r="J497" s="747"/>
      <c r="K497" s="747"/>
      <c r="L497" s="747"/>
      <c r="M497" s="747"/>
      <c r="N497" s="747"/>
      <c r="O497" s="810"/>
      <c r="P497" s="808"/>
      <c r="Q497" s="810"/>
      <c r="R497" s="801" t="s">
        <v>431</v>
      </c>
      <c r="S497" s="1178"/>
      <c r="T497" s="763"/>
      <c r="U497" s="747"/>
      <c r="V497" s="815"/>
      <c r="W497" s="747"/>
      <c r="X497" s="747"/>
      <c r="Y497" s="747"/>
      <c r="Z497" s="747"/>
      <c r="AA497" s="747"/>
      <c r="AB497" s="747"/>
      <c r="AC497" s="747"/>
      <c r="AD497" s="747"/>
      <c r="AE497" s="747"/>
      <c r="AF497" s="747"/>
      <c r="AG497" s="747"/>
      <c r="AH497" s="747"/>
      <c r="AI497" s="747"/>
      <c r="AJ497" s="747"/>
      <c r="AK497" s="810"/>
      <c r="AL497" s="753">
        <f>SUM(AL493:AL496)</f>
        <v>0</v>
      </c>
      <c r="AM497" s="754"/>
      <c r="AN497" s="754"/>
      <c r="AO497" s="754"/>
      <c r="AP497" s="754"/>
      <c r="AQ497" s="755"/>
      <c r="DW497" s="262"/>
      <c r="DX497" s="262"/>
      <c r="DY497" s="262"/>
      <c r="DZ497" s="262"/>
      <c r="EA497" s="262"/>
      <c r="EB497" s="262"/>
      <c r="EC497" s="262"/>
      <c r="ED497" s="262"/>
      <c r="EE497" s="262"/>
      <c r="EF497" s="262"/>
      <c r="EG497" s="262"/>
      <c r="EH497" s="262"/>
      <c r="EI497" s="262"/>
      <c r="EJ497" s="262"/>
      <c r="EK497" s="262"/>
      <c r="EL497" s="262"/>
      <c r="EM497" s="262"/>
      <c r="EN497" s="262"/>
      <c r="EO497" s="262"/>
      <c r="EP497" s="262"/>
      <c r="EQ497" s="262"/>
      <c r="ER497" s="262"/>
      <c r="ES497" s="262"/>
      <c r="ET497" s="262"/>
      <c r="EU497" s="262"/>
      <c r="EV497" s="262"/>
      <c r="EW497" s="262"/>
      <c r="EX497" s="262"/>
      <c r="EY497" s="262"/>
      <c r="EZ497" s="262"/>
      <c r="FA497" s="262"/>
      <c r="FB497" s="262"/>
      <c r="FC497" s="262"/>
      <c r="FD497" s="262"/>
      <c r="FE497" s="262"/>
      <c r="FF497" s="262"/>
      <c r="FG497" s="262"/>
      <c r="FH497" s="262"/>
      <c r="FI497" s="262"/>
      <c r="FJ497" s="262"/>
      <c r="FK497" s="262"/>
      <c r="FL497" s="262"/>
      <c r="FM497" s="262"/>
      <c r="FN497" s="262"/>
      <c r="FO497" s="262"/>
      <c r="FP497" s="262"/>
      <c r="FQ497" s="262"/>
      <c r="FR497" s="262"/>
      <c r="FS497" s="262"/>
      <c r="FT497" s="262"/>
      <c r="FU497" s="262"/>
      <c r="FV497" s="262"/>
      <c r="FW497" s="262"/>
      <c r="FX497" s="262"/>
      <c r="FY497" s="262"/>
      <c r="FZ497" s="262"/>
      <c r="GA497" s="262"/>
      <c r="GB497" s="262"/>
      <c r="GC497" s="262"/>
      <c r="GD497" s="263"/>
      <c r="GE497" s="263"/>
      <c r="GF497" s="263"/>
      <c r="GG497" s="262"/>
      <c r="GH497" s="263"/>
      <c r="GI497" s="263"/>
      <c r="GJ497" s="262"/>
      <c r="GK497" s="262"/>
      <c r="GL497" s="262"/>
      <c r="GM497" s="262"/>
      <c r="GN497" s="262"/>
      <c r="GO497" s="262"/>
      <c r="GP497" s="262"/>
      <c r="GQ497" s="262"/>
      <c r="GR497" s="262"/>
      <c r="GS497" s="262"/>
      <c r="GT497" s="262"/>
      <c r="GW497" s="262"/>
      <c r="GX497" s="262"/>
      <c r="GY497" s="262"/>
      <c r="GZ497" s="262"/>
      <c r="HA497" s="262"/>
      <c r="HB497" s="262"/>
      <c r="HC497" s="262"/>
      <c r="HD497" s="262"/>
      <c r="HE497" s="276"/>
      <c r="HF497" s="276"/>
      <c r="HG497" s="276"/>
      <c r="HH497" s="276"/>
      <c r="HI497" s="276"/>
      <c r="HJ497" s="276"/>
      <c r="HK497" s="276"/>
      <c r="HL497" s="276"/>
      <c r="HM497" s="276"/>
      <c r="HN497" s="276"/>
      <c r="HO497" s="276"/>
      <c r="HP497" s="276"/>
      <c r="HQ497" s="276"/>
      <c r="HR497" s="276"/>
      <c r="HS497" s="276"/>
      <c r="HT497" s="276"/>
      <c r="HU497" s="262"/>
      <c r="HV497" s="262"/>
      <c r="HW497" s="262"/>
      <c r="HX497" s="262"/>
      <c r="HY497" s="262"/>
      <c r="HZ497" s="262"/>
      <c r="IA497" s="262"/>
      <c r="IB497" s="262"/>
      <c r="IC497" s="262"/>
      <c r="ID497" s="262"/>
      <c r="IE497" s="262"/>
      <c r="IF497" s="262"/>
      <c r="IG497" s="262"/>
      <c r="IH497" s="262"/>
      <c r="II497" s="262"/>
      <c r="IJ497" s="262"/>
      <c r="IK497" s="262"/>
      <c r="IL497" s="262"/>
      <c r="IM497" s="262"/>
      <c r="IN497" s="262"/>
      <c r="IO497" s="262"/>
      <c r="IP497" s="262"/>
      <c r="IQ497" s="262"/>
      <c r="IR497" s="262"/>
      <c r="IS497" s="262"/>
      <c r="IT497" s="262"/>
      <c r="IU497" s="262"/>
      <c r="IV497" s="262"/>
    </row>
    <row r="498" spans="1:256" ht="18.899999999999999" hidden="1" customHeight="1">
      <c r="A498" s="837"/>
      <c r="B498" s="1112"/>
      <c r="C498" s="1112"/>
      <c r="D498" s="1112"/>
      <c r="E498" s="1112"/>
      <c r="F498" s="1112"/>
      <c r="G498" s="1112"/>
      <c r="H498" s="1113"/>
      <c r="I498" s="715" t="s">
        <v>477</v>
      </c>
      <c r="J498" s="716"/>
      <c r="K498" s="716"/>
      <c r="L498" s="716"/>
      <c r="M498" s="716"/>
      <c r="N498" s="716"/>
      <c r="O498" s="848"/>
      <c r="P498" s="794"/>
      <c r="Q498" s="795"/>
      <c r="R498" s="837"/>
      <c r="S498" s="826"/>
      <c r="T498" s="709"/>
      <c r="U498" s="820"/>
      <c r="V498" s="939"/>
      <c r="W498" s="709"/>
      <c r="X498" s="709"/>
      <c r="Y498" s="1085"/>
      <c r="Z498" s="1085"/>
      <c r="AA498" s="1085"/>
      <c r="AB498" s="709"/>
      <c r="AC498" s="709"/>
      <c r="AD498" s="709"/>
      <c r="AE498" s="709"/>
      <c r="AF498" s="709"/>
      <c r="AG498" s="709"/>
      <c r="AH498" s="709"/>
      <c r="AI498" s="709"/>
      <c r="AJ498" s="709"/>
      <c r="AK498" s="795"/>
      <c r="AL498" s="740"/>
      <c r="AM498" s="741"/>
      <c r="AN498" s="741"/>
      <c r="AO498" s="741"/>
      <c r="AP498" s="741"/>
      <c r="AQ498" s="742"/>
      <c r="DW498" s="262"/>
      <c r="DX498" s="262"/>
      <c r="DY498" s="262"/>
      <c r="DZ498" s="262"/>
      <c r="EA498" s="262"/>
      <c r="EB498" s="262"/>
      <c r="EC498" s="262"/>
      <c r="ED498" s="262"/>
      <c r="EE498" s="262"/>
      <c r="EF498" s="262"/>
      <c r="EG498" s="262"/>
      <c r="EH498" s="262"/>
      <c r="EI498" s="262"/>
      <c r="EJ498" s="262"/>
      <c r="EK498" s="262"/>
      <c r="EL498" s="262"/>
      <c r="EM498" s="262"/>
      <c r="EN498" s="262"/>
      <c r="EO498" s="262"/>
      <c r="EP498" s="262"/>
      <c r="EQ498" s="262"/>
      <c r="ER498" s="262"/>
      <c r="ES498" s="262"/>
      <c r="ET498" s="262"/>
      <c r="EU498" s="262"/>
      <c r="EV498" s="262"/>
      <c r="EW498" s="262"/>
      <c r="EX498" s="262"/>
      <c r="EY498" s="262"/>
      <c r="EZ498" s="262"/>
      <c r="FA498" s="262"/>
      <c r="FB498" s="262"/>
      <c r="FC498" s="262"/>
      <c r="FD498" s="262"/>
      <c r="FE498" s="262"/>
      <c r="FF498" s="262"/>
      <c r="FG498" s="262"/>
      <c r="FH498" s="262"/>
      <c r="FI498" s="262"/>
      <c r="FJ498" s="262"/>
      <c r="FK498" s="262"/>
      <c r="FL498" s="262"/>
      <c r="FM498" s="262"/>
      <c r="FN498" s="262"/>
      <c r="FO498" s="262"/>
      <c r="FP498" s="262"/>
      <c r="FQ498" s="262"/>
      <c r="FR498" s="262"/>
      <c r="FS498" s="262"/>
      <c r="FT498" s="262"/>
      <c r="FU498" s="262"/>
      <c r="FV498" s="262"/>
      <c r="FW498" s="262"/>
      <c r="FX498" s="262"/>
      <c r="FY498" s="262"/>
      <c r="FZ498" s="262"/>
      <c r="GA498" s="262"/>
      <c r="GB498" s="262"/>
      <c r="GC498" s="262"/>
      <c r="GD498" s="263"/>
      <c r="GE498" s="263"/>
      <c r="GF498" s="263"/>
      <c r="GG498" s="262"/>
      <c r="GH498" s="263"/>
      <c r="GI498" s="263"/>
      <c r="GJ498" s="262"/>
      <c r="GK498" s="262"/>
      <c r="GL498" s="262"/>
      <c r="GM498" s="262"/>
      <c r="GN498" s="262"/>
      <c r="GO498" s="262"/>
      <c r="GP498" s="262"/>
      <c r="GQ498" s="262"/>
      <c r="GR498" s="262"/>
      <c r="GS498" s="262"/>
      <c r="GT498" s="262"/>
      <c r="GW498" s="262"/>
      <c r="GX498" s="262"/>
      <c r="GY498" s="262"/>
      <c r="GZ498" s="262"/>
      <c r="HA498" s="262"/>
      <c r="HB498" s="262"/>
      <c r="HC498" s="262"/>
      <c r="HD498" s="276"/>
      <c r="HE498" s="276"/>
      <c r="HF498" s="276"/>
      <c r="HG498" s="276"/>
      <c r="HH498" s="276"/>
      <c r="HI498" s="276"/>
      <c r="HJ498" s="276"/>
      <c r="HK498" s="276"/>
      <c r="HL498" s="276"/>
      <c r="HM498" s="276"/>
      <c r="HN498" s="276"/>
      <c r="HO498" s="276"/>
      <c r="HP498" s="276"/>
      <c r="HQ498" s="276"/>
      <c r="HR498" s="276"/>
      <c r="HS498" s="276"/>
      <c r="HT498" s="276"/>
      <c r="HU498" s="262"/>
      <c r="HV498" s="262"/>
      <c r="HW498" s="262"/>
      <c r="HX498" s="262"/>
      <c r="HY498" s="262"/>
      <c r="HZ498" s="262"/>
      <c r="IA498" s="262"/>
      <c r="IB498" s="262"/>
      <c r="IC498" s="262"/>
      <c r="ID498" s="262"/>
      <c r="IE498" s="262"/>
      <c r="IF498" s="262"/>
      <c r="IG498" s="262"/>
      <c r="IH498" s="262"/>
      <c r="II498" s="262"/>
      <c r="IJ498" s="262"/>
      <c r="IK498" s="262"/>
      <c r="IL498" s="262"/>
      <c r="IM498" s="262"/>
      <c r="IN498" s="262"/>
      <c r="IO498" s="262"/>
      <c r="IP498" s="262"/>
      <c r="IQ498" s="262"/>
      <c r="IR498" s="262"/>
      <c r="IS498" s="262"/>
      <c r="IT498" s="262"/>
      <c r="IU498" s="262"/>
      <c r="IV498" s="262"/>
    </row>
    <row r="499" spans="1:256" ht="18.899999999999999" hidden="1" customHeight="1">
      <c r="A499" s="837"/>
      <c r="B499" s="1112"/>
      <c r="C499" s="1112"/>
      <c r="D499" s="1112"/>
      <c r="E499" s="1112"/>
      <c r="F499" s="1112"/>
      <c r="G499" s="1112"/>
      <c r="H499" s="1113"/>
      <c r="I499" s="1119" t="s">
        <v>733</v>
      </c>
      <c r="J499" s="766"/>
      <c r="K499" s="766"/>
      <c r="L499" s="766"/>
      <c r="M499" s="766"/>
      <c r="N499" s="766"/>
      <c r="O499" s="788"/>
      <c r="P499" s="765" t="s">
        <v>514</v>
      </c>
      <c r="Q499" s="788"/>
      <c r="R499" s="1179" t="s">
        <v>41</v>
      </c>
      <c r="S499" s="826"/>
      <c r="T499" s="710"/>
      <c r="U499" s="709"/>
      <c r="V499" s="710"/>
      <c r="W499" s="709"/>
      <c r="X499" s="709"/>
      <c r="Y499" s="976">
        <v>8</v>
      </c>
      <c r="Z499" s="830"/>
      <c r="AA499" s="766"/>
      <c r="AB499" s="710" t="s">
        <v>501</v>
      </c>
      <c r="AC499" s="1147">
        <v>3</v>
      </c>
      <c r="AD499" s="1147"/>
      <c r="AE499" s="1147"/>
      <c r="AF499" s="709"/>
      <c r="AG499" s="709"/>
      <c r="AH499" s="709"/>
      <c r="AI499" s="709"/>
      <c r="AJ499" s="709"/>
      <c r="AK499" s="795"/>
      <c r="AL499" s="740">
        <f>(Y499*AC499)</f>
        <v>24</v>
      </c>
      <c r="AM499" s="741"/>
      <c r="AN499" s="741"/>
      <c r="AO499" s="741"/>
      <c r="AP499" s="741"/>
      <c r="AQ499" s="742"/>
      <c r="DW499" s="262"/>
      <c r="DX499" s="262"/>
      <c r="DY499" s="262"/>
      <c r="DZ499" s="262"/>
      <c r="EA499" s="262"/>
      <c r="EB499" s="262"/>
      <c r="EC499" s="262"/>
      <c r="ED499" s="262"/>
      <c r="EE499" s="262"/>
      <c r="EF499" s="262"/>
      <c r="EG499" s="262"/>
      <c r="EH499" s="262"/>
      <c r="EI499" s="262"/>
      <c r="EJ499" s="262"/>
      <c r="EK499" s="262"/>
      <c r="EL499" s="262"/>
      <c r="EM499" s="262"/>
      <c r="EN499" s="262"/>
      <c r="EO499" s="262"/>
      <c r="EP499" s="262"/>
      <c r="EQ499" s="262"/>
      <c r="ER499" s="262"/>
      <c r="ES499" s="262"/>
      <c r="ET499" s="262"/>
      <c r="EU499" s="262"/>
      <c r="EV499" s="262"/>
      <c r="EW499" s="262"/>
      <c r="EX499" s="262"/>
      <c r="EY499" s="262"/>
      <c r="EZ499" s="262"/>
      <c r="FA499" s="262"/>
      <c r="FB499" s="262"/>
      <c r="FC499" s="262"/>
      <c r="FD499" s="262"/>
      <c r="FE499" s="262"/>
      <c r="FF499" s="262"/>
      <c r="FG499" s="262"/>
      <c r="FH499" s="262"/>
      <c r="FI499" s="262"/>
      <c r="FJ499" s="262"/>
      <c r="FK499" s="262"/>
      <c r="FL499" s="262"/>
      <c r="FM499" s="262"/>
      <c r="FN499" s="262"/>
      <c r="FO499" s="262"/>
      <c r="FP499" s="262"/>
      <c r="FQ499" s="262"/>
      <c r="FR499" s="262"/>
      <c r="FS499" s="262"/>
      <c r="FT499" s="262"/>
      <c r="FU499" s="262"/>
      <c r="FV499" s="262"/>
      <c r="FW499" s="262"/>
      <c r="FX499" s="262"/>
      <c r="FY499" s="262"/>
      <c r="FZ499" s="262"/>
      <c r="GA499" s="262"/>
      <c r="GB499" s="262"/>
      <c r="GC499" s="262"/>
      <c r="GD499" s="263"/>
      <c r="GE499" s="263"/>
      <c r="GF499" s="263"/>
      <c r="GG499" s="262"/>
      <c r="GH499" s="262"/>
      <c r="GI499" s="262"/>
      <c r="GJ499" s="262"/>
      <c r="GK499" s="262"/>
      <c r="GL499" s="262"/>
      <c r="GM499" s="262"/>
      <c r="GN499" s="262"/>
      <c r="GO499" s="262"/>
      <c r="GP499" s="262"/>
      <c r="GQ499" s="262"/>
      <c r="GR499" s="262"/>
      <c r="GS499" s="262"/>
      <c r="GT499" s="262"/>
      <c r="GW499" s="262"/>
      <c r="GX499" s="262"/>
      <c r="GY499" s="262"/>
      <c r="GZ499" s="262"/>
      <c r="HA499" s="262"/>
      <c r="HB499" s="262"/>
      <c r="HC499" s="262"/>
      <c r="HD499" s="276"/>
      <c r="HE499" s="276"/>
      <c r="HF499" s="276"/>
      <c r="HG499" s="276"/>
      <c r="HH499" s="276"/>
      <c r="HI499" s="276"/>
      <c r="HJ499" s="276"/>
      <c r="HK499" s="276"/>
      <c r="HL499" s="276"/>
      <c r="HM499" s="276"/>
      <c r="HN499" s="276"/>
      <c r="HO499" s="276"/>
      <c r="HP499" s="276"/>
      <c r="HQ499" s="276"/>
      <c r="HR499" s="276"/>
      <c r="HS499" s="276"/>
      <c r="HT499" s="262"/>
      <c r="HU499" s="262"/>
      <c r="HV499" s="262"/>
      <c r="HW499" s="262"/>
      <c r="HX499" s="262"/>
      <c r="HY499" s="262"/>
      <c r="HZ499" s="262"/>
      <c r="IA499" s="262"/>
      <c r="IB499" s="262"/>
      <c r="IC499" s="262"/>
      <c r="ID499" s="262"/>
      <c r="IE499" s="262"/>
      <c r="IF499" s="262"/>
      <c r="IG499" s="262"/>
      <c r="IH499" s="262"/>
      <c r="II499" s="262"/>
      <c r="IJ499" s="262"/>
      <c r="IK499" s="262"/>
      <c r="IL499" s="262"/>
      <c r="IM499" s="262"/>
      <c r="IN499" s="262"/>
      <c r="IO499" s="262"/>
      <c r="IP499" s="262"/>
      <c r="IQ499" s="262"/>
      <c r="IR499" s="262"/>
      <c r="IS499" s="262"/>
      <c r="IT499" s="262"/>
      <c r="IU499" s="262"/>
      <c r="IV499" s="262"/>
    </row>
    <row r="500" spans="1:256" s="110" customFormat="1" ht="20.100000000000001" hidden="1" customHeight="1">
      <c r="A500" s="837"/>
      <c r="B500" s="1112"/>
      <c r="C500" s="1112"/>
      <c r="D500" s="1112"/>
      <c r="E500" s="1112"/>
      <c r="F500" s="1112"/>
      <c r="G500" s="1112"/>
      <c r="H500" s="1113"/>
      <c r="I500" s="706"/>
      <c r="J500" s="766"/>
      <c r="K500" s="766"/>
      <c r="L500" s="766"/>
      <c r="M500" s="766"/>
      <c r="N500" s="766"/>
      <c r="O500" s="788"/>
      <c r="P500" s="794"/>
      <c r="Q500" s="795"/>
      <c r="R500" s="1179" t="s">
        <v>41</v>
      </c>
      <c r="S500" s="826"/>
      <c r="T500" s="710"/>
      <c r="U500" s="709"/>
      <c r="V500" s="710"/>
      <c r="W500" s="709"/>
      <c r="X500" s="709"/>
      <c r="Y500" s="976">
        <v>0</v>
      </c>
      <c r="Z500" s="766"/>
      <c r="AA500" s="766"/>
      <c r="AB500" s="710" t="s">
        <v>501</v>
      </c>
      <c r="AC500" s="1147">
        <v>2</v>
      </c>
      <c r="AD500" s="1147"/>
      <c r="AE500" s="1147"/>
      <c r="AF500" s="709"/>
      <c r="AG500" s="709"/>
      <c r="AH500" s="709"/>
      <c r="AI500" s="709"/>
      <c r="AJ500" s="709"/>
      <c r="AK500" s="795"/>
      <c r="AL500" s="740">
        <f>(Y500*AC500)</f>
        <v>0</v>
      </c>
      <c r="AM500" s="741"/>
      <c r="AN500" s="741"/>
      <c r="AO500" s="741"/>
      <c r="AP500" s="741"/>
      <c r="AQ500" s="742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DW500" s="263"/>
      <c r="DX500" s="263"/>
      <c r="DY500" s="263"/>
      <c r="DZ500" s="263"/>
      <c r="EA500" s="263"/>
      <c r="EB500" s="263"/>
      <c r="EC500" s="263"/>
      <c r="ED500" s="263"/>
      <c r="EE500" s="263"/>
      <c r="EF500" s="263"/>
      <c r="EG500" s="263"/>
      <c r="EH500" s="263"/>
      <c r="EI500" s="263"/>
      <c r="EJ500" s="263"/>
      <c r="EK500" s="263"/>
      <c r="EL500" s="263"/>
      <c r="EM500" s="263"/>
      <c r="EN500" s="263"/>
      <c r="EO500" s="263"/>
      <c r="EP500" s="263"/>
      <c r="EQ500" s="263"/>
      <c r="ER500" s="263"/>
      <c r="ES500" s="263"/>
      <c r="ET500" s="263"/>
      <c r="EU500" s="263"/>
      <c r="EV500" s="263"/>
      <c r="EW500" s="263"/>
      <c r="EX500" s="263"/>
      <c r="EY500" s="263"/>
      <c r="EZ500" s="263"/>
      <c r="FA500" s="263"/>
      <c r="FB500" s="263"/>
      <c r="FC500" s="263"/>
      <c r="FD500" s="263"/>
      <c r="FE500" s="263"/>
      <c r="FF500" s="263"/>
      <c r="FG500" s="263"/>
      <c r="FH500" s="263"/>
      <c r="FI500" s="263"/>
      <c r="FJ500" s="263"/>
      <c r="FK500" s="263"/>
      <c r="FL500" s="263"/>
      <c r="FM500" s="263"/>
      <c r="FN500" s="263"/>
      <c r="FO500" s="263"/>
      <c r="FP500" s="263"/>
      <c r="FQ500" s="263"/>
      <c r="FR500" s="263"/>
      <c r="FS500" s="263"/>
      <c r="FT500" s="263"/>
      <c r="FU500" s="263"/>
      <c r="FV500" s="263"/>
      <c r="FW500" s="263"/>
      <c r="FX500" s="263"/>
      <c r="FY500" s="263"/>
      <c r="FZ500" s="263"/>
      <c r="GA500" s="263"/>
      <c r="GB500" s="263"/>
      <c r="GC500" s="263"/>
      <c r="GD500" s="263"/>
      <c r="GE500" s="263"/>
      <c r="GF500" s="263"/>
      <c r="GG500" s="263"/>
      <c r="GH500" s="263"/>
      <c r="GI500" s="263"/>
      <c r="GJ500" s="263"/>
      <c r="GK500" s="263"/>
      <c r="GL500" s="263"/>
      <c r="GM500" s="263"/>
      <c r="GN500" s="263"/>
      <c r="GO500" s="263"/>
      <c r="GP500" s="263"/>
      <c r="GQ500" s="263"/>
      <c r="GR500" s="263"/>
      <c r="GS500" s="263"/>
      <c r="GT500" s="263"/>
      <c r="GW500" s="263"/>
      <c r="GX500" s="263"/>
      <c r="GY500" s="263"/>
      <c r="GZ500" s="263"/>
      <c r="HA500" s="263"/>
      <c r="HB500" s="263"/>
      <c r="HC500" s="263"/>
      <c r="HD500" s="280"/>
      <c r="HE500" s="280"/>
      <c r="HF500" s="280"/>
      <c r="HG500" s="280"/>
      <c r="HH500" s="280"/>
      <c r="HI500" s="280"/>
      <c r="HJ500" s="280"/>
      <c r="HK500" s="280"/>
      <c r="HL500" s="280"/>
      <c r="HM500" s="280"/>
      <c r="HN500" s="280"/>
      <c r="HO500" s="280"/>
      <c r="HP500" s="280"/>
      <c r="HQ500" s="280"/>
      <c r="HR500" s="280"/>
      <c r="HS500" s="280"/>
      <c r="HT500" s="263"/>
      <c r="HU500" s="263"/>
      <c r="HV500" s="263"/>
      <c r="HW500" s="263"/>
      <c r="HX500" s="263"/>
      <c r="HY500" s="263"/>
      <c r="HZ500" s="263"/>
      <c r="IA500" s="263"/>
      <c r="IB500" s="263"/>
      <c r="IC500" s="263"/>
      <c r="ID500" s="263"/>
      <c r="IE500" s="263"/>
      <c r="IF500" s="263"/>
      <c r="IG500" s="263"/>
      <c r="IH500" s="263"/>
      <c r="II500" s="263"/>
      <c r="IJ500" s="263"/>
      <c r="IK500" s="263"/>
      <c r="IL500" s="263"/>
      <c r="IM500" s="263"/>
      <c r="IN500" s="263"/>
      <c r="IO500" s="263"/>
      <c r="IP500" s="263"/>
      <c r="IQ500" s="263"/>
      <c r="IR500" s="263"/>
      <c r="IS500" s="263"/>
      <c r="IT500" s="263"/>
      <c r="IU500" s="263"/>
      <c r="IV500" s="263"/>
    </row>
    <row r="501" spans="1:256" ht="20.100000000000001" hidden="1" customHeight="1">
      <c r="A501" s="837"/>
      <c r="B501" s="1112"/>
      <c r="C501" s="1112"/>
      <c r="D501" s="1112"/>
      <c r="E501" s="1112"/>
      <c r="F501" s="1112"/>
      <c r="G501" s="1112"/>
      <c r="H501" s="1113"/>
      <c r="I501" s="706"/>
      <c r="J501" s="709"/>
      <c r="K501" s="709"/>
      <c r="L501" s="709"/>
      <c r="M501" s="709"/>
      <c r="N501" s="709"/>
      <c r="O501" s="795"/>
      <c r="P501" s="765"/>
      <c r="Q501" s="788"/>
      <c r="R501" s="1179" t="s">
        <v>41</v>
      </c>
      <c r="S501" s="826"/>
      <c r="T501" s="710"/>
      <c r="U501" s="709"/>
      <c r="V501" s="710"/>
      <c r="W501" s="709"/>
      <c r="X501" s="709"/>
      <c r="Y501" s="976">
        <v>0</v>
      </c>
      <c r="Z501" s="766"/>
      <c r="AA501" s="766"/>
      <c r="AB501" s="710" t="s">
        <v>501</v>
      </c>
      <c r="AC501" s="1147">
        <v>2</v>
      </c>
      <c r="AD501" s="1147"/>
      <c r="AE501" s="1147"/>
      <c r="AF501" s="709"/>
      <c r="AG501" s="709"/>
      <c r="AH501" s="709"/>
      <c r="AI501" s="709"/>
      <c r="AJ501" s="709"/>
      <c r="AK501" s="795"/>
      <c r="AL501" s="740">
        <f>(Y501*AC501)</f>
        <v>0</v>
      </c>
      <c r="AM501" s="741"/>
      <c r="AN501" s="741"/>
      <c r="AO501" s="741"/>
      <c r="AP501" s="741"/>
      <c r="AQ501" s="742"/>
      <c r="DW501" s="262"/>
      <c r="DX501" s="262"/>
      <c r="DY501" s="262"/>
      <c r="DZ501" s="262"/>
      <c r="EA501" s="262"/>
      <c r="EB501" s="262"/>
      <c r="EC501" s="262"/>
      <c r="ED501" s="262"/>
      <c r="EE501" s="262"/>
      <c r="EF501" s="262"/>
      <c r="EG501" s="262"/>
      <c r="EH501" s="262"/>
      <c r="EI501" s="262"/>
      <c r="EJ501" s="262"/>
      <c r="EK501" s="262"/>
      <c r="EL501" s="262"/>
      <c r="EM501" s="262"/>
      <c r="EN501" s="262"/>
      <c r="EO501" s="262"/>
      <c r="EP501" s="262"/>
      <c r="EQ501" s="262"/>
      <c r="ER501" s="262"/>
      <c r="ES501" s="262"/>
      <c r="ET501" s="262"/>
      <c r="EU501" s="262"/>
      <c r="EV501" s="262"/>
      <c r="EW501" s="262"/>
      <c r="EX501" s="262"/>
      <c r="EY501" s="262"/>
      <c r="EZ501" s="262"/>
      <c r="FA501" s="262"/>
      <c r="FB501" s="262"/>
      <c r="FC501" s="262"/>
      <c r="FD501" s="262"/>
      <c r="FE501" s="262"/>
      <c r="FF501" s="262"/>
      <c r="FG501" s="262"/>
      <c r="FH501" s="262"/>
      <c r="FI501" s="262"/>
      <c r="FJ501" s="262"/>
      <c r="FK501" s="262"/>
      <c r="FL501" s="262"/>
      <c r="FM501" s="262"/>
      <c r="FN501" s="262"/>
      <c r="FO501" s="262"/>
      <c r="FP501" s="262"/>
      <c r="FQ501" s="262"/>
      <c r="FR501" s="262"/>
      <c r="FS501" s="262"/>
      <c r="FT501" s="262"/>
      <c r="FU501" s="262"/>
      <c r="FV501" s="262"/>
      <c r="FW501" s="262"/>
      <c r="FX501" s="262"/>
      <c r="FY501" s="262"/>
      <c r="FZ501" s="262"/>
      <c r="GA501" s="262"/>
      <c r="GB501" s="262"/>
      <c r="GC501" s="263"/>
      <c r="GD501" s="263"/>
      <c r="GE501" s="263"/>
      <c r="GF501" s="263"/>
      <c r="GG501" s="262"/>
      <c r="GH501" s="262"/>
      <c r="GI501" s="262"/>
      <c r="GJ501" s="262"/>
      <c r="GK501" s="262"/>
      <c r="GL501" s="262"/>
      <c r="GM501" s="262"/>
      <c r="GN501" s="262"/>
      <c r="GO501" s="262"/>
      <c r="GP501" s="262"/>
      <c r="GQ501" s="262"/>
      <c r="GR501" s="262"/>
      <c r="GS501" s="262"/>
      <c r="GT501" s="262"/>
      <c r="GU501" s="262"/>
      <c r="GW501" s="262"/>
      <c r="GX501" s="262"/>
      <c r="GY501" s="262"/>
      <c r="GZ501" s="262"/>
      <c r="HA501" s="262"/>
      <c r="HB501" s="262"/>
      <c r="HC501" s="262"/>
      <c r="HD501" s="276"/>
      <c r="HE501" s="276"/>
      <c r="HF501" s="276"/>
      <c r="HG501" s="276"/>
      <c r="HH501" s="276"/>
      <c r="HI501" s="276"/>
      <c r="HJ501" s="276"/>
      <c r="HK501" s="276"/>
      <c r="HL501" s="276"/>
      <c r="HM501" s="276"/>
      <c r="HN501" s="276"/>
      <c r="HO501" s="276"/>
      <c r="HP501" s="276"/>
      <c r="HQ501" s="276"/>
      <c r="HR501" s="276"/>
      <c r="HS501" s="276"/>
      <c r="HT501" s="262"/>
      <c r="HU501" s="262"/>
      <c r="HV501" s="262"/>
      <c r="HW501" s="262"/>
      <c r="HX501" s="262"/>
      <c r="HY501" s="262"/>
      <c r="HZ501" s="262"/>
      <c r="IA501" s="262"/>
      <c r="IB501" s="262"/>
      <c r="IC501" s="262"/>
      <c r="ID501" s="262"/>
      <c r="IE501" s="262"/>
      <c r="IF501" s="262"/>
      <c r="IG501" s="262"/>
      <c r="IH501" s="262"/>
      <c r="II501" s="262"/>
      <c r="IJ501" s="262"/>
      <c r="IK501" s="262"/>
      <c r="IL501" s="262"/>
      <c r="IM501" s="262"/>
      <c r="IN501" s="262"/>
      <c r="IO501" s="262"/>
      <c r="IP501" s="262"/>
      <c r="IQ501" s="262"/>
      <c r="IR501" s="262"/>
      <c r="IS501" s="262"/>
      <c r="IT501" s="262"/>
      <c r="IU501" s="262"/>
      <c r="IV501" s="262"/>
    </row>
    <row r="502" spans="1:256" ht="20.100000000000001" hidden="1" customHeight="1">
      <c r="A502" s="837"/>
      <c r="B502" s="1112"/>
      <c r="C502" s="1112"/>
      <c r="D502" s="1112"/>
      <c r="E502" s="1112"/>
      <c r="F502" s="1112"/>
      <c r="G502" s="1112"/>
      <c r="H502" s="1113"/>
      <c r="I502" s="706"/>
      <c r="J502" s="709"/>
      <c r="K502" s="709"/>
      <c r="L502" s="709"/>
      <c r="M502" s="709"/>
      <c r="N502" s="709"/>
      <c r="O502" s="795"/>
      <c r="P502" s="765"/>
      <c r="Q502" s="788"/>
      <c r="R502" s="1179" t="s">
        <v>41</v>
      </c>
      <c r="S502" s="826"/>
      <c r="T502" s="710"/>
      <c r="U502" s="709"/>
      <c r="V502" s="710"/>
      <c r="W502" s="709"/>
      <c r="X502" s="709"/>
      <c r="Y502" s="976">
        <v>0</v>
      </c>
      <c r="Z502" s="766"/>
      <c r="AA502" s="766"/>
      <c r="AB502" s="710" t="s">
        <v>501</v>
      </c>
      <c r="AC502" s="1147">
        <v>2</v>
      </c>
      <c r="AD502" s="1147"/>
      <c r="AE502" s="1147"/>
      <c r="AF502" s="709"/>
      <c r="AG502" s="709"/>
      <c r="AH502" s="709"/>
      <c r="AI502" s="709"/>
      <c r="AJ502" s="709"/>
      <c r="AK502" s="795"/>
      <c r="AL502" s="740">
        <f>(Y502*AC502)</f>
        <v>0</v>
      </c>
      <c r="AM502" s="741"/>
      <c r="AN502" s="741"/>
      <c r="AO502" s="741"/>
      <c r="AP502" s="741"/>
      <c r="AQ502" s="742"/>
      <c r="DW502" s="262"/>
      <c r="DX502" s="262"/>
      <c r="DY502" s="262"/>
      <c r="DZ502" s="262"/>
      <c r="EA502" s="262"/>
      <c r="EB502" s="262"/>
      <c r="EC502" s="262"/>
      <c r="ED502" s="262"/>
      <c r="EE502" s="262"/>
      <c r="EF502" s="262"/>
      <c r="EG502" s="262"/>
      <c r="EH502" s="262"/>
      <c r="EI502" s="262"/>
      <c r="EJ502" s="262"/>
      <c r="EK502" s="262"/>
      <c r="EL502" s="262"/>
      <c r="EM502" s="262"/>
      <c r="EN502" s="262"/>
      <c r="EO502" s="262"/>
      <c r="EP502" s="262"/>
      <c r="EQ502" s="262"/>
      <c r="ER502" s="262"/>
      <c r="ES502" s="262"/>
      <c r="ET502" s="262"/>
      <c r="EU502" s="262"/>
      <c r="EV502" s="262"/>
      <c r="EW502" s="262"/>
      <c r="EX502" s="262"/>
      <c r="EY502" s="262"/>
      <c r="EZ502" s="262"/>
      <c r="FA502" s="262"/>
      <c r="FB502" s="262"/>
      <c r="FC502" s="262"/>
      <c r="FD502" s="262"/>
      <c r="FE502" s="262"/>
      <c r="FF502" s="262"/>
      <c r="FG502" s="262"/>
      <c r="FH502" s="262"/>
      <c r="FI502" s="262"/>
      <c r="FJ502" s="262"/>
      <c r="FK502" s="262"/>
      <c r="FL502" s="262"/>
      <c r="FM502" s="262"/>
      <c r="FN502" s="262"/>
      <c r="FO502" s="262"/>
      <c r="FP502" s="262"/>
      <c r="FQ502" s="262"/>
      <c r="FR502" s="262"/>
      <c r="FS502" s="262"/>
      <c r="FT502" s="262"/>
      <c r="FU502" s="262"/>
      <c r="FV502" s="262"/>
      <c r="FW502" s="262"/>
      <c r="FX502" s="262"/>
      <c r="FY502" s="262"/>
      <c r="FZ502" s="262"/>
      <c r="GA502" s="262"/>
      <c r="GB502" s="263"/>
      <c r="GC502" s="263"/>
      <c r="GD502" s="262"/>
      <c r="GE502" s="262"/>
      <c r="GF502" s="262"/>
      <c r="GG502" s="262"/>
      <c r="GH502" s="262"/>
      <c r="GI502" s="262"/>
      <c r="GJ502" s="262"/>
      <c r="GK502" s="262"/>
      <c r="GL502" s="262"/>
      <c r="GM502" s="262"/>
      <c r="GN502" s="262"/>
      <c r="GO502" s="262"/>
      <c r="GP502" s="262"/>
      <c r="GQ502" s="262"/>
      <c r="GR502" s="262"/>
      <c r="GS502" s="262"/>
      <c r="GT502" s="262"/>
      <c r="GU502" s="262"/>
      <c r="GW502" s="262"/>
      <c r="GX502" s="262"/>
      <c r="GY502" s="262"/>
      <c r="GZ502" s="262"/>
      <c r="HA502" s="262"/>
      <c r="HB502" s="262"/>
      <c r="HC502" s="262"/>
      <c r="HD502" s="276"/>
      <c r="HE502" s="262"/>
      <c r="HF502" s="262"/>
      <c r="HG502" s="276"/>
      <c r="HH502" s="276"/>
      <c r="HI502" s="276"/>
      <c r="HJ502" s="276"/>
      <c r="HK502" s="276"/>
      <c r="HL502" s="276"/>
      <c r="HM502" s="276"/>
      <c r="HN502" s="276"/>
      <c r="HO502" s="276"/>
      <c r="HP502" s="276"/>
      <c r="HQ502" s="276"/>
      <c r="HR502" s="276"/>
      <c r="HS502" s="276"/>
      <c r="HT502" s="262"/>
      <c r="HU502" s="262"/>
      <c r="HV502" s="262"/>
      <c r="HW502" s="262"/>
      <c r="HX502" s="262"/>
      <c r="HY502" s="262"/>
      <c r="HZ502" s="262"/>
      <c r="IA502" s="262"/>
      <c r="IB502" s="262"/>
      <c r="IC502" s="262"/>
      <c r="ID502" s="262"/>
      <c r="IE502" s="262"/>
      <c r="IF502" s="262"/>
      <c r="IG502" s="262"/>
      <c r="IH502" s="262"/>
      <c r="II502" s="262"/>
      <c r="IJ502" s="262"/>
      <c r="IK502" s="262"/>
      <c r="IL502" s="262"/>
      <c r="IM502" s="262"/>
      <c r="IN502" s="262"/>
      <c r="IO502" s="262"/>
      <c r="IP502" s="262"/>
      <c r="IQ502" s="262"/>
      <c r="IR502" s="262"/>
      <c r="IS502" s="262"/>
      <c r="IT502" s="262"/>
      <c r="IU502" s="262"/>
      <c r="IV502" s="262"/>
    </row>
    <row r="503" spans="1:256" ht="20.100000000000001" hidden="1" customHeight="1">
      <c r="A503" s="837"/>
      <c r="B503" s="1112"/>
      <c r="C503" s="1112"/>
      <c r="D503" s="1112"/>
      <c r="E503" s="1112"/>
      <c r="F503" s="1112"/>
      <c r="G503" s="1112"/>
      <c r="H503" s="1113"/>
      <c r="I503" s="794"/>
      <c r="J503" s="709"/>
      <c r="K503" s="709"/>
      <c r="L503" s="709"/>
      <c r="M503" s="709"/>
      <c r="N503" s="709"/>
      <c r="O503" s="795"/>
      <c r="P503" s="811"/>
      <c r="Q503" s="812"/>
      <c r="R503" s="801" t="s">
        <v>431</v>
      </c>
      <c r="S503" s="1178"/>
      <c r="T503" s="763"/>
      <c r="U503" s="747"/>
      <c r="V503" s="815"/>
      <c r="W503" s="747"/>
      <c r="X503" s="747"/>
      <c r="Y503" s="747"/>
      <c r="Z503" s="950"/>
      <c r="AA503" s="747"/>
      <c r="AB503" s="747"/>
      <c r="AC503" s="747"/>
      <c r="AD503" s="747"/>
      <c r="AE503" s="747"/>
      <c r="AF503" s="747"/>
      <c r="AG503" s="747"/>
      <c r="AH503" s="747"/>
      <c r="AI503" s="747"/>
      <c r="AJ503" s="747"/>
      <c r="AK503" s="810"/>
      <c r="AL503" s="753">
        <f>SUM(AL499:AL502)</f>
        <v>24</v>
      </c>
      <c r="AM503" s="754"/>
      <c r="AN503" s="754"/>
      <c r="AO503" s="754"/>
      <c r="AP503" s="754"/>
      <c r="AQ503" s="755"/>
      <c r="DW503" s="262"/>
      <c r="DX503" s="262"/>
      <c r="DY503" s="262"/>
      <c r="DZ503" s="262"/>
      <c r="EA503" s="262"/>
      <c r="EB503" s="262"/>
      <c r="EC503" s="262"/>
      <c r="ED503" s="262"/>
      <c r="EE503" s="262"/>
      <c r="EF503" s="262"/>
      <c r="EG503" s="262"/>
      <c r="EH503" s="262"/>
      <c r="EI503" s="262"/>
      <c r="EJ503" s="262"/>
      <c r="EK503" s="262"/>
      <c r="EL503" s="262"/>
      <c r="EM503" s="262"/>
      <c r="EN503" s="262"/>
      <c r="EO503" s="262"/>
      <c r="EP503" s="262"/>
      <c r="EQ503" s="262"/>
      <c r="ER503" s="262"/>
      <c r="ES503" s="262"/>
      <c r="ET503" s="262"/>
      <c r="EU503" s="262"/>
      <c r="EV503" s="262"/>
      <c r="EW503" s="262"/>
      <c r="EX503" s="262"/>
      <c r="EY503" s="262"/>
      <c r="EZ503" s="262"/>
      <c r="FA503" s="262"/>
      <c r="FB503" s="262"/>
      <c r="FC503" s="262"/>
      <c r="FD503" s="262"/>
      <c r="FE503" s="262"/>
      <c r="FF503" s="262"/>
      <c r="FG503" s="262"/>
      <c r="FH503" s="262"/>
      <c r="FI503" s="262"/>
      <c r="FJ503" s="262"/>
      <c r="FK503" s="262"/>
      <c r="FL503" s="262"/>
      <c r="FM503" s="262"/>
      <c r="FN503" s="262"/>
      <c r="FO503" s="262"/>
      <c r="FP503" s="262"/>
      <c r="FQ503" s="262"/>
      <c r="FR503" s="262"/>
      <c r="FS503" s="262"/>
      <c r="FT503" s="262"/>
      <c r="FU503" s="262"/>
      <c r="FV503" s="262"/>
      <c r="FW503" s="262"/>
      <c r="FX503" s="262"/>
      <c r="FY503" s="262"/>
      <c r="FZ503" s="262"/>
      <c r="GA503" s="262"/>
      <c r="GB503" s="263"/>
      <c r="GC503" s="263"/>
      <c r="GD503" s="262"/>
      <c r="GE503" s="262"/>
      <c r="GF503" s="262"/>
      <c r="GG503" s="262"/>
      <c r="GH503" s="262"/>
      <c r="GI503" s="262"/>
      <c r="GJ503" s="262"/>
      <c r="GK503" s="262"/>
      <c r="GL503" s="262"/>
      <c r="GM503" s="262"/>
      <c r="GN503" s="262"/>
      <c r="GO503" s="262"/>
      <c r="GP503" s="262"/>
      <c r="GQ503" s="262"/>
      <c r="GR503" s="262"/>
      <c r="GS503" s="262"/>
      <c r="GT503" s="262"/>
      <c r="GU503" s="262"/>
      <c r="GW503" s="262"/>
      <c r="GX503" s="262"/>
      <c r="GY503" s="262"/>
      <c r="GZ503" s="262"/>
      <c r="HA503" s="262"/>
      <c r="HB503" s="262"/>
      <c r="HC503" s="262"/>
      <c r="HD503" s="276"/>
      <c r="HE503" s="262"/>
      <c r="HF503" s="262"/>
      <c r="HG503" s="276"/>
      <c r="HH503" s="276"/>
      <c r="HI503" s="276"/>
      <c r="HJ503" s="276"/>
      <c r="HK503" s="276"/>
      <c r="HL503" s="276"/>
      <c r="HM503" s="276"/>
      <c r="HN503" s="276"/>
      <c r="HO503" s="276"/>
      <c r="HP503" s="276"/>
      <c r="HQ503" s="276"/>
      <c r="HR503" s="276"/>
      <c r="HS503" s="276"/>
      <c r="HT503" s="262"/>
      <c r="HU503" s="262"/>
      <c r="HV503" s="262"/>
      <c r="HW503" s="262"/>
      <c r="HX503" s="262"/>
      <c r="HY503" s="262"/>
      <c r="HZ503" s="262"/>
      <c r="IA503" s="262"/>
      <c r="IB503" s="262"/>
      <c r="IC503" s="262"/>
      <c r="ID503" s="262"/>
      <c r="IE503" s="262"/>
      <c r="IF503" s="262"/>
      <c r="IG503" s="262"/>
      <c r="IH503" s="262"/>
      <c r="II503" s="262"/>
      <c r="IJ503" s="262"/>
      <c r="IK503" s="262"/>
      <c r="IL503" s="262"/>
      <c r="IM503" s="262"/>
      <c r="IN503" s="262"/>
      <c r="IO503" s="262"/>
      <c r="IP503" s="262"/>
      <c r="IQ503" s="262"/>
      <c r="IR503" s="262"/>
      <c r="IS503" s="262"/>
      <c r="IT503" s="262"/>
      <c r="IU503" s="262"/>
      <c r="IV503" s="262"/>
    </row>
    <row r="504" spans="1:256" ht="20.100000000000001" hidden="1" customHeight="1">
      <c r="A504" s="837"/>
      <c r="B504" s="1112"/>
      <c r="C504" s="1112"/>
      <c r="D504" s="1112"/>
      <c r="E504" s="1112"/>
      <c r="F504" s="1112"/>
      <c r="G504" s="1112"/>
      <c r="H504" s="1113"/>
      <c r="I504" s="1119" t="s">
        <v>734</v>
      </c>
      <c r="J504" s="766"/>
      <c r="K504" s="766"/>
      <c r="L504" s="766"/>
      <c r="M504" s="766"/>
      <c r="N504" s="766"/>
      <c r="O504" s="788"/>
      <c r="P504" s="765" t="s">
        <v>514</v>
      </c>
      <c r="Q504" s="788"/>
      <c r="R504" s="1179" t="s">
        <v>41</v>
      </c>
      <c r="S504" s="826"/>
      <c r="T504" s="710"/>
      <c r="U504" s="820"/>
      <c r="V504" s="939"/>
      <c r="W504" s="709"/>
      <c r="X504" s="709"/>
      <c r="Y504" s="976">
        <v>0</v>
      </c>
      <c r="Z504" s="830"/>
      <c r="AA504" s="766"/>
      <c r="AB504" s="710" t="s">
        <v>501</v>
      </c>
      <c r="AC504" s="1147">
        <v>2</v>
      </c>
      <c r="AD504" s="1147"/>
      <c r="AE504" s="1147"/>
      <c r="AF504" s="709"/>
      <c r="AG504" s="709"/>
      <c r="AH504" s="709"/>
      <c r="AI504" s="709"/>
      <c r="AJ504" s="709"/>
      <c r="AK504" s="795"/>
      <c r="AL504" s="740">
        <f>(Y504*AC504)</f>
        <v>0</v>
      </c>
      <c r="AM504" s="741"/>
      <c r="AN504" s="741"/>
      <c r="AO504" s="741"/>
      <c r="AP504" s="741"/>
      <c r="AQ504" s="742"/>
      <c r="DW504" s="262"/>
      <c r="DX504" s="262"/>
      <c r="DY504" s="262"/>
      <c r="DZ504" s="262"/>
      <c r="EA504" s="262"/>
      <c r="EB504" s="262"/>
      <c r="EC504" s="262"/>
      <c r="ED504" s="262"/>
      <c r="EE504" s="262"/>
      <c r="EF504" s="262"/>
      <c r="EG504" s="262"/>
      <c r="EH504" s="262"/>
      <c r="EI504" s="262"/>
      <c r="EJ504" s="262"/>
      <c r="EK504" s="262"/>
      <c r="EL504" s="262"/>
      <c r="EM504" s="262"/>
      <c r="EN504" s="262"/>
      <c r="EO504" s="262"/>
      <c r="EP504" s="262"/>
      <c r="EQ504" s="262"/>
      <c r="ER504" s="262"/>
      <c r="ES504" s="262"/>
      <c r="ET504" s="262"/>
      <c r="EU504" s="262"/>
      <c r="EV504" s="262"/>
      <c r="EW504" s="262"/>
      <c r="EX504" s="262"/>
      <c r="EY504" s="262"/>
      <c r="EZ504" s="262"/>
      <c r="FA504" s="262"/>
      <c r="FB504" s="262"/>
      <c r="FC504" s="262"/>
      <c r="FD504" s="262"/>
      <c r="FE504" s="262"/>
      <c r="FF504" s="262"/>
      <c r="FG504" s="262"/>
      <c r="FH504" s="262"/>
      <c r="FI504" s="262"/>
      <c r="FJ504" s="262"/>
      <c r="FK504" s="262"/>
      <c r="FL504" s="262"/>
      <c r="FM504" s="262"/>
      <c r="FN504" s="262"/>
      <c r="FO504" s="262"/>
      <c r="FP504" s="262"/>
      <c r="FQ504" s="262"/>
      <c r="FR504" s="262"/>
      <c r="FS504" s="262"/>
      <c r="FT504" s="262"/>
      <c r="FU504" s="262"/>
      <c r="FV504" s="262"/>
      <c r="FW504" s="262"/>
      <c r="FX504" s="262"/>
      <c r="FY504" s="262"/>
      <c r="FZ504" s="262"/>
      <c r="GA504" s="262"/>
      <c r="GB504" s="263"/>
      <c r="GC504" s="263"/>
      <c r="GD504" s="262"/>
      <c r="GE504" s="262"/>
      <c r="GF504" s="262"/>
      <c r="GG504" s="262"/>
      <c r="GH504" s="262"/>
      <c r="GI504" s="262"/>
      <c r="GJ504" s="262"/>
      <c r="GK504" s="262"/>
      <c r="GL504" s="262"/>
      <c r="GM504" s="262"/>
      <c r="GN504" s="262"/>
      <c r="GO504" s="262"/>
      <c r="GP504" s="262"/>
      <c r="GQ504" s="262"/>
      <c r="GR504" s="262"/>
      <c r="GS504" s="262"/>
      <c r="GT504" s="262"/>
      <c r="GU504" s="262"/>
      <c r="GW504" s="262"/>
      <c r="GX504" s="262"/>
      <c r="GY504" s="262"/>
      <c r="GZ504" s="262"/>
      <c r="HA504" s="262"/>
      <c r="HB504" s="262"/>
      <c r="HC504" s="262"/>
      <c r="HD504" s="276"/>
      <c r="HE504" s="262"/>
      <c r="HF504" s="262"/>
      <c r="HG504" s="262"/>
      <c r="HH504" s="262"/>
      <c r="HI504" s="262"/>
      <c r="HJ504" s="276"/>
      <c r="HK504" s="276"/>
      <c r="HL504" s="276"/>
      <c r="HM504" s="276"/>
      <c r="HN504" s="276"/>
      <c r="HO504" s="276"/>
      <c r="HP504" s="276"/>
      <c r="HQ504" s="276"/>
      <c r="HR504" s="276"/>
      <c r="HS504" s="276"/>
      <c r="HT504" s="262"/>
      <c r="HU504" s="262"/>
      <c r="HV504" s="262"/>
      <c r="HW504" s="262"/>
      <c r="HX504" s="262"/>
      <c r="HY504" s="262"/>
      <c r="HZ504" s="262"/>
      <c r="IA504" s="262"/>
      <c r="IB504" s="262"/>
      <c r="IC504" s="262"/>
      <c r="ID504" s="262"/>
      <c r="IE504" s="262"/>
      <c r="IF504" s="262"/>
      <c r="IG504" s="262"/>
      <c r="IH504" s="262"/>
      <c r="II504" s="262"/>
      <c r="IJ504" s="262"/>
      <c r="IK504" s="262"/>
      <c r="IL504" s="262"/>
      <c r="IM504" s="262"/>
      <c r="IN504" s="262"/>
      <c r="IO504" s="262"/>
      <c r="IP504" s="262"/>
      <c r="IQ504" s="262"/>
      <c r="IR504" s="262"/>
      <c r="IS504" s="262"/>
      <c r="IT504" s="262"/>
      <c r="IU504" s="262"/>
      <c r="IV504" s="262"/>
    </row>
    <row r="505" spans="1:256" ht="20.100000000000001" hidden="1" customHeight="1">
      <c r="A505" s="837"/>
      <c r="B505" s="1112"/>
      <c r="C505" s="1112"/>
      <c r="D505" s="1112"/>
      <c r="E505" s="1112"/>
      <c r="F505" s="1112"/>
      <c r="G505" s="1112"/>
      <c r="H505" s="1113"/>
      <c r="I505" s="794"/>
      <c r="J505" s="709"/>
      <c r="K505" s="709"/>
      <c r="L505" s="709"/>
      <c r="M505" s="709"/>
      <c r="N505" s="709"/>
      <c r="O505" s="795"/>
      <c r="P505" s="765"/>
      <c r="Q505" s="788"/>
      <c r="R505" s="1179" t="s">
        <v>41</v>
      </c>
      <c r="S505" s="826"/>
      <c r="T505" s="710"/>
      <c r="U505" s="709"/>
      <c r="V505" s="710"/>
      <c r="W505" s="709"/>
      <c r="X505" s="709"/>
      <c r="Y505" s="976">
        <v>0</v>
      </c>
      <c r="Z505" s="766"/>
      <c r="AA505" s="766"/>
      <c r="AB505" s="710" t="s">
        <v>501</v>
      </c>
      <c r="AC505" s="1147">
        <v>2</v>
      </c>
      <c r="AD505" s="1147"/>
      <c r="AE505" s="1147"/>
      <c r="AF505" s="709"/>
      <c r="AG505" s="709"/>
      <c r="AH505" s="709"/>
      <c r="AI505" s="709"/>
      <c r="AJ505" s="709"/>
      <c r="AK505" s="795"/>
      <c r="AL505" s="740">
        <f>(Y505*AC505)</f>
        <v>0</v>
      </c>
      <c r="AM505" s="741"/>
      <c r="AN505" s="741"/>
      <c r="AO505" s="741"/>
      <c r="AP505" s="741"/>
      <c r="AQ505" s="742"/>
      <c r="DW505" s="262"/>
      <c r="DX505" s="262"/>
      <c r="DY505" s="262"/>
      <c r="DZ505" s="262"/>
      <c r="EA505" s="262"/>
      <c r="EB505" s="262"/>
      <c r="EC505" s="262"/>
      <c r="ED505" s="262"/>
      <c r="EE505" s="262"/>
      <c r="EF505" s="262"/>
      <c r="EG505" s="262"/>
      <c r="EH505" s="262"/>
      <c r="EI505" s="262"/>
      <c r="EJ505" s="262"/>
      <c r="EK505" s="262"/>
      <c r="EL505" s="262"/>
      <c r="EM505" s="262"/>
      <c r="EN505" s="262"/>
      <c r="EO505" s="262"/>
      <c r="EP505" s="262"/>
      <c r="EQ505" s="262"/>
      <c r="ER505" s="262"/>
      <c r="ES505" s="262"/>
      <c r="ET505" s="262"/>
      <c r="EU505" s="262"/>
      <c r="EV505" s="262"/>
      <c r="EW505" s="262"/>
      <c r="EX505" s="262"/>
      <c r="EY505" s="262"/>
      <c r="EZ505" s="262"/>
      <c r="FA505" s="262"/>
      <c r="FB505" s="262"/>
      <c r="FC505" s="262"/>
      <c r="FD505" s="262"/>
      <c r="FE505" s="262"/>
      <c r="FF505" s="262"/>
      <c r="FG505" s="262"/>
      <c r="FH505" s="262"/>
      <c r="FI505" s="262"/>
      <c r="FJ505" s="262"/>
      <c r="FK505" s="262"/>
      <c r="FL505" s="262"/>
      <c r="FM505" s="262"/>
      <c r="FN505" s="262"/>
      <c r="FO505" s="262"/>
      <c r="FP505" s="262"/>
      <c r="FQ505" s="262"/>
      <c r="FR505" s="262"/>
      <c r="FS505" s="262"/>
      <c r="FT505" s="262"/>
      <c r="FU505" s="262"/>
      <c r="FV505" s="262"/>
      <c r="FW505" s="262"/>
      <c r="FX505" s="262"/>
      <c r="FY505" s="262"/>
      <c r="FZ505" s="262"/>
      <c r="GA505" s="262"/>
      <c r="GB505" s="263"/>
      <c r="GC505" s="263"/>
      <c r="GD505" s="262"/>
      <c r="GE505" s="262"/>
      <c r="GF505" s="262"/>
      <c r="GG505" s="262"/>
      <c r="GH505" s="262"/>
      <c r="GI505" s="262"/>
      <c r="GJ505" s="262"/>
      <c r="GK505" s="262"/>
      <c r="GL505" s="262"/>
      <c r="GM505" s="262"/>
      <c r="GN505" s="262"/>
      <c r="GO505" s="262"/>
      <c r="GP505" s="262"/>
      <c r="GQ505" s="262"/>
      <c r="GR505" s="262"/>
      <c r="GS505" s="262"/>
      <c r="GT505" s="262"/>
      <c r="GU505" s="262"/>
      <c r="GW505" s="262"/>
      <c r="GX505" s="262"/>
      <c r="GY505" s="262"/>
      <c r="GZ505" s="262"/>
      <c r="HA505" s="262"/>
      <c r="HB505" s="262"/>
      <c r="HC505" s="262"/>
      <c r="HD505" s="276"/>
      <c r="HE505" s="262"/>
      <c r="HF505" s="262"/>
      <c r="HG505" s="262"/>
      <c r="HH505" s="262"/>
      <c r="HI505" s="262"/>
      <c r="HJ505" s="276"/>
      <c r="HK505" s="276"/>
      <c r="HL505" s="276"/>
      <c r="HM505" s="276"/>
      <c r="HN505" s="276"/>
      <c r="HO505" s="276"/>
      <c r="HP505" s="276"/>
      <c r="HQ505" s="262"/>
      <c r="HR505" s="262"/>
      <c r="HS505" s="276"/>
      <c r="HT505" s="262"/>
      <c r="HU505" s="262"/>
      <c r="HV505" s="262"/>
      <c r="HW505" s="262"/>
      <c r="HX505" s="262"/>
      <c r="HY505" s="262"/>
      <c r="HZ505" s="262"/>
      <c r="IA505" s="262"/>
      <c r="IB505" s="262"/>
      <c r="IC505" s="262"/>
      <c r="ID505" s="262"/>
      <c r="IE505" s="262"/>
      <c r="IF505" s="262"/>
      <c r="IG505" s="262"/>
      <c r="IH505" s="262"/>
      <c r="II505" s="262"/>
      <c r="IJ505" s="262"/>
      <c r="IK505" s="262"/>
      <c r="IL505" s="262"/>
      <c r="IM505" s="262"/>
      <c r="IN505" s="262"/>
      <c r="IO505" s="262"/>
      <c r="IP505" s="262"/>
      <c r="IQ505" s="262"/>
      <c r="IR505" s="262"/>
      <c r="IS505" s="262"/>
      <c r="IT505" s="262"/>
      <c r="IU505" s="262"/>
      <c r="IV505" s="262"/>
    </row>
    <row r="506" spans="1:256" ht="20.100000000000001" hidden="1" customHeight="1">
      <c r="A506" s="837"/>
      <c r="B506" s="1112"/>
      <c r="C506" s="1112"/>
      <c r="D506" s="1112"/>
      <c r="E506" s="1112"/>
      <c r="F506" s="1112"/>
      <c r="G506" s="1112"/>
      <c r="H506" s="1113"/>
      <c r="I506" s="794"/>
      <c r="J506" s="709"/>
      <c r="K506" s="709"/>
      <c r="L506" s="709"/>
      <c r="M506" s="709"/>
      <c r="N506" s="709"/>
      <c r="O506" s="795"/>
      <c r="P506" s="765"/>
      <c r="Q506" s="788"/>
      <c r="R506" s="1179" t="s">
        <v>41</v>
      </c>
      <c r="S506" s="826"/>
      <c r="T506" s="710"/>
      <c r="U506" s="709"/>
      <c r="V506" s="710"/>
      <c r="W506" s="709"/>
      <c r="X506" s="709"/>
      <c r="Y506" s="976">
        <v>0</v>
      </c>
      <c r="Z506" s="766"/>
      <c r="AA506" s="766"/>
      <c r="AB506" s="710" t="s">
        <v>501</v>
      </c>
      <c r="AC506" s="1147">
        <v>2</v>
      </c>
      <c r="AD506" s="1147"/>
      <c r="AE506" s="1147"/>
      <c r="AF506" s="709"/>
      <c r="AG506" s="709"/>
      <c r="AH506" s="709"/>
      <c r="AI506" s="709"/>
      <c r="AJ506" s="709"/>
      <c r="AK506" s="795"/>
      <c r="AL506" s="740">
        <f>(Y506*AC506)</f>
        <v>0</v>
      </c>
      <c r="AM506" s="741"/>
      <c r="AN506" s="741"/>
      <c r="AO506" s="741"/>
      <c r="AP506" s="741"/>
      <c r="AQ506" s="742"/>
      <c r="DW506" s="262"/>
      <c r="DX506" s="262"/>
      <c r="DY506" s="262"/>
      <c r="DZ506" s="262"/>
      <c r="EA506" s="262"/>
      <c r="EB506" s="262"/>
      <c r="EC506" s="262"/>
      <c r="ED506" s="262"/>
      <c r="EE506" s="262"/>
      <c r="EF506" s="262"/>
      <c r="EG506" s="262"/>
      <c r="EH506" s="262"/>
      <c r="EI506" s="262"/>
      <c r="EJ506" s="262"/>
      <c r="EK506" s="262"/>
      <c r="EL506" s="262"/>
      <c r="EM506" s="262"/>
      <c r="EN506" s="262"/>
      <c r="EO506" s="262"/>
      <c r="EP506" s="262"/>
      <c r="EQ506" s="262"/>
      <c r="ER506" s="262"/>
      <c r="ES506" s="262"/>
      <c r="ET506" s="262"/>
      <c r="EU506" s="262"/>
      <c r="EV506" s="262"/>
      <c r="EW506" s="262"/>
      <c r="EX506" s="262"/>
      <c r="EY506" s="262"/>
      <c r="EZ506" s="262"/>
      <c r="FA506" s="262"/>
      <c r="FB506" s="262"/>
      <c r="FC506" s="262"/>
      <c r="FD506" s="262"/>
      <c r="FE506" s="262"/>
      <c r="FF506" s="262"/>
      <c r="FG506" s="262"/>
      <c r="FH506" s="262"/>
      <c r="FI506" s="262"/>
      <c r="FJ506" s="262"/>
      <c r="FK506" s="262"/>
      <c r="FL506" s="262"/>
      <c r="FM506" s="262"/>
      <c r="FN506" s="262"/>
      <c r="FO506" s="262"/>
      <c r="FP506" s="262"/>
      <c r="FQ506" s="262"/>
      <c r="FR506" s="262"/>
      <c r="FS506" s="262"/>
      <c r="FT506" s="262"/>
      <c r="FU506" s="262"/>
      <c r="FV506" s="262"/>
      <c r="FW506" s="262"/>
      <c r="FX506" s="262"/>
      <c r="FY506" s="262"/>
      <c r="FZ506" s="262"/>
      <c r="GA506" s="262"/>
      <c r="GB506" s="263"/>
      <c r="GC506" s="263"/>
      <c r="GD506" s="262"/>
      <c r="GE506" s="262"/>
      <c r="GF506" s="262"/>
      <c r="GG506" s="262"/>
      <c r="GH506" s="262"/>
      <c r="GI506" s="262"/>
      <c r="GJ506" s="262"/>
      <c r="GK506" s="262"/>
      <c r="GL506" s="262"/>
      <c r="GM506" s="262"/>
      <c r="GN506" s="262"/>
      <c r="GO506" s="262"/>
      <c r="GP506" s="262"/>
      <c r="GU506" s="262"/>
      <c r="GV506" s="262"/>
      <c r="GW506" s="262"/>
      <c r="GX506" s="262"/>
      <c r="GY506" s="262"/>
      <c r="GZ506" s="262"/>
      <c r="HA506" s="262"/>
      <c r="HB506" s="262"/>
      <c r="HC506" s="262"/>
      <c r="HD506" s="276"/>
      <c r="HE506" s="262"/>
      <c r="HF506" s="262"/>
      <c r="HG506" s="262"/>
      <c r="HH506" s="262"/>
      <c r="HI506" s="262"/>
      <c r="HJ506" s="276"/>
      <c r="HK506" s="276"/>
      <c r="HL506" s="262"/>
      <c r="HM506" s="262"/>
      <c r="HN506" s="262"/>
      <c r="HO506" s="276"/>
      <c r="HP506" s="262"/>
      <c r="HQ506" s="262"/>
      <c r="HR506" s="262"/>
      <c r="HS506" s="262"/>
      <c r="HT506" s="262"/>
      <c r="HU506" s="262"/>
      <c r="HV506" s="262"/>
      <c r="HW506" s="262"/>
      <c r="HX506" s="262"/>
      <c r="HY506" s="262"/>
      <c r="HZ506" s="262"/>
      <c r="IA506" s="262"/>
      <c r="IB506" s="262"/>
      <c r="IC506" s="262"/>
      <c r="ID506" s="262"/>
      <c r="IE506" s="262"/>
      <c r="IF506" s="262"/>
      <c r="IG506" s="262"/>
      <c r="IH506" s="262"/>
      <c r="II506" s="262"/>
      <c r="IJ506" s="262"/>
      <c r="IK506" s="262"/>
      <c r="IL506" s="262"/>
      <c r="IM506" s="262"/>
      <c r="IN506" s="262"/>
      <c r="IO506" s="262"/>
      <c r="IP506" s="262"/>
      <c r="IQ506" s="262"/>
      <c r="IR506" s="262"/>
      <c r="IS506" s="262"/>
      <c r="IT506" s="262"/>
      <c r="IU506" s="262"/>
      <c r="IV506" s="262"/>
    </row>
    <row r="507" spans="1:256" ht="20.100000000000001" hidden="1" customHeight="1">
      <c r="A507" s="837"/>
      <c r="B507" s="1112"/>
      <c r="C507" s="1112"/>
      <c r="D507" s="1112"/>
      <c r="E507" s="1112"/>
      <c r="F507" s="1112"/>
      <c r="G507" s="1112"/>
      <c r="H507" s="1113"/>
      <c r="I507" s="794"/>
      <c r="J507" s="709"/>
      <c r="K507" s="709"/>
      <c r="L507" s="709"/>
      <c r="M507" s="709"/>
      <c r="N507" s="709"/>
      <c r="O507" s="795"/>
      <c r="P507" s="765"/>
      <c r="Q507" s="788"/>
      <c r="R507" s="1179" t="s">
        <v>41</v>
      </c>
      <c r="S507" s="826"/>
      <c r="T507" s="710"/>
      <c r="U507" s="709"/>
      <c r="V507" s="710"/>
      <c r="W507" s="709"/>
      <c r="X507" s="709"/>
      <c r="Y507" s="976">
        <v>0</v>
      </c>
      <c r="Z507" s="766"/>
      <c r="AA507" s="766"/>
      <c r="AB507" s="710" t="s">
        <v>501</v>
      </c>
      <c r="AC507" s="1147">
        <v>2</v>
      </c>
      <c r="AD507" s="1147"/>
      <c r="AE507" s="1147"/>
      <c r="AF507" s="709"/>
      <c r="AG507" s="709"/>
      <c r="AH507" s="709"/>
      <c r="AI507" s="709"/>
      <c r="AJ507" s="709"/>
      <c r="AK507" s="795"/>
      <c r="AL507" s="740">
        <f>(Y507*AC507)</f>
        <v>0</v>
      </c>
      <c r="AM507" s="741"/>
      <c r="AN507" s="741"/>
      <c r="AO507" s="741"/>
      <c r="AP507" s="741"/>
      <c r="AQ507" s="742"/>
      <c r="DW507" s="262"/>
      <c r="DX507" s="262"/>
      <c r="DY507" s="262"/>
      <c r="DZ507" s="262"/>
      <c r="EA507" s="262"/>
      <c r="EB507" s="262"/>
      <c r="EC507" s="262"/>
      <c r="ED507" s="262"/>
      <c r="EE507" s="262"/>
      <c r="EF507" s="262"/>
      <c r="EG507" s="262"/>
      <c r="EH507" s="262"/>
      <c r="EI507" s="262"/>
      <c r="EJ507" s="262"/>
      <c r="EK507" s="262"/>
      <c r="EL507" s="262"/>
      <c r="EM507" s="262"/>
      <c r="EN507" s="262"/>
      <c r="EO507" s="262"/>
      <c r="EP507" s="262"/>
      <c r="EQ507" s="262"/>
      <c r="ER507" s="262"/>
      <c r="ES507" s="262"/>
      <c r="ET507" s="262"/>
      <c r="EU507" s="262"/>
      <c r="EV507" s="262"/>
      <c r="EW507" s="262"/>
      <c r="EX507" s="262"/>
      <c r="EY507" s="262"/>
      <c r="EZ507" s="262"/>
      <c r="FA507" s="262"/>
      <c r="FB507" s="262"/>
      <c r="FC507" s="262"/>
      <c r="FD507" s="262"/>
      <c r="FE507" s="262"/>
      <c r="FF507" s="262"/>
      <c r="FG507" s="262"/>
      <c r="FH507" s="262"/>
      <c r="FI507" s="262"/>
      <c r="FJ507" s="262"/>
      <c r="FK507" s="262"/>
      <c r="FL507" s="262"/>
      <c r="FM507" s="262"/>
      <c r="FN507" s="262"/>
      <c r="FO507" s="262"/>
      <c r="FP507" s="262"/>
      <c r="FQ507" s="262"/>
      <c r="FR507" s="262"/>
      <c r="FS507" s="262"/>
      <c r="FT507" s="262"/>
      <c r="FU507" s="262"/>
      <c r="FV507" s="262"/>
      <c r="FW507" s="262"/>
      <c r="FX507" s="262"/>
      <c r="FY507" s="262"/>
      <c r="FZ507" s="262"/>
      <c r="GA507" s="262"/>
      <c r="GB507" s="263"/>
      <c r="GC507" s="263"/>
      <c r="GD507" s="262"/>
      <c r="GE507" s="262"/>
      <c r="GF507" s="262"/>
      <c r="GG507" s="262"/>
      <c r="GH507" s="262"/>
      <c r="GI507" s="262"/>
      <c r="GJ507" s="262"/>
      <c r="GK507" s="262"/>
      <c r="GL507" s="262"/>
      <c r="GM507" s="262"/>
      <c r="GN507" s="262"/>
      <c r="GO507" s="262"/>
      <c r="GU507" s="262"/>
      <c r="GV507" s="262"/>
      <c r="GW507" s="262"/>
      <c r="GX507" s="262"/>
      <c r="GY507" s="276"/>
      <c r="GZ507" s="276"/>
      <c r="HA507" s="276"/>
      <c r="HB507" s="276"/>
      <c r="HC507" s="276"/>
      <c r="HD507" s="276"/>
      <c r="HE507" s="262"/>
      <c r="HF507" s="262"/>
      <c r="HG507" s="262"/>
      <c r="HH507" s="262"/>
      <c r="HI507" s="262"/>
      <c r="HJ507" s="276"/>
      <c r="HK507" s="276"/>
      <c r="HL507" s="262"/>
      <c r="HM507" s="262"/>
      <c r="HN507" s="262"/>
      <c r="HO507" s="276"/>
      <c r="HP507" s="262"/>
      <c r="HQ507" s="262"/>
      <c r="HR507" s="262"/>
      <c r="HS507" s="262"/>
      <c r="HT507" s="262"/>
      <c r="HU507" s="262"/>
      <c r="HV507" s="262"/>
      <c r="HW507" s="262"/>
      <c r="HX507" s="262"/>
      <c r="HY507" s="262"/>
      <c r="HZ507" s="262"/>
      <c r="IA507" s="262"/>
      <c r="IB507" s="262"/>
      <c r="IC507" s="262"/>
      <c r="ID507" s="262"/>
      <c r="IE507" s="262"/>
      <c r="IF507" s="262"/>
      <c r="IG507" s="262"/>
      <c r="IH507" s="262"/>
      <c r="II507" s="262"/>
      <c r="IJ507" s="262"/>
      <c r="IK507" s="262"/>
      <c r="IL507" s="262"/>
      <c r="IM507" s="262"/>
      <c r="IN507" s="262"/>
      <c r="IO507" s="262"/>
      <c r="IP507" s="262"/>
      <c r="IQ507" s="262"/>
      <c r="IR507" s="262"/>
      <c r="IS507" s="262"/>
      <c r="IT507" s="262"/>
      <c r="IU507" s="262"/>
      <c r="IV507" s="262"/>
    </row>
    <row r="508" spans="1:256" ht="20.100000000000001" hidden="1" customHeight="1">
      <c r="A508" s="837"/>
      <c r="B508" s="1112"/>
      <c r="C508" s="1112"/>
      <c r="D508" s="1112"/>
      <c r="E508" s="1112"/>
      <c r="F508" s="1112"/>
      <c r="G508" s="1112"/>
      <c r="H508" s="1113"/>
      <c r="I508" s="794"/>
      <c r="J508" s="709"/>
      <c r="K508" s="709"/>
      <c r="L508" s="709"/>
      <c r="M508" s="709"/>
      <c r="N508" s="709"/>
      <c r="O508" s="795"/>
      <c r="P508" s="811"/>
      <c r="Q508" s="812"/>
      <c r="R508" s="801" t="s">
        <v>431</v>
      </c>
      <c r="S508" s="1178"/>
      <c r="T508" s="763"/>
      <c r="U508" s="747"/>
      <c r="V508" s="815"/>
      <c r="W508" s="747"/>
      <c r="X508" s="747"/>
      <c r="Y508" s="747"/>
      <c r="Z508" s="950"/>
      <c r="AA508" s="747"/>
      <c r="AB508" s="747"/>
      <c r="AC508" s="747"/>
      <c r="AD508" s="747"/>
      <c r="AE508" s="747"/>
      <c r="AF508" s="747"/>
      <c r="AG508" s="747"/>
      <c r="AH508" s="747"/>
      <c r="AI508" s="747"/>
      <c r="AJ508" s="747"/>
      <c r="AK508" s="810"/>
      <c r="AL508" s="753">
        <f>SUM(AL504:AL507)</f>
        <v>0</v>
      </c>
      <c r="AM508" s="754"/>
      <c r="AN508" s="754"/>
      <c r="AO508" s="754"/>
      <c r="AP508" s="754"/>
      <c r="AQ508" s="755"/>
      <c r="DW508" s="262"/>
      <c r="DX508" s="262"/>
      <c r="DY508" s="262"/>
      <c r="DZ508" s="262"/>
      <c r="EA508" s="262"/>
      <c r="EB508" s="262"/>
      <c r="EC508" s="262"/>
      <c r="ED508" s="262"/>
      <c r="EE508" s="262"/>
      <c r="EF508" s="262"/>
      <c r="EG508" s="262"/>
      <c r="EH508" s="262"/>
      <c r="EI508" s="262"/>
      <c r="EJ508" s="262"/>
      <c r="EK508" s="262"/>
      <c r="EL508" s="262"/>
      <c r="EM508" s="262"/>
      <c r="EN508" s="262"/>
      <c r="EO508" s="262"/>
      <c r="EP508" s="262"/>
      <c r="EQ508" s="262"/>
      <c r="ER508" s="262"/>
      <c r="ES508" s="262"/>
      <c r="ET508" s="262"/>
      <c r="EU508" s="262"/>
      <c r="EV508" s="262"/>
      <c r="EW508" s="262"/>
      <c r="EX508" s="262"/>
      <c r="EY508" s="262"/>
      <c r="EZ508" s="262"/>
      <c r="FA508" s="262"/>
      <c r="FB508" s="262"/>
      <c r="FC508" s="262"/>
      <c r="FD508" s="262"/>
      <c r="FE508" s="262"/>
      <c r="FF508" s="262"/>
      <c r="FG508" s="262"/>
      <c r="FH508" s="262"/>
      <c r="FI508" s="262"/>
      <c r="FJ508" s="262"/>
      <c r="FK508" s="262"/>
      <c r="FL508" s="262"/>
      <c r="FM508" s="262"/>
      <c r="FN508" s="262"/>
      <c r="FO508" s="262"/>
      <c r="FP508" s="262"/>
      <c r="FQ508" s="262"/>
      <c r="FR508" s="262"/>
      <c r="FS508" s="262"/>
      <c r="FT508" s="262"/>
      <c r="FU508" s="262"/>
      <c r="FV508" s="262"/>
      <c r="FW508" s="262"/>
      <c r="FX508" s="262"/>
      <c r="FY508" s="262"/>
      <c r="FZ508" s="262"/>
      <c r="GA508" s="262"/>
      <c r="GB508" s="263"/>
      <c r="GC508" s="263"/>
      <c r="GD508" s="262"/>
      <c r="GE508" s="262"/>
      <c r="GF508" s="262"/>
      <c r="GG508" s="262"/>
      <c r="GH508" s="262"/>
      <c r="GI508" s="262"/>
      <c r="GJ508" s="262"/>
      <c r="GK508" s="262"/>
      <c r="GL508" s="262"/>
      <c r="GM508" s="262"/>
      <c r="GN508" s="262"/>
      <c r="GO508" s="262"/>
      <c r="GU508" s="262"/>
      <c r="GV508" s="262"/>
      <c r="GW508" s="262"/>
      <c r="GX508" s="262"/>
      <c r="GY508" s="276"/>
      <c r="GZ508" s="276"/>
      <c r="HA508" s="276"/>
      <c r="HB508" s="276"/>
      <c r="HC508" s="276"/>
      <c r="HD508" s="276"/>
      <c r="HE508" s="262"/>
      <c r="HF508" s="262"/>
      <c r="HG508" s="262"/>
      <c r="HH508" s="262"/>
      <c r="HI508" s="262"/>
      <c r="HJ508" s="276"/>
      <c r="HK508" s="276"/>
      <c r="HL508" s="262"/>
      <c r="HM508" s="262"/>
      <c r="HN508" s="262"/>
      <c r="HO508" s="262"/>
      <c r="HP508" s="262"/>
      <c r="HQ508" s="262"/>
      <c r="HR508" s="262"/>
      <c r="HS508" s="262"/>
      <c r="HT508" s="262"/>
      <c r="HU508" s="262"/>
      <c r="HV508" s="262"/>
      <c r="HW508" s="262"/>
      <c r="HX508" s="262"/>
      <c r="HY508" s="262"/>
      <c r="HZ508" s="262"/>
      <c r="IA508" s="262"/>
      <c r="IB508" s="262"/>
      <c r="IC508" s="262"/>
      <c r="ID508" s="262"/>
      <c r="IE508" s="262"/>
      <c r="IF508" s="262"/>
      <c r="IG508" s="262"/>
      <c r="IH508" s="262"/>
      <c r="II508" s="262"/>
      <c r="IJ508" s="262"/>
      <c r="IK508" s="262"/>
      <c r="IL508" s="262"/>
      <c r="IM508" s="262"/>
      <c r="IN508" s="262"/>
      <c r="IO508" s="262"/>
      <c r="IP508" s="262"/>
      <c r="IQ508" s="262"/>
      <c r="IR508" s="262"/>
      <c r="IS508" s="262"/>
      <c r="IT508" s="262"/>
      <c r="IU508" s="262"/>
      <c r="IV508" s="262"/>
    </row>
    <row r="509" spans="1:256" ht="20.100000000000001" hidden="1" customHeight="1">
      <c r="A509" s="837"/>
      <c r="B509" s="1112"/>
      <c r="C509" s="1112"/>
      <c r="D509" s="1112"/>
      <c r="E509" s="1112"/>
      <c r="F509" s="1112"/>
      <c r="G509" s="1112"/>
      <c r="H509" s="1113"/>
      <c r="I509" s="1119" t="s">
        <v>735</v>
      </c>
      <c r="J509" s="766"/>
      <c r="K509" s="766"/>
      <c r="L509" s="766"/>
      <c r="M509" s="766"/>
      <c r="N509" s="766"/>
      <c r="O509" s="788"/>
      <c r="P509" s="765" t="s">
        <v>514</v>
      </c>
      <c r="Q509" s="788"/>
      <c r="R509" s="1179" t="s">
        <v>41</v>
      </c>
      <c r="S509" s="826"/>
      <c r="T509" s="710"/>
      <c r="U509" s="820"/>
      <c r="V509" s="939"/>
      <c r="W509" s="709"/>
      <c r="X509" s="709"/>
      <c r="Y509" s="976">
        <v>0</v>
      </c>
      <c r="Z509" s="830"/>
      <c r="AA509" s="766"/>
      <c r="AB509" s="710" t="s">
        <v>501</v>
      </c>
      <c r="AC509" s="1147">
        <v>2</v>
      </c>
      <c r="AD509" s="1147"/>
      <c r="AE509" s="1147"/>
      <c r="AF509" s="709"/>
      <c r="AG509" s="709"/>
      <c r="AH509" s="709"/>
      <c r="AI509" s="709"/>
      <c r="AJ509" s="709"/>
      <c r="AK509" s="795"/>
      <c r="AL509" s="740">
        <f>(Y509*AC509)</f>
        <v>0</v>
      </c>
      <c r="AM509" s="741"/>
      <c r="AN509" s="741"/>
      <c r="AO509" s="741"/>
      <c r="AP509" s="741"/>
      <c r="AQ509" s="742"/>
      <c r="DW509" s="262"/>
      <c r="DX509" s="262"/>
      <c r="DY509" s="262"/>
      <c r="DZ509" s="262"/>
      <c r="EA509" s="262"/>
      <c r="EB509" s="262"/>
      <c r="EC509" s="262"/>
      <c r="ED509" s="262"/>
      <c r="EE509" s="262"/>
      <c r="EF509" s="262"/>
      <c r="EG509" s="262"/>
      <c r="EH509" s="262"/>
      <c r="EI509" s="262"/>
      <c r="EJ509" s="262"/>
      <c r="EK509" s="262"/>
      <c r="EL509" s="262"/>
      <c r="EM509" s="262"/>
      <c r="EN509" s="262"/>
      <c r="EO509" s="262"/>
      <c r="EP509" s="262"/>
      <c r="EQ509" s="262"/>
      <c r="ER509" s="262"/>
      <c r="ES509" s="262"/>
      <c r="ET509" s="262"/>
      <c r="EU509" s="262"/>
      <c r="EV509" s="262"/>
      <c r="EW509" s="262"/>
      <c r="EX509" s="262"/>
      <c r="EY509" s="262"/>
      <c r="EZ509" s="262"/>
      <c r="FA509" s="262"/>
      <c r="FB509" s="262"/>
      <c r="FC509" s="262"/>
      <c r="FD509" s="262"/>
      <c r="FE509" s="262"/>
      <c r="FF509" s="262"/>
      <c r="FG509" s="262"/>
      <c r="FH509" s="262"/>
      <c r="FI509" s="262"/>
      <c r="FJ509" s="262"/>
      <c r="FK509" s="262"/>
      <c r="FL509" s="262"/>
      <c r="FM509" s="262"/>
      <c r="FN509" s="262"/>
      <c r="FO509" s="262"/>
      <c r="FP509" s="262"/>
      <c r="FQ509" s="262"/>
      <c r="FR509" s="262"/>
      <c r="FS509" s="262"/>
      <c r="FT509" s="262"/>
      <c r="FU509" s="262"/>
      <c r="FV509" s="262"/>
      <c r="FW509" s="262"/>
      <c r="FX509" s="262"/>
      <c r="FY509" s="262"/>
      <c r="FZ509" s="262"/>
      <c r="GA509" s="262"/>
      <c r="GB509" s="263"/>
      <c r="GC509" s="263"/>
      <c r="GD509" s="262"/>
      <c r="GE509" s="262"/>
      <c r="GF509" s="262"/>
      <c r="GG509" s="262"/>
      <c r="GH509" s="262"/>
      <c r="GI509" s="262"/>
      <c r="GJ509" s="262"/>
      <c r="GK509" s="262"/>
      <c r="GL509" s="262"/>
      <c r="GM509" s="262"/>
      <c r="GN509" s="262"/>
      <c r="GO509" s="262"/>
      <c r="GU509" s="262"/>
      <c r="GV509" s="262"/>
      <c r="GW509" s="262"/>
      <c r="GX509" s="262"/>
      <c r="GY509" s="276"/>
      <c r="GZ509" s="276"/>
      <c r="HA509" s="276"/>
      <c r="HB509" s="276"/>
      <c r="HC509" s="276"/>
      <c r="HD509" s="276"/>
      <c r="HE509" s="262"/>
      <c r="HF509" s="262"/>
      <c r="HG509" s="262"/>
      <c r="HH509" s="262"/>
      <c r="HI509" s="262"/>
      <c r="HJ509" s="276"/>
      <c r="HK509" s="276"/>
      <c r="HL509" s="262"/>
      <c r="HM509" s="262"/>
      <c r="HN509" s="262"/>
      <c r="HO509" s="262"/>
      <c r="HP509" s="262"/>
      <c r="HQ509" s="262"/>
      <c r="HR509" s="262"/>
      <c r="HS509" s="262"/>
      <c r="HT509" s="262"/>
      <c r="HU509" s="262"/>
      <c r="HV509" s="262"/>
      <c r="HW509" s="262"/>
      <c r="HX509" s="262"/>
      <c r="HY509" s="262"/>
      <c r="HZ509" s="262"/>
      <c r="IA509" s="262"/>
      <c r="IB509" s="262"/>
      <c r="IC509" s="262"/>
      <c r="ID509" s="262"/>
      <c r="IE509" s="262"/>
      <c r="IF509" s="262"/>
      <c r="IG509" s="262"/>
      <c r="IH509" s="262"/>
      <c r="II509" s="262"/>
      <c r="IJ509" s="262"/>
      <c r="IK509" s="262"/>
      <c r="IL509" s="262"/>
      <c r="IM509" s="262"/>
      <c r="IN509" s="262"/>
      <c r="IO509" s="262"/>
      <c r="IP509" s="262"/>
      <c r="IQ509" s="262"/>
      <c r="IR509" s="262"/>
      <c r="IS509" s="262"/>
      <c r="IT509" s="262"/>
      <c r="IU509" s="262"/>
      <c r="IV509" s="262"/>
    </row>
    <row r="510" spans="1:256" ht="20.100000000000001" hidden="1" customHeight="1">
      <c r="A510" s="837"/>
      <c r="B510" s="1112"/>
      <c r="C510" s="1112"/>
      <c r="D510" s="1112"/>
      <c r="E510" s="1112"/>
      <c r="F510" s="1112"/>
      <c r="G510" s="1112"/>
      <c r="H510" s="1113"/>
      <c r="I510" s="794"/>
      <c r="J510" s="709"/>
      <c r="K510" s="709"/>
      <c r="L510" s="709"/>
      <c r="M510" s="709"/>
      <c r="N510" s="709"/>
      <c r="O510" s="795"/>
      <c r="P510" s="765"/>
      <c r="Q510" s="788"/>
      <c r="R510" s="1179" t="s">
        <v>41</v>
      </c>
      <c r="S510" s="826"/>
      <c r="T510" s="710"/>
      <c r="U510" s="709"/>
      <c r="V510" s="710"/>
      <c r="W510" s="709"/>
      <c r="X510" s="709"/>
      <c r="Y510" s="976">
        <v>0</v>
      </c>
      <c r="Z510" s="766"/>
      <c r="AA510" s="766"/>
      <c r="AB510" s="710" t="s">
        <v>501</v>
      </c>
      <c r="AC510" s="1147">
        <v>2</v>
      </c>
      <c r="AD510" s="1147"/>
      <c r="AE510" s="1147"/>
      <c r="AF510" s="709"/>
      <c r="AG510" s="709"/>
      <c r="AH510" s="709"/>
      <c r="AI510" s="709"/>
      <c r="AJ510" s="709"/>
      <c r="AK510" s="795"/>
      <c r="AL510" s="740">
        <f>(Y510*AC510)</f>
        <v>0</v>
      </c>
      <c r="AM510" s="741"/>
      <c r="AN510" s="741"/>
      <c r="AO510" s="741"/>
      <c r="AP510" s="741"/>
      <c r="AQ510" s="742"/>
      <c r="DW510" s="262"/>
      <c r="DX510" s="262"/>
      <c r="DY510" s="262"/>
      <c r="DZ510" s="262"/>
      <c r="EA510" s="262"/>
      <c r="EB510" s="262"/>
      <c r="EC510" s="262"/>
      <c r="ED510" s="262"/>
      <c r="EE510" s="262"/>
      <c r="EF510" s="262"/>
      <c r="EG510" s="262"/>
      <c r="EH510" s="262"/>
      <c r="EI510" s="262"/>
      <c r="EJ510" s="262"/>
      <c r="EK510" s="262"/>
      <c r="EL510" s="262"/>
      <c r="EM510" s="262"/>
      <c r="EN510" s="262"/>
      <c r="EO510" s="262"/>
      <c r="EP510" s="262"/>
      <c r="EQ510" s="262"/>
      <c r="ER510" s="262"/>
      <c r="ES510" s="262"/>
      <c r="ET510" s="262"/>
      <c r="EU510" s="262"/>
      <c r="EV510" s="262"/>
      <c r="EW510" s="262"/>
      <c r="EX510" s="262"/>
      <c r="EY510" s="262"/>
      <c r="EZ510" s="262"/>
      <c r="FA510" s="262"/>
      <c r="FB510" s="262"/>
      <c r="FC510" s="262"/>
      <c r="FD510" s="262"/>
      <c r="FE510" s="262"/>
      <c r="FF510" s="262"/>
      <c r="FG510" s="262"/>
      <c r="FH510" s="262"/>
      <c r="FI510" s="262"/>
      <c r="FJ510" s="262"/>
      <c r="FK510" s="262"/>
      <c r="FL510" s="262"/>
      <c r="FM510" s="262"/>
      <c r="FN510" s="262"/>
      <c r="FO510" s="262"/>
      <c r="FP510" s="262"/>
      <c r="FQ510" s="262"/>
      <c r="FR510" s="262"/>
      <c r="FS510" s="262"/>
      <c r="FT510" s="262"/>
      <c r="FU510" s="262"/>
      <c r="FV510" s="262"/>
      <c r="FW510" s="262"/>
      <c r="FX510" s="262"/>
      <c r="FY510" s="262"/>
      <c r="FZ510" s="262"/>
      <c r="GA510" s="262"/>
      <c r="GB510" s="263"/>
      <c r="GC510" s="262"/>
      <c r="GD510" s="262"/>
      <c r="GE510" s="262"/>
      <c r="GF510" s="262"/>
      <c r="GG510" s="262"/>
      <c r="GH510" s="262"/>
      <c r="GI510" s="262"/>
      <c r="GJ510" s="262"/>
      <c r="GK510" s="262"/>
      <c r="GL510" s="262"/>
      <c r="GM510" s="262"/>
      <c r="GN510" s="262"/>
      <c r="GO510" s="262"/>
      <c r="GU510" s="262"/>
      <c r="GV510" s="262"/>
      <c r="GW510" s="262"/>
      <c r="GX510" s="262"/>
      <c r="GY510" s="276"/>
      <c r="GZ510" s="276"/>
      <c r="HA510" s="276"/>
      <c r="HB510" s="276"/>
      <c r="HC510" s="276"/>
      <c r="HD510" s="276"/>
      <c r="HE510" s="262"/>
      <c r="HF510" s="262"/>
      <c r="HG510" s="262"/>
      <c r="HH510" s="262"/>
      <c r="HI510" s="262"/>
      <c r="HJ510" s="276"/>
      <c r="HK510" s="276"/>
      <c r="HL510" s="262"/>
      <c r="HM510" s="262"/>
      <c r="HN510" s="262"/>
      <c r="HO510" s="262"/>
      <c r="HP510" s="262"/>
      <c r="HQ510" s="262"/>
      <c r="HR510" s="262"/>
      <c r="HS510" s="262"/>
      <c r="HT510" s="262"/>
      <c r="HU510" s="262"/>
      <c r="HV510" s="262"/>
      <c r="HW510" s="262"/>
      <c r="HX510" s="262"/>
      <c r="HY510" s="262"/>
      <c r="HZ510" s="262"/>
      <c r="IA510" s="262"/>
      <c r="IB510" s="262"/>
      <c r="IC510" s="262"/>
      <c r="ID510" s="262"/>
      <c r="IE510" s="262"/>
      <c r="IF510" s="262"/>
      <c r="IG510" s="262"/>
      <c r="IH510" s="262"/>
      <c r="II510" s="262"/>
      <c r="IJ510" s="262"/>
      <c r="IK510" s="262"/>
      <c r="IL510" s="262"/>
      <c r="IM510" s="262"/>
      <c r="IN510" s="262"/>
      <c r="IO510" s="262"/>
      <c r="IP510" s="262"/>
      <c r="IQ510" s="262"/>
      <c r="IR510" s="262"/>
      <c r="IS510" s="262"/>
      <c r="IT510" s="262"/>
      <c r="IU510" s="262"/>
      <c r="IV510" s="262"/>
    </row>
    <row r="511" spans="1:256" ht="20.100000000000001" hidden="1" customHeight="1">
      <c r="A511" s="837"/>
      <c r="B511" s="1112"/>
      <c r="C511" s="1112"/>
      <c r="D511" s="1112"/>
      <c r="E511" s="1112"/>
      <c r="F511" s="1112"/>
      <c r="G511" s="1112"/>
      <c r="H511" s="1113"/>
      <c r="I511" s="794"/>
      <c r="J511" s="709"/>
      <c r="K511" s="709"/>
      <c r="L511" s="709"/>
      <c r="M511" s="709"/>
      <c r="N511" s="709"/>
      <c r="O511" s="795"/>
      <c r="P511" s="765"/>
      <c r="Q511" s="788"/>
      <c r="R511" s="1179" t="s">
        <v>41</v>
      </c>
      <c r="S511" s="826"/>
      <c r="T511" s="710"/>
      <c r="U511" s="709"/>
      <c r="V511" s="710"/>
      <c r="W511" s="709"/>
      <c r="X511" s="709"/>
      <c r="Y511" s="976">
        <v>0</v>
      </c>
      <c r="Z511" s="766"/>
      <c r="AA511" s="766"/>
      <c r="AB511" s="710" t="s">
        <v>501</v>
      </c>
      <c r="AC511" s="1147">
        <v>2</v>
      </c>
      <c r="AD511" s="1147"/>
      <c r="AE511" s="1147"/>
      <c r="AF511" s="709"/>
      <c r="AG511" s="709"/>
      <c r="AH511" s="709"/>
      <c r="AI511" s="709"/>
      <c r="AJ511" s="709"/>
      <c r="AK511" s="795"/>
      <c r="AL511" s="740">
        <f>(Y511*AC511)</f>
        <v>0</v>
      </c>
      <c r="AM511" s="741"/>
      <c r="AN511" s="741"/>
      <c r="AO511" s="741"/>
      <c r="AP511" s="741"/>
      <c r="AQ511" s="742"/>
      <c r="DW511" s="262"/>
      <c r="DX511" s="262"/>
      <c r="DY511" s="262"/>
      <c r="DZ511" s="262"/>
      <c r="EA511" s="262"/>
      <c r="EB511" s="262"/>
      <c r="EC511" s="262"/>
      <c r="ED511" s="262"/>
      <c r="EE511" s="262"/>
      <c r="EF511" s="262"/>
      <c r="EG511" s="262"/>
      <c r="EH511" s="262"/>
      <c r="EI511" s="262"/>
      <c r="EJ511" s="262"/>
      <c r="EK511" s="262"/>
      <c r="EL511" s="262"/>
      <c r="EM511" s="262"/>
      <c r="EN511" s="262"/>
      <c r="EO511" s="262"/>
      <c r="EP511" s="262"/>
      <c r="EQ511" s="262"/>
      <c r="ER511" s="262"/>
      <c r="ES511" s="262"/>
      <c r="ET511" s="262"/>
      <c r="EU511" s="262"/>
      <c r="EV511" s="262"/>
      <c r="EW511" s="262"/>
      <c r="EX511" s="262"/>
      <c r="EY511" s="262"/>
      <c r="EZ511" s="262"/>
      <c r="FA511" s="262"/>
      <c r="FB511" s="262"/>
      <c r="FC511" s="262"/>
      <c r="FD511" s="262"/>
      <c r="FE511" s="262"/>
      <c r="FF511" s="262"/>
      <c r="FG511" s="262"/>
      <c r="FH511" s="262"/>
      <c r="FI511" s="262"/>
      <c r="FJ511" s="262"/>
      <c r="FK511" s="262"/>
      <c r="FL511" s="262"/>
      <c r="FM511" s="262"/>
      <c r="FN511" s="262"/>
      <c r="FO511" s="262"/>
      <c r="FP511" s="262"/>
      <c r="FQ511" s="262"/>
      <c r="FR511" s="262"/>
      <c r="FS511" s="262"/>
      <c r="FT511" s="262"/>
      <c r="FU511" s="262"/>
      <c r="FV511" s="262"/>
      <c r="FW511" s="262"/>
      <c r="FX511" s="262"/>
      <c r="FY511" s="262"/>
      <c r="FZ511" s="262"/>
      <c r="GA511" s="262"/>
      <c r="GB511" s="262"/>
      <c r="GC511" s="262"/>
      <c r="GD511" s="262"/>
      <c r="GE511" s="262"/>
      <c r="GF511" s="262"/>
      <c r="GG511" s="262"/>
      <c r="GH511" s="262"/>
      <c r="GI511" s="262"/>
      <c r="GJ511" s="262"/>
      <c r="GK511" s="262"/>
      <c r="GL511" s="262"/>
      <c r="GM511" s="262"/>
      <c r="GU511" s="262"/>
      <c r="GV511" s="262"/>
      <c r="GW511" s="262"/>
      <c r="GX511" s="262"/>
      <c r="GY511" s="276"/>
      <c r="GZ511" s="276"/>
      <c r="HA511" s="276"/>
      <c r="HB511" s="276"/>
      <c r="HC511" s="276"/>
      <c r="HD511" s="276"/>
      <c r="HE511" s="262"/>
      <c r="HF511" s="262"/>
      <c r="HG511" s="262"/>
      <c r="HH511" s="262"/>
      <c r="HI511" s="262"/>
      <c r="HJ511" s="276"/>
      <c r="HK511" s="276"/>
      <c r="HL511" s="262"/>
      <c r="HM511" s="262"/>
      <c r="HN511" s="262"/>
      <c r="HO511" s="262"/>
      <c r="HP511" s="262"/>
      <c r="HQ511" s="262"/>
      <c r="HR511" s="262"/>
      <c r="HS511" s="262"/>
      <c r="HT511" s="262"/>
      <c r="HU511" s="262"/>
      <c r="HV511" s="262"/>
      <c r="HW511" s="262"/>
      <c r="HX511" s="262"/>
      <c r="HY511" s="262"/>
      <c r="HZ511" s="262"/>
      <c r="IA511" s="262"/>
      <c r="IB511" s="262"/>
      <c r="IC511" s="262"/>
      <c r="ID511" s="262"/>
      <c r="IE511" s="262"/>
      <c r="IF511" s="262"/>
      <c r="IG511" s="262"/>
      <c r="IH511" s="262"/>
      <c r="II511" s="262"/>
      <c r="IJ511" s="262"/>
      <c r="IK511" s="262"/>
      <c r="IL511" s="262"/>
      <c r="IM511" s="262"/>
      <c r="IN511" s="262"/>
      <c r="IO511" s="262"/>
      <c r="IP511" s="262"/>
      <c r="IQ511" s="262"/>
      <c r="IR511" s="262"/>
      <c r="IS511" s="262"/>
      <c r="IT511" s="262"/>
      <c r="IU511" s="262"/>
      <c r="IV511" s="262"/>
    </row>
    <row r="512" spans="1:256" ht="20.100000000000001" hidden="1" customHeight="1">
      <c r="A512" s="837"/>
      <c r="B512" s="1112"/>
      <c r="C512" s="1112"/>
      <c r="D512" s="1112"/>
      <c r="E512" s="1112"/>
      <c r="F512" s="1112"/>
      <c r="G512" s="1112"/>
      <c r="H512" s="1113"/>
      <c r="I512" s="794"/>
      <c r="J512" s="709"/>
      <c r="K512" s="709"/>
      <c r="L512" s="709"/>
      <c r="M512" s="709"/>
      <c r="N512" s="709"/>
      <c r="O512" s="795"/>
      <c r="P512" s="765"/>
      <c r="Q512" s="788"/>
      <c r="R512" s="1179" t="s">
        <v>41</v>
      </c>
      <c r="S512" s="826"/>
      <c r="T512" s="710"/>
      <c r="U512" s="709"/>
      <c r="V512" s="710"/>
      <c r="W512" s="709"/>
      <c r="X512" s="709"/>
      <c r="Y512" s="976">
        <v>0</v>
      </c>
      <c r="Z512" s="766"/>
      <c r="AA512" s="766"/>
      <c r="AB512" s="710" t="s">
        <v>501</v>
      </c>
      <c r="AC512" s="1147">
        <v>2</v>
      </c>
      <c r="AD512" s="1147"/>
      <c r="AE512" s="1147"/>
      <c r="AF512" s="709"/>
      <c r="AG512" s="709"/>
      <c r="AH512" s="709"/>
      <c r="AI512" s="709"/>
      <c r="AJ512" s="709"/>
      <c r="AK512" s="795"/>
      <c r="AL512" s="740">
        <f>(Y512*AC512)</f>
        <v>0</v>
      </c>
      <c r="AM512" s="741"/>
      <c r="AN512" s="741"/>
      <c r="AO512" s="741"/>
      <c r="AP512" s="741"/>
      <c r="AQ512" s="742"/>
      <c r="DW512" s="262"/>
      <c r="DX512" s="262"/>
      <c r="DY512" s="262"/>
      <c r="DZ512" s="262"/>
      <c r="EA512" s="262"/>
      <c r="EB512" s="262"/>
      <c r="EC512" s="262"/>
      <c r="ED512" s="262"/>
      <c r="EE512" s="262"/>
      <c r="EF512" s="262"/>
      <c r="EG512" s="262"/>
      <c r="EH512" s="262"/>
      <c r="EI512" s="262"/>
      <c r="EJ512" s="262"/>
      <c r="EK512" s="262"/>
      <c r="EL512" s="262"/>
      <c r="EM512" s="262"/>
      <c r="EN512" s="262"/>
      <c r="EO512" s="262"/>
      <c r="EP512" s="262"/>
      <c r="EQ512" s="262"/>
      <c r="ER512" s="262"/>
      <c r="ES512" s="262"/>
      <c r="ET512" s="262"/>
      <c r="EU512" s="262"/>
      <c r="EV512" s="262"/>
      <c r="EW512" s="262"/>
      <c r="EX512" s="262"/>
      <c r="EY512" s="262"/>
      <c r="EZ512" s="262"/>
      <c r="FA512" s="262"/>
      <c r="FB512" s="262"/>
      <c r="FC512" s="262"/>
      <c r="FD512" s="262"/>
      <c r="FE512" s="262"/>
      <c r="FF512" s="262"/>
      <c r="FG512" s="262"/>
      <c r="FH512" s="262"/>
      <c r="FI512" s="262"/>
      <c r="FJ512" s="262"/>
      <c r="FK512" s="262"/>
      <c r="FL512" s="262"/>
      <c r="FM512" s="262"/>
      <c r="FN512" s="262"/>
      <c r="FO512" s="262"/>
      <c r="FP512" s="262"/>
      <c r="FQ512" s="262"/>
      <c r="FR512" s="262"/>
      <c r="FS512" s="262"/>
      <c r="FT512" s="262"/>
      <c r="FU512" s="262"/>
      <c r="FV512" s="262"/>
      <c r="FW512" s="262"/>
      <c r="FX512" s="262"/>
      <c r="FY512" s="262"/>
      <c r="FZ512" s="262"/>
      <c r="GA512" s="262"/>
      <c r="GB512" s="262"/>
      <c r="GC512" s="262"/>
      <c r="GD512" s="262"/>
      <c r="GE512" s="262"/>
      <c r="GF512" s="262"/>
      <c r="GG512" s="262"/>
      <c r="GH512" s="262"/>
      <c r="GI512" s="262"/>
      <c r="GJ512" s="262"/>
      <c r="GK512" s="262"/>
      <c r="GL512" s="262"/>
      <c r="GU512" s="262"/>
      <c r="GV512" s="262"/>
      <c r="GW512" s="262"/>
      <c r="GX512" s="262"/>
      <c r="GY512" s="276"/>
      <c r="GZ512" s="276"/>
      <c r="HA512" s="276"/>
      <c r="HB512" s="276"/>
      <c r="HC512" s="276"/>
      <c r="HD512" s="276"/>
      <c r="HE512" s="262"/>
      <c r="HF512" s="262"/>
      <c r="HG512" s="262"/>
      <c r="HH512" s="262"/>
      <c r="HI512" s="262"/>
      <c r="HJ512" s="276"/>
      <c r="HK512" s="276"/>
      <c r="HL512" s="262"/>
      <c r="HM512" s="262"/>
      <c r="HN512" s="262"/>
      <c r="HO512" s="262"/>
      <c r="HP512" s="262"/>
      <c r="HQ512" s="262"/>
      <c r="HR512" s="262"/>
      <c r="HS512" s="262"/>
      <c r="HT512" s="262"/>
      <c r="HU512" s="262"/>
      <c r="HV512" s="262"/>
      <c r="HW512" s="262"/>
      <c r="HX512" s="262"/>
      <c r="HY512" s="262"/>
      <c r="HZ512" s="262"/>
      <c r="IA512" s="262"/>
      <c r="IB512" s="262"/>
      <c r="IC512" s="262"/>
      <c r="ID512" s="262"/>
      <c r="IE512" s="262"/>
      <c r="IF512" s="262"/>
      <c r="IG512" s="262"/>
      <c r="IH512" s="262"/>
      <c r="II512" s="262"/>
      <c r="IJ512" s="262"/>
      <c r="IK512" s="262"/>
      <c r="IL512" s="262"/>
      <c r="IM512" s="262"/>
      <c r="IN512" s="262"/>
      <c r="IO512" s="262"/>
      <c r="IP512" s="262"/>
      <c r="IQ512" s="262"/>
      <c r="IR512" s="262"/>
      <c r="IS512" s="262"/>
      <c r="IT512" s="262"/>
      <c r="IU512" s="262"/>
      <c r="IV512" s="262"/>
    </row>
    <row r="513" spans="1:256" ht="20.100000000000001" hidden="1" customHeight="1">
      <c r="A513" s="837"/>
      <c r="B513" s="1112"/>
      <c r="C513" s="1112"/>
      <c r="D513" s="1112"/>
      <c r="E513" s="1112"/>
      <c r="F513" s="1112"/>
      <c r="G513" s="1112"/>
      <c r="H513" s="1113"/>
      <c r="I513" s="808"/>
      <c r="J513" s="747"/>
      <c r="K513" s="747"/>
      <c r="L513" s="747"/>
      <c r="M513" s="747"/>
      <c r="N513" s="747"/>
      <c r="O513" s="810"/>
      <c r="P513" s="811"/>
      <c r="Q513" s="812"/>
      <c r="R513" s="801" t="s">
        <v>431</v>
      </c>
      <c r="S513" s="1178"/>
      <c r="T513" s="763"/>
      <c r="U513" s="747"/>
      <c r="V513" s="950"/>
      <c r="W513" s="747"/>
      <c r="X513" s="747"/>
      <c r="Y513" s="747"/>
      <c r="Z513" s="747"/>
      <c r="AA513" s="747"/>
      <c r="AB513" s="747"/>
      <c r="AC513" s="747"/>
      <c r="AD513" s="747"/>
      <c r="AE513" s="747"/>
      <c r="AF513" s="747"/>
      <c r="AG513" s="747"/>
      <c r="AH513" s="747"/>
      <c r="AI513" s="747"/>
      <c r="AJ513" s="747"/>
      <c r="AK513" s="810"/>
      <c r="AL513" s="753">
        <f>SUM(AL509:AL512)</f>
        <v>0</v>
      </c>
      <c r="AM513" s="754"/>
      <c r="AN513" s="754"/>
      <c r="AO513" s="754"/>
      <c r="AP513" s="754"/>
      <c r="AQ513" s="755"/>
      <c r="DW513" s="262"/>
      <c r="DX513" s="262"/>
      <c r="DY513" s="262"/>
      <c r="DZ513" s="262"/>
      <c r="EA513" s="262"/>
      <c r="EB513" s="262"/>
      <c r="EC513" s="262"/>
      <c r="ED513" s="262"/>
      <c r="EE513" s="262"/>
      <c r="EF513" s="262"/>
      <c r="EG513" s="262"/>
      <c r="EH513" s="262"/>
      <c r="EI513" s="262"/>
      <c r="EJ513" s="262"/>
      <c r="EK513" s="262"/>
      <c r="EL513" s="262"/>
      <c r="EM513" s="262"/>
      <c r="EN513" s="262"/>
      <c r="EO513" s="262"/>
      <c r="EP513" s="262"/>
      <c r="EQ513" s="262"/>
      <c r="ER513" s="262"/>
      <c r="ES513" s="262"/>
      <c r="ET513" s="262"/>
      <c r="EU513" s="262"/>
      <c r="EV513" s="262"/>
      <c r="EW513" s="262"/>
      <c r="EX513" s="262"/>
      <c r="EY513" s="262"/>
      <c r="EZ513" s="262"/>
      <c r="FA513" s="262"/>
      <c r="FB513" s="262"/>
      <c r="FC513" s="262"/>
      <c r="FD513" s="262"/>
      <c r="FE513" s="262"/>
      <c r="FF513" s="262"/>
      <c r="FG513" s="262"/>
      <c r="FH513" s="262"/>
      <c r="FI513" s="262"/>
      <c r="FJ513" s="262"/>
      <c r="FK513" s="262"/>
      <c r="FL513" s="262"/>
      <c r="FM513" s="262"/>
      <c r="FN513" s="262"/>
      <c r="FO513" s="262"/>
      <c r="FP513" s="262"/>
      <c r="FQ513" s="262"/>
      <c r="FR513" s="262"/>
      <c r="FS513" s="262"/>
      <c r="FT513" s="262"/>
      <c r="FU513" s="262"/>
      <c r="FV513" s="262"/>
      <c r="FW513" s="262"/>
      <c r="FX513" s="262"/>
      <c r="FY513" s="262"/>
      <c r="FZ513" s="262"/>
      <c r="GA513" s="262"/>
      <c r="GB513" s="262"/>
      <c r="GC513" s="262"/>
      <c r="GD513" s="262"/>
      <c r="GE513" s="262"/>
      <c r="GF513" s="262"/>
      <c r="GG513" s="262"/>
      <c r="GH513" s="262"/>
      <c r="GI513" s="262"/>
      <c r="GJ513" s="262"/>
      <c r="GK513" s="262"/>
      <c r="GL513" s="262"/>
      <c r="GU513" s="262"/>
      <c r="GV513" s="262"/>
      <c r="GW513" s="262"/>
      <c r="GX513" s="262"/>
      <c r="GY513" s="276"/>
      <c r="GZ513" s="276"/>
      <c r="HA513" s="276"/>
      <c r="HB513" s="276"/>
      <c r="HC513" s="276"/>
      <c r="HD513" s="276"/>
      <c r="HE513" s="262"/>
      <c r="HF513" s="262"/>
      <c r="HG513" s="262"/>
      <c r="HH513" s="262"/>
      <c r="HI513" s="262"/>
      <c r="HJ513" s="276"/>
      <c r="HK513" s="276"/>
      <c r="HL513" s="262"/>
      <c r="HM513" s="262"/>
      <c r="HN513" s="262"/>
      <c r="HO513" s="262"/>
      <c r="HP513" s="262"/>
      <c r="HQ513" s="262"/>
      <c r="HR513" s="262"/>
      <c r="HS513" s="262"/>
      <c r="HT513" s="262"/>
      <c r="HU513" s="262"/>
      <c r="HV513" s="262"/>
      <c r="HW513" s="262"/>
      <c r="HX513" s="262"/>
      <c r="HY513" s="262"/>
      <c r="HZ513" s="262"/>
      <c r="IA513" s="262"/>
      <c r="IB513" s="262"/>
      <c r="IC513" s="262"/>
      <c r="ID513" s="262"/>
      <c r="IE513" s="262"/>
      <c r="IF513" s="262"/>
      <c r="IG513" s="262"/>
      <c r="IH513" s="262"/>
      <c r="II513" s="262"/>
      <c r="IJ513" s="262"/>
      <c r="IK513" s="262"/>
      <c r="IL513" s="262"/>
      <c r="IM513" s="262"/>
      <c r="IN513" s="262"/>
      <c r="IO513" s="262"/>
      <c r="IP513" s="262"/>
      <c r="IQ513" s="262"/>
      <c r="IR513" s="262"/>
      <c r="IS513" s="262"/>
      <c r="IT513" s="262"/>
      <c r="IU513" s="262"/>
      <c r="IV513" s="262"/>
    </row>
    <row r="514" spans="1:256" ht="20.100000000000001" hidden="1" customHeight="1">
      <c r="A514" s="927"/>
      <c r="B514" s="1112"/>
      <c r="C514" s="1112"/>
      <c r="D514" s="1112"/>
      <c r="E514" s="1112"/>
      <c r="F514" s="1112"/>
      <c r="G514" s="1112"/>
      <c r="H514" s="1113"/>
      <c r="I514" s="1180" t="str">
        <f>I499</f>
        <v>L=400</v>
      </c>
      <c r="J514" s="992"/>
      <c r="K514" s="992"/>
      <c r="L514" s="992"/>
      <c r="M514" s="992"/>
      <c r="N514" s="992"/>
      <c r="O514" s="832"/>
      <c r="P514" s="831" t="s">
        <v>514</v>
      </c>
      <c r="Q514" s="832"/>
      <c r="R514" s="1181">
        <f>AL487+AL503</f>
        <v>53</v>
      </c>
      <c r="S514" s="992"/>
      <c r="T514" s="992"/>
      <c r="U514" s="710" t="s">
        <v>501</v>
      </c>
      <c r="V514" s="1182">
        <v>100</v>
      </c>
      <c r="W514" s="1147"/>
      <c r="X514" s="1147"/>
      <c r="Y514" s="1183"/>
      <c r="Z514" s="1184"/>
      <c r="AA514" s="1184"/>
      <c r="AB514" s="1184"/>
      <c r="AC514" s="1184"/>
      <c r="AD514" s="1184"/>
      <c r="AE514" s="994"/>
      <c r="AF514" s="994"/>
      <c r="AG514" s="994"/>
      <c r="AH514" s="994"/>
      <c r="AI514" s="724"/>
      <c r="AJ514" s="724"/>
      <c r="AK514" s="899"/>
      <c r="AL514" s="730">
        <f>R514*V514/100</f>
        <v>53</v>
      </c>
      <c r="AM514" s="900"/>
      <c r="AN514" s="900"/>
      <c r="AO514" s="900"/>
      <c r="AP514" s="900"/>
      <c r="AQ514" s="901"/>
      <c r="DW514" s="262"/>
      <c r="DX514" s="262"/>
      <c r="DY514" s="262"/>
      <c r="DZ514" s="262"/>
      <c r="EA514" s="262"/>
      <c r="EB514" s="262"/>
      <c r="EC514" s="262"/>
      <c r="ED514" s="262"/>
      <c r="EE514" s="262"/>
      <c r="EF514" s="262"/>
      <c r="EG514" s="262"/>
      <c r="EH514" s="262"/>
      <c r="EI514" s="262"/>
      <c r="EJ514" s="262"/>
      <c r="EK514" s="262"/>
      <c r="EL514" s="262"/>
      <c r="EM514" s="262"/>
      <c r="EN514" s="262"/>
      <c r="EO514" s="262"/>
      <c r="EP514" s="262"/>
      <c r="EQ514" s="262"/>
      <c r="ER514" s="262"/>
      <c r="ES514" s="262"/>
      <c r="ET514" s="262"/>
      <c r="EU514" s="262"/>
      <c r="EV514" s="262"/>
      <c r="EW514" s="262"/>
      <c r="EX514" s="262"/>
      <c r="EY514" s="262"/>
      <c r="EZ514" s="262"/>
      <c r="FA514" s="262"/>
      <c r="FB514" s="262"/>
      <c r="FC514" s="262"/>
      <c r="FD514" s="262"/>
      <c r="FE514" s="262"/>
      <c r="FF514" s="262"/>
      <c r="FG514" s="262"/>
      <c r="FH514" s="262"/>
      <c r="FI514" s="262"/>
      <c r="FJ514" s="262"/>
      <c r="FK514" s="262"/>
      <c r="FL514" s="262"/>
      <c r="FM514" s="262"/>
      <c r="FN514" s="262"/>
      <c r="FO514" s="262"/>
      <c r="FP514" s="262"/>
      <c r="FQ514" s="262"/>
      <c r="FR514" s="262"/>
      <c r="FS514" s="262"/>
      <c r="FT514" s="262"/>
      <c r="FU514" s="262"/>
      <c r="FV514" s="262"/>
      <c r="FW514" s="262"/>
      <c r="FX514" s="262"/>
      <c r="FY514" s="262"/>
      <c r="FZ514" s="262"/>
      <c r="GA514" s="262"/>
      <c r="GB514" s="262"/>
      <c r="GC514" s="262"/>
      <c r="GD514" s="262"/>
      <c r="GE514" s="262"/>
      <c r="GF514" s="262"/>
      <c r="GG514" s="262"/>
      <c r="GH514" s="262"/>
      <c r="GI514" s="262"/>
      <c r="GJ514" s="262"/>
      <c r="GK514" s="262"/>
      <c r="GU514" s="262"/>
      <c r="GV514" s="262"/>
      <c r="GW514" s="262"/>
      <c r="GX514" s="262"/>
      <c r="GY514" s="276"/>
      <c r="GZ514" s="276"/>
      <c r="HA514" s="276"/>
      <c r="HB514" s="276"/>
      <c r="HC514" s="276"/>
      <c r="HD514" s="276"/>
      <c r="HE514" s="262"/>
      <c r="HF514" s="262"/>
      <c r="HG514" s="262"/>
      <c r="HH514" s="262"/>
      <c r="HI514" s="262"/>
      <c r="HJ514" s="262"/>
      <c r="HK514" s="262"/>
      <c r="HL514" s="262"/>
      <c r="HM514" s="262"/>
      <c r="HN514" s="262"/>
      <c r="HO514" s="262"/>
      <c r="HP514" s="262"/>
      <c r="HQ514" s="262"/>
      <c r="HR514" s="262"/>
      <c r="HS514" s="262"/>
      <c r="HT514" s="262"/>
      <c r="HU514" s="262"/>
      <c r="HV514" s="262"/>
      <c r="HW514" s="262"/>
      <c r="HX514" s="262"/>
      <c r="HY514" s="262"/>
      <c r="HZ514" s="262"/>
      <c r="IA514" s="262"/>
      <c r="IB514" s="262"/>
      <c r="IC514" s="262"/>
      <c r="ID514" s="262"/>
      <c r="IE514" s="262"/>
      <c r="IF514" s="262"/>
      <c r="IG514" s="262"/>
      <c r="IH514" s="262"/>
      <c r="II514" s="262"/>
      <c r="IJ514" s="262"/>
      <c r="IK514" s="262"/>
      <c r="IL514" s="262"/>
      <c r="IM514" s="262"/>
      <c r="IN514" s="262"/>
      <c r="IO514" s="262"/>
      <c r="IP514" s="262"/>
      <c r="IQ514" s="262"/>
      <c r="IR514" s="262"/>
      <c r="IS514" s="262"/>
      <c r="IT514" s="262"/>
      <c r="IU514" s="262"/>
      <c r="IV514" s="262"/>
    </row>
    <row r="515" spans="1:256" ht="20.100000000000001" hidden="1" customHeight="1">
      <c r="A515" s="927"/>
      <c r="B515" s="1112"/>
      <c r="C515" s="1112"/>
      <c r="D515" s="1112"/>
      <c r="E515" s="1112"/>
      <c r="F515" s="1112"/>
      <c r="G515" s="1112"/>
      <c r="H515" s="1113"/>
      <c r="I515" s="1185" t="str">
        <f>I504</f>
        <v>L=500</v>
      </c>
      <c r="J515" s="809"/>
      <c r="K515" s="809"/>
      <c r="L515" s="809"/>
      <c r="M515" s="809"/>
      <c r="N515" s="809"/>
      <c r="O515" s="812"/>
      <c r="P515" s="811" t="s">
        <v>514</v>
      </c>
      <c r="Q515" s="812"/>
      <c r="R515" s="1186">
        <f>AL492+AL508</f>
        <v>0</v>
      </c>
      <c r="S515" s="809"/>
      <c r="T515" s="809"/>
      <c r="U515" s="996" t="s">
        <v>501</v>
      </c>
      <c r="V515" s="1187">
        <f>V514</f>
        <v>100</v>
      </c>
      <c r="W515" s="1188"/>
      <c r="X515" s="1188"/>
      <c r="Y515" s="1184"/>
      <c r="Z515" s="1184"/>
      <c r="AA515" s="1184"/>
      <c r="AB515" s="1184"/>
      <c r="AC515" s="1184"/>
      <c r="AD515" s="1184"/>
      <c r="AE515" s="994"/>
      <c r="AF515" s="994"/>
      <c r="AG515" s="994"/>
      <c r="AH515" s="994"/>
      <c r="AI515" s="724"/>
      <c r="AJ515" s="724"/>
      <c r="AK515" s="899"/>
      <c r="AL515" s="730">
        <f>R515*V515/100</f>
        <v>0</v>
      </c>
      <c r="AM515" s="900"/>
      <c r="AN515" s="900"/>
      <c r="AO515" s="900"/>
      <c r="AP515" s="900"/>
      <c r="AQ515" s="901"/>
      <c r="DW515" s="262"/>
      <c r="DX515" s="262"/>
      <c r="DY515" s="262"/>
      <c r="DZ515" s="262"/>
      <c r="EA515" s="262"/>
      <c r="EB515" s="262"/>
      <c r="EC515" s="262"/>
      <c r="ED515" s="262"/>
      <c r="EE515" s="262"/>
      <c r="EF515" s="262"/>
      <c r="EG515" s="262"/>
      <c r="EH515" s="262"/>
      <c r="EI515" s="262"/>
      <c r="EJ515" s="262"/>
      <c r="EK515" s="262"/>
      <c r="EL515" s="262"/>
      <c r="EM515" s="262"/>
      <c r="EN515" s="262"/>
      <c r="EO515" s="262"/>
      <c r="EP515" s="262"/>
      <c r="EQ515" s="262"/>
      <c r="ER515" s="262"/>
      <c r="ES515" s="262"/>
      <c r="ET515" s="262"/>
      <c r="EU515" s="262"/>
      <c r="EV515" s="262"/>
      <c r="EW515" s="262"/>
      <c r="EX515" s="262"/>
      <c r="EY515" s="262"/>
      <c r="EZ515" s="262"/>
      <c r="FA515" s="262"/>
      <c r="FB515" s="262"/>
      <c r="FC515" s="262"/>
      <c r="FD515" s="262"/>
      <c r="FE515" s="262"/>
      <c r="FF515" s="262"/>
      <c r="FG515" s="262"/>
      <c r="FH515" s="262"/>
      <c r="FI515" s="262"/>
      <c r="FJ515" s="262"/>
      <c r="FK515" s="262"/>
      <c r="FL515" s="262"/>
      <c r="FM515" s="262"/>
      <c r="FN515" s="262"/>
      <c r="FO515" s="262"/>
      <c r="FP515" s="262"/>
      <c r="FQ515" s="262"/>
      <c r="FR515" s="262"/>
      <c r="FS515" s="262"/>
      <c r="FT515" s="262"/>
      <c r="FU515" s="262"/>
      <c r="FV515" s="262"/>
      <c r="FW515" s="262"/>
      <c r="FX515" s="262"/>
      <c r="FY515" s="262"/>
      <c r="FZ515" s="262"/>
      <c r="GA515" s="262"/>
      <c r="GB515" s="262"/>
      <c r="GC515" s="262"/>
      <c r="GD515" s="262"/>
      <c r="GE515" s="262"/>
      <c r="GF515" s="262"/>
      <c r="GG515" s="262"/>
      <c r="GH515" s="262"/>
      <c r="GI515" s="262"/>
      <c r="GJ515" s="262"/>
      <c r="GK515" s="262"/>
      <c r="GU515" s="262"/>
      <c r="GV515" s="262"/>
      <c r="GW515" s="262"/>
      <c r="GX515" s="262"/>
      <c r="GY515" s="276"/>
      <c r="GZ515" s="276"/>
      <c r="HA515" s="276"/>
      <c r="HB515" s="276"/>
      <c r="HC515" s="276"/>
      <c r="HD515" s="276"/>
      <c r="HE515" s="262"/>
      <c r="HF515" s="262"/>
      <c r="HG515" s="262"/>
      <c r="HH515" s="262"/>
      <c r="HI515" s="262"/>
      <c r="HJ515" s="262"/>
      <c r="HK515" s="262"/>
      <c r="HL515" s="262"/>
      <c r="HM515" s="262"/>
      <c r="HN515" s="262"/>
      <c r="HO515" s="262"/>
      <c r="HP515" s="262"/>
      <c r="HQ515" s="262"/>
      <c r="HR515" s="262"/>
      <c r="HS515" s="262"/>
      <c r="HT515" s="262"/>
      <c r="HU515" s="262"/>
      <c r="HV515" s="262"/>
      <c r="HW515" s="262"/>
      <c r="HX515" s="262"/>
      <c r="HY515" s="262"/>
      <c r="HZ515" s="262"/>
      <c r="IA515" s="262"/>
      <c r="IB515" s="262"/>
      <c r="IC515" s="262"/>
      <c r="ID515" s="262"/>
      <c r="IE515" s="262"/>
      <c r="IF515" s="262"/>
      <c r="IG515" s="262"/>
      <c r="IH515" s="262"/>
      <c r="II515" s="262"/>
      <c r="IJ515" s="262"/>
      <c r="IK515" s="262"/>
      <c r="IL515" s="262"/>
      <c r="IM515" s="262"/>
      <c r="IN515" s="262"/>
      <c r="IO515" s="262"/>
      <c r="IP515" s="262"/>
      <c r="IQ515" s="262"/>
      <c r="IR515" s="262"/>
      <c r="IS515" s="262"/>
      <c r="IT515" s="262"/>
      <c r="IU515" s="262"/>
      <c r="IV515" s="262"/>
    </row>
    <row r="516" spans="1:256" ht="20.100000000000001" hidden="1" customHeight="1">
      <c r="A516" s="927"/>
      <c r="B516" s="1112"/>
      <c r="C516" s="1112"/>
      <c r="D516" s="1112"/>
      <c r="E516" s="1112"/>
      <c r="F516" s="1112"/>
      <c r="G516" s="1112"/>
      <c r="H516" s="1113"/>
      <c r="I516" s="1180" t="str">
        <f>I509</f>
        <v>L=700</v>
      </c>
      <c r="J516" s="992"/>
      <c r="K516" s="992"/>
      <c r="L516" s="992"/>
      <c r="M516" s="992"/>
      <c r="N516" s="992"/>
      <c r="O516" s="832"/>
      <c r="P516" s="831" t="s">
        <v>514</v>
      </c>
      <c r="Q516" s="832"/>
      <c r="R516" s="1181">
        <f>AL497+AL513</f>
        <v>0</v>
      </c>
      <c r="S516" s="992"/>
      <c r="T516" s="992"/>
      <c r="U516" s="996" t="s">
        <v>501</v>
      </c>
      <c r="V516" s="1187">
        <f>V514</f>
        <v>100</v>
      </c>
      <c r="W516" s="1188"/>
      <c r="X516" s="1188"/>
      <c r="Y516" s="1184"/>
      <c r="Z516" s="1184"/>
      <c r="AA516" s="1184"/>
      <c r="AB516" s="1184"/>
      <c r="AC516" s="1184"/>
      <c r="AD516" s="1184"/>
      <c r="AE516" s="994"/>
      <c r="AF516" s="994"/>
      <c r="AG516" s="994"/>
      <c r="AH516" s="994"/>
      <c r="AI516" s="994"/>
      <c r="AJ516" s="994"/>
      <c r="AK516" s="1000"/>
      <c r="AL516" s="1001">
        <f>R516*V516/100</f>
        <v>0</v>
      </c>
      <c r="AM516" s="1002"/>
      <c r="AN516" s="1002"/>
      <c r="AO516" s="1002"/>
      <c r="AP516" s="1002"/>
      <c r="AQ516" s="1003"/>
      <c r="DW516" s="262"/>
      <c r="DX516" s="262"/>
      <c r="DY516" s="262"/>
      <c r="DZ516" s="262"/>
      <c r="EA516" s="262"/>
      <c r="EB516" s="262"/>
      <c r="EC516" s="262"/>
      <c r="ED516" s="262"/>
      <c r="EE516" s="262"/>
      <c r="EF516" s="262"/>
      <c r="EG516" s="262"/>
      <c r="EH516" s="262"/>
      <c r="EI516" s="262"/>
      <c r="EJ516" s="262"/>
      <c r="EK516" s="262"/>
      <c r="EL516" s="262"/>
      <c r="EM516" s="262"/>
      <c r="EN516" s="262"/>
      <c r="EO516" s="262"/>
      <c r="EP516" s="262"/>
      <c r="EQ516" s="262"/>
      <c r="ER516" s="262"/>
      <c r="ES516" s="262"/>
      <c r="ET516" s="262"/>
      <c r="EU516" s="262"/>
      <c r="EV516" s="262"/>
      <c r="EW516" s="262"/>
      <c r="EX516" s="262"/>
      <c r="EY516" s="262"/>
      <c r="EZ516" s="262"/>
      <c r="FA516" s="262"/>
      <c r="FB516" s="262"/>
      <c r="FC516" s="262"/>
      <c r="FD516" s="262"/>
      <c r="FE516" s="262"/>
      <c r="FF516" s="262"/>
      <c r="FG516" s="262"/>
      <c r="FH516" s="262"/>
      <c r="FI516" s="262"/>
      <c r="FJ516" s="262"/>
      <c r="FK516" s="262"/>
      <c r="FL516" s="262"/>
      <c r="FM516" s="262"/>
      <c r="FN516" s="262"/>
      <c r="FO516" s="262"/>
      <c r="FP516" s="262"/>
      <c r="FQ516" s="262"/>
      <c r="FR516" s="262"/>
      <c r="FS516" s="262"/>
      <c r="FT516" s="262"/>
      <c r="FU516" s="262"/>
      <c r="FV516" s="262"/>
      <c r="FW516" s="262"/>
      <c r="FX516" s="262"/>
      <c r="FY516" s="262"/>
      <c r="FZ516" s="262"/>
      <c r="GA516" s="262"/>
      <c r="GB516" s="262"/>
      <c r="GC516" s="262"/>
      <c r="GD516" s="262"/>
      <c r="GE516" s="262"/>
      <c r="GF516" s="262"/>
      <c r="GG516" s="262"/>
      <c r="GH516" s="262"/>
      <c r="GI516" s="262"/>
      <c r="GJ516" s="262"/>
      <c r="GK516" s="262"/>
      <c r="GU516" s="262"/>
      <c r="GV516" s="262"/>
      <c r="GW516" s="262"/>
      <c r="GX516" s="262"/>
      <c r="GY516" s="276"/>
      <c r="GZ516" s="276"/>
      <c r="HA516" s="276"/>
      <c r="HB516" s="276"/>
      <c r="HC516" s="276"/>
      <c r="HD516" s="276"/>
      <c r="HE516" s="262"/>
      <c r="HF516" s="262"/>
      <c r="HG516" s="262"/>
      <c r="HH516" s="262"/>
      <c r="HI516" s="262"/>
      <c r="HJ516" s="262"/>
      <c r="HK516" s="262"/>
      <c r="HL516" s="262"/>
      <c r="HM516" s="262"/>
      <c r="HN516" s="262"/>
      <c r="HO516" s="262"/>
      <c r="HP516" s="262"/>
      <c r="HQ516" s="262"/>
      <c r="HR516" s="262"/>
      <c r="HS516" s="262"/>
      <c r="HT516" s="262"/>
      <c r="HU516" s="262"/>
      <c r="HV516" s="262"/>
      <c r="HW516" s="262"/>
      <c r="HX516" s="262"/>
      <c r="HY516" s="262"/>
      <c r="HZ516" s="262"/>
      <c r="IA516" s="262"/>
      <c r="IB516" s="262"/>
      <c r="IC516" s="262"/>
      <c r="ID516" s="262"/>
      <c r="IE516" s="262"/>
      <c r="IF516" s="262"/>
      <c r="IG516" s="262"/>
      <c r="IH516" s="262"/>
      <c r="II516" s="262"/>
      <c r="IJ516" s="262"/>
      <c r="IK516" s="262"/>
      <c r="IL516" s="262"/>
      <c r="IM516" s="262"/>
      <c r="IN516" s="262"/>
      <c r="IO516" s="262"/>
      <c r="IP516" s="262"/>
      <c r="IQ516" s="262"/>
      <c r="IR516" s="262"/>
      <c r="IS516" s="262"/>
      <c r="IT516" s="262"/>
      <c r="IU516" s="262"/>
      <c r="IV516" s="262"/>
    </row>
    <row r="517" spans="1:256" ht="20.100000000000001" hidden="1" customHeight="1">
      <c r="A517" s="837"/>
      <c r="B517" s="826"/>
      <c r="C517" s="826"/>
      <c r="D517" s="826"/>
      <c r="E517" s="826"/>
      <c r="F517" s="826"/>
      <c r="G517" s="826"/>
      <c r="H517" s="836"/>
      <c r="I517" s="1049" t="s">
        <v>669</v>
      </c>
      <c r="J517" s="1050"/>
      <c r="K517" s="1050"/>
      <c r="L517" s="1050"/>
      <c r="M517" s="1050"/>
      <c r="N517" s="1050"/>
      <c r="O517" s="1051"/>
      <c r="P517" s="698" t="s">
        <v>503</v>
      </c>
      <c r="Q517" s="735"/>
      <c r="R517" s="837" t="s">
        <v>502</v>
      </c>
      <c r="S517" s="709"/>
      <c r="T517" s="709"/>
      <c r="U517" s="709"/>
      <c r="V517" s="709"/>
      <c r="W517" s="1937">
        <f>AL514*0.4+AL515*0.5+AL516*0.7</f>
        <v>21.200000000000003</v>
      </c>
      <c r="X517" s="1937"/>
      <c r="Y517" s="1937"/>
      <c r="Z517" s="1937"/>
      <c r="AA517" s="1937"/>
      <c r="AB517" s="710" t="s">
        <v>501</v>
      </c>
      <c r="AC517" s="1189">
        <v>0.106</v>
      </c>
      <c r="AD517" s="1190"/>
      <c r="AE517" s="1190"/>
      <c r="AF517" s="1191"/>
      <c r="AG517" s="1191"/>
      <c r="AH517" s="703"/>
      <c r="AI517" s="703"/>
      <c r="AJ517" s="703"/>
      <c r="AK517" s="711"/>
      <c r="AL517" s="740">
        <f>ROUND(W517*AC517,3)</f>
        <v>2.2469999999999999</v>
      </c>
      <c r="AM517" s="741"/>
      <c r="AN517" s="741"/>
      <c r="AO517" s="741"/>
      <c r="AP517" s="741"/>
      <c r="AQ517" s="742"/>
      <c r="DW517" s="262"/>
      <c r="DX517" s="262"/>
      <c r="DY517" s="262"/>
      <c r="DZ517" s="262"/>
      <c r="EA517" s="262"/>
      <c r="EB517" s="262"/>
      <c r="EC517" s="262"/>
      <c r="ED517" s="262"/>
      <c r="EE517" s="262"/>
      <c r="EF517" s="262"/>
      <c r="EG517" s="262"/>
      <c r="EH517" s="262"/>
      <c r="EI517" s="262"/>
      <c r="EJ517" s="262"/>
      <c r="EK517" s="262"/>
      <c r="EL517" s="262"/>
      <c r="EM517" s="262"/>
      <c r="EN517" s="262"/>
      <c r="EO517" s="262"/>
      <c r="EP517" s="262"/>
      <c r="EQ517" s="262"/>
      <c r="ER517" s="262"/>
      <c r="ES517" s="262"/>
      <c r="ET517" s="262"/>
      <c r="EU517" s="262"/>
      <c r="EV517" s="262"/>
      <c r="EW517" s="262"/>
      <c r="EX517" s="262"/>
      <c r="EY517" s="262"/>
      <c r="EZ517" s="262"/>
      <c r="FA517" s="262"/>
      <c r="FB517" s="262"/>
      <c r="FC517" s="262"/>
      <c r="FD517" s="262"/>
      <c r="FE517" s="262"/>
      <c r="FF517" s="262"/>
      <c r="FG517" s="262"/>
      <c r="FH517" s="262"/>
      <c r="FI517" s="262"/>
      <c r="FJ517" s="262"/>
      <c r="FK517" s="262"/>
      <c r="FL517" s="262"/>
      <c r="FM517" s="262"/>
      <c r="FN517" s="262"/>
      <c r="FO517" s="262"/>
      <c r="FP517" s="262"/>
      <c r="FQ517" s="262"/>
      <c r="FR517" s="262"/>
      <c r="FS517" s="262"/>
      <c r="FT517" s="262"/>
      <c r="FU517" s="262"/>
      <c r="FV517" s="262"/>
      <c r="FW517" s="262"/>
      <c r="FX517" s="262"/>
      <c r="FY517" s="262"/>
      <c r="FZ517" s="262"/>
      <c r="GA517" s="262"/>
      <c r="GB517" s="262"/>
      <c r="GC517" s="262"/>
      <c r="GD517" s="262"/>
      <c r="GE517" s="262"/>
      <c r="GF517" s="262"/>
      <c r="GG517" s="262"/>
      <c r="GH517" s="262"/>
      <c r="GI517" s="262"/>
      <c r="GJ517" s="262"/>
      <c r="GK517" s="262"/>
      <c r="GU517" s="262"/>
      <c r="GV517" s="262"/>
      <c r="GW517" s="262"/>
      <c r="GX517" s="262"/>
      <c r="GY517" s="276"/>
      <c r="GZ517" s="276"/>
      <c r="HA517" s="276"/>
      <c r="HB517" s="276"/>
      <c r="HC517" s="276"/>
      <c r="HD517" s="276"/>
      <c r="HE517" s="262"/>
      <c r="HF517" s="262"/>
      <c r="HG517" s="262"/>
      <c r="HH517" s="262"/>
      <c r="HI517" s="262"/>
      <c r="HJ517" s="262"/>
      <c r="HK517" s="262"/>
      <c r="HL517" s="262"/>
      <c r="HM517" s="262"/>
      <c r="HN517" s="262"/>
      <c r="HO517" s="262"/>
      <c r="HP517" s="262"/>
      <c r="HQ517" s="262"/>
      <c r="HR517" s="262"/>
      <c r="HS517" s="262"/>
      <c r="HT517" s="262"/>
      <c r="HU517" s="262"/>
      <c r="HV517" s="262"/>
      <c r="HW517" s="262"/>
      <c r="HX517" s="262"/>
      <c r="HY517" s="262"/>
      <c r="HZ517" s="262"/>
      <c r="IA517" s="262"/>
      <c r="IB517" s="262"/>
      <c r="IC517" s="262"/>
      <c r="ID517" s="262"/>
      <c r="IE517" s="262"/>
      <c r="IF517" s="262"/>
      <c r="IG517" s="262"/>
      <c r="IH517" s="262"/>
      <c r="II517" s="262"/>
      <c r="IJ517" s="262"/>
      <c r="IK517" s="262"/>
      <c r="IL517" s="262"/>
      <c r="IM517" s="262"/>
      <c r="IN517" s="262"/>
      <c r="IO517" s="262"/>
      <c r="IP517" s="262"/>
      <c r="IQ517" s="262"/>
      <c r="IR517" s="262"/>
      <c r="IS517" s="262"/>
      <c r="IT517" s="262"/>
      <c r="IU517" s="262"/>
      <c r="IV517" s="262"/>
    </row>
    <row r="518" spans="1:256" ht="20.100000000000001" hidden="1" customHeight="1">
      <c r="A518" s="842"/>
      <c r="B518" s="843"/>
      <c r="C518" s="843"/>
      <c r="D518" s="843"/>
      <c r="E518" s="843"/>
      <c r="F518" s="843"/>
      <c r="G518" s="843"/>
      <c r="H518" s="844"/>
      <c r="I518" s="845"/>
      <c r="J518" s="778"/>
      <c r="K518" s="778"/>
      <c r="L518" s="778"/>
      <c r="M518" s="778"/>
      <c r="N518" s="778"/>
      <c r="O518" s="847"/>
      <c r="P518" s="1072"/>
      <c r="Q518" s="775"/>
      <c r="R518" s="842" t="s">
        <v>504</v>
      </c>
      <c r="S518" s="778"/>
      <c r="T518" s="963">
        <v>7</v>
      </c>
      <c r="U518" s="778" t="s">
        <v>505</v>
      </c>
      <c r="V518" s="778"/>
      <c r="W518" s="1933">
        <f>AL517</f>
        <v>2.2469999999999999</v>
      </c>
      <c r="X518" s="1933"/>
      <c r="Y518" s="1933"/>
      <c r="Z518" s="1933"/>
      <c r="AA518" s="1933"/>
      <c r="AB518" s="773" t="s">
        <v>501</v>
      </c>
      <c r="AC518" s="964">
        <f>1+T518/100</f>
        <v>1.07</v>
      </c>
      <c r="AD518" s="965"/>
      <c r="AE518" s="965"/>
      <c r="AF518" s="780"/>
      <c r="AG518" s="780"/>
      <c r="AH518" s="780"/>
      <c r="AI518" s="780"/>
      <c r="AJ518" s="780"/>
      <c r="AK518" s="781"/>
      <c r="AL518" s="853">
        <f>ROUND(W518*AC518,3)</f>
        <v>2.4039999999999999</v>
      </c>
      <c r="AM518" s="854"/>
      <c r="AN518" s="854"/>
      <c r="AO518" s="854"/>
      <c r="AP518" s="854"/>
      <c r="AQ518" s="855"/>
      <c r="DW518" s="262"/>
      <c r="DX518" s="262"/>
      <c r="DY518" s="262"/>
      <c r="DZ518" s="262"/>
      <c r="EA518" s="262"/>
      <c r="EB518" s="262"/>
      <c r="EC518" s="262"/>
      <c r="ED518" s="262"/>
      <c r="EE518" s="262"/>
      <c r="EF518" s="262"/>
      <c r="EG518" s="262"/>
      <c r="EH518" s="262"/>
      <c r="EI518" s="262"/>
      <c r="EJ518" s="262"/>
      <c r="EK518" s="262"/>
      <c r="EL518" s="262"/>
      <c r="EM518" s="262"/>
      <c r="EN518" s="262"/>
      <c r="EO518" s="262"/>
      <c r="EP518" s="262"/>
      <c r="EQ518" s="262"/>
      <c r="ER518" s="262"/>
      <c r="ES518" s="262"/>
      <c r="ET518" s="262"/>
      <c r="EU518" s="262"/>
      <c r="EV518" s="262"/>
      <c r="EW518" s="262"/>
      <c r="EX518" s="262"/>
      <c r="EY518" s="262"/>
      <c r="EZ518" s="262"/>
      <c r="FA518" s="262"/>
      <c r="FB518" s="262"/>
      <c r="FC518" s="262"/>
      <c r="FD518" s="262"/>
      <c r="FE518" s="262"/>
      <c r="FF518" s="262"/>
      <c r="FG518" s="262"/>
      <c r="FH518" s="262"/>
      <c r="FI518" s="262"/>
      <c r="FJ518" s="262"/>
      <c r="FK518" s="262"/>
      <c r="FL518" s="262"/>
      <c r="FM518" s="262"/>
      <c r="FN518" s="262"/>
      <c r="FO518" s="262"/>
      <c r="FP518" s="262"/>
      <c r="FQ518" s="262"/>
      <c r="FR518" s="262"/>
      <c r="FS518" s="262"/>
      <c r="FT518" s="262"/>
      <c r="FU518" s="262"/>
      <c r="FV518" s="262"/>
      <c r="FW518" s="262"/>
      <c r="FX518" s="262"/>
      <c r="FY518" s="262"/>
      <c r="FZ518" s="262"/>
      <c r="GA518" s="262"/>
      <c r="GB518" s="262"/>
      <c r="GC518" s="262"/>
      <c r="GD518" s="262"/>
      <c r="GE518" s="262"/>
      <c r="GF518" s="262"/>
      <c r="GG518" s="262"/>
      <c r="GH518" s="262"/>
      <c r="GI518" s="262"/>
      <c r="GJ518" s="262"/>
      <c r="GK518" s="262"/>
      <c r="GU518" s="262"/>
      <c r="GV518" s="262"/>
      <c r="GW518" s="262"/>
      <c r="GX518" s="262"/>
      <c r="GY518" s="276"/>
      <c r="GZ518" s="276"/>
      <c r="HA518" s="276"/>
      <c r="HB518" s="276"/>
      <c r="HC518" s="276"/>
      <c r="HD518" s="276"/>
      <c r="HE518" s="262"/>
      <c r="HF518" s="262"/>
      <c r="HG518" s="262"/>
      <c r="HH518" s="262"/>
      <c r="HI518" s="262"/>
      <c r="HJ518" s="262"/>
      <c r="HK518" s="262"/>
      <c r="HL518" s="262"/>
      <c r="HM518" s="262"/>
      <c r="HN518" s="262"/>
      <c r="HO518" s="262"/>
      <c r="HP518" s="262"/>
      <c r="HQ518" s="262"/>
      <c r="HR518" s="262"/>
      <c r="HS518" s="262"/>
      <c r="HT518" s="262"/>
      <c r="HU518" s="262"/>
      <c r="HV518" s="262"/>
      <c r="HW518" s="262"/>
      <c r="HX518" s="262"/>
      <c r="HY518" s="262"/>
      <c r="HZ518" s="262"/>
      <c r="IA518" s="262"/>
      <c r="IB518" s="262"/>
      <c r="IC518" s="262"/>
      <c r="ID518" s="262"/>
      <c r="IE518" s="262"/>
      <c r="IF518" s="262"/>
      <c r="IG518" s="262"/>
      <c r="IH518" s="262"/>
      <c r="II518" s="262"/>
      <c r="IJ518" s="262"/>
      <c r="IK518" s="262"/>
      <c r="IL518" s="262"/>
      <c r="IM518" s="262"/>
      <c r="IN518" s="262"/>
      <c r="IO518" s="262"/>
      <c r="IP518" s="262"/>
      <c r="IQ518" s="262"/>
      <c r="IR518" s="262"/>
      <c r="IS518" s="262"/>
      <c r="IT518" s="262"/>
      <c r="IU518" s="262"/>
      <c r="IV518" s="262"/>
    </row>
    <row r="519" spans="1:256" ht="20.100000000000001" hidden="1" customHeight="1">
      <c r="A519" s="765" t="s">
        <v>736</v>
      </c>
      <c r="B519" s="766"/>
      <c r="C519" s="766"/>
      <c r="D519" s="766"/>
      <c r="E519" s="766"/>
      <c r="F519" s="766"/>
      <c r="G519" s="766"/>
      <c r="H519" s="788"/>
      <c r="I519" s="794"/>
      <c r="J519" s="709"/>
      <c r="K519" s="709"/>
      <c r="L519" s="709"/>
      <c r="M519" s="709"/>
      <c r="N519" s="709"/>
      <c r="O519" s="795"/>
      <c r="P519" s="765" t="s">
        <v>514</v>
      </c>
      <c r="Q519" s="788"/>
      <c r="R519" s="837" t="s">
        <v>737</v>
      </c>
      <c r="S519" s="766"/>
      <c r="T519" s="710"/>
      <c r="U519" s="872"/>
      <c r="V519" s="766"/>
      <c r="W519" s="766"/>
      <c r="X519" s="915"/>
      <c r="Y519" s="766"/>
      <c r="Z519" s="766"/>
      <c r="AA519" s="766"/>
      <c r="AB519" s="766"/>
      <c r="AC519" s="766"/>
      <c r="AD519" s="766"/>
      <c r="AE519" s="709"/>
      <c r="AF519" s="709"/>
      <c r="AG519" s="709"/>
      <c r="AH519" s="709"/>
      <c r="AI519" s="709"/>
      <c r="AJ519" s="709"/>
      <c r="AK519" s="795"/>
      <c r="AL519" s="799"/>
      <c r="AM519" s="800"/>
      <c r="AN519" s="800"/>
      <c r="AO519" s="800"/>
      <c r="AP519" s="800"/>
      <c r="AQ519" s="742"/>
      <c r="DW519" s="262"/>
      <c r="DX519" s="262"/>
      <c r="DY519" s="262"/>
      <c r="DZ519" s="262"/>
      <c r="EA519" s="262"/>
      <c r="EB519" s="262"/>
      <c r="EC519" s="262"/>
      <c r="ED519" s="262"/>
      <c r="EE519" s="262"/>
      <c r="EF519" s="262"/>
      <c r="EG519" s="262"/>
      <c r="EH519" s="262"/>
      <c r="EI519" s="262"/>
      <c r="EJ519" s="262"/>
      <c r="EK519" s="262"/>
      <c r="EL519" s="262"/>
      <c r="EM519" s="262"/>
      <c r="EN519" s="262"/>
      <c r="EO519" s="262"/>
      <c r="EP519" s="262"/>
      <c r="EQ519" s="262"/>
      <c r="ER519" s="262"/>
      <c r="ES519" s="262"/>
      <c r="ET519" s="262"/>
      <c r="EU519" s="262"/>
      <c r="EV519" s="262"/>
      <c r="EW519" s="262"/>
      <c r="EX519" s="262"/>
      <c r="EY519" s="262"/>
      <c r="EZ519" s="262"/>
      <c r="FA519" s="262"/>
      <c r="FB519" s="262"/>
      <c r="FC519" s="262"/>
      <c r="FD519" s="262"/>
      <c r="FE519" s="262"/>
      <c r="FF519" s="262"/>
      <c r="FG519" s="262"/>
      <c r="FH519" s="262"/>
      <c r="FI519" s="262"/>
      <c r="FJ519" s="262"/>
      <c r="FK519" s="262"/>
      <c r="FL519" s="262"/>
      <c r="FM519" s="262"/>
      <c r="FN519" s="262"/>
      <c r="FO519" s="262"/>
      <c r="FP519" s="262"/>
      <c r="FQ519" s="262"/>
      <c r="FR519" s="262"/>
      <c r="FS519" s="262"/>
      <c r="FT519" s="262"/>
      <c r="FU519" s="262"/>
      <c r="FV519" s="262"/>
      <c r="FW519" s="262"/>
      <c r="FX519" s="262"/>
      <c r="FY519" s="262"/>
      <c r="FZ519" s="262"/>
      <c r="GA519" s="262"/>
      <c r="GB519" s="262"/>
      <c r="GC519" s="262"/>
      <c r="GD519" s="262"/>
      <c r="GE519" s="262"/>
      <c r="GF519" s="262"/>
      <c r="GG519" s="262"/>
      <c r="GH519" s="262"/>
      <c r="GI519" s="262"/>
      <c r="GJ519" s="262"/>
      <c r="GK519" s="262"/>
      <c r="GU519" s="262"/>
      <c r="GV519" s="262"/>
      <c r="GW519" s="262"/>
      <c r="GX519" s="262"/>
      <c r="GY519" s="276"/>
      <c r="GZ519" s="276"/>
      <c r="HA519" s="276"/>
      <c r="HB519" s="276"/>
      <c r="HC519" s="276"/>
      <c r="HD519" s="276"/>
      <c r="HE519" s="262"/>
      <c r="HF519" s="262"/>
      <c r="HG519" s="262"/>
      <c r="HH519" s="262"/>
      <c r="HI519" s="262"/>
      <c r="HJ519" s="262"/>
      <c r="HK519" s="262"/>
      <c r="HL519" s="262"/>
      <c r="HM519" s="262"/>
      <c r="HN519" s="262"/>
      <c r="HO519" s="262"/>
      <c r="HP519" s="262"/>
      <c r="HQ519" s="262"/>
      <c r="HR519" s="262"/>
      <c r="HS519" s="262"/>
      <c r="HT519" s="262"/>
      <c r="HU519" s="262"/>
      <c r="HV519" s="262"/>
      <c r="HW519" s="262"/>
      <c r="HX519" s="262"/>
      <c r="HY519" s="262"/>
      <c r="HZ519" s="262"/>
      <c r="IA519" s="262"/>
      <c r="IB519" s="262"/>
      <c r="IC519" s="262"/>
      <c r="ID519" s="262"/>
      <c r="IE519" s="262"/>
      <c r="IF519" s="262"/>
      <c r="IG519" s="262"/>
      <c r="IH519" s="262"/>
      <c r="II519" s="262"/>
      <c r="IJ519" s="262"/>
      <c r="IK519" s="262"/>
      <c r="IL519" s="262"/>
      <c r="IM519" s="262"/>
      <c r="IN519" s="262"/>
      <c r="IO519" s="262"/>
      <c r="IP519" s="262"/>
      <c r="IQ519" s="262"/>
      <c r="IR519" s="262"/>
      <c r="IS519" s="262"/>
      <c r="IT519" s="262"/>
      <c r="IU519" s="262"/>
      <c r="IV519" s="262"/>
    </row>
    <row r="520" spans="1:256" ht="20.100000000000001" hidden="1" customHeight="1">
      <c r="A520" s="765" t="s">
        <v>718</v>
      </c>
      <c r="B520" s="766"/>
      <c r="C520" s="766"/>
      <c r="D520" s="766"/>
      <c r="E520" s="766"/>
      <c r="F520" s="766"/>
      <c r="G520" s="766"/>
      <c r="H520" s="788"/>
      <c r="I520" s="1180" t="str">
        <f>I514</f>
        <v>L=400</v>
      </c>
      <c r="J520" s="992"/>
      <c r="K520" s="992"/>
      <c r="L520" s="992"/>
      <c r="M520" s="992"/>
      <c r="N520" s="992"/>
      <c r="O520" s="832"/>
      <c r="P520" s="1192"/>
      <c r="Q520" s="1000"/>
      <c r="R520" s="1181">
        <f>AL487+AL503</f>
        <v>53</v>
      </c>
      <c r="S520" s="992"/>
      <c r="T520" s="992"/>
      <c r="U520" s="896" t="s">
        <v>501</v>
      </c>
      <c r="V520" s="1193">
        <v>100</v>
      </c>
      <c r="W520" s="1194"/>
      <c r="X520" s="1194"/>
      <c r="Y520" s="724"/>
      <c r="Z520" s="994"/>
      <c r="AA520" s="994"/>
      <c r="AB520" s="994"/>
      <c r="AC520" s="994"/>
      <c r="AD520" s="994"/>
      <c r="AE520" s="994"/>
      <c r="AF520" s="994"/>
      <c r="AG520" s="994"/>
      <c r="AH520" s="994"/>
      <c r="AI520" s="994"/>
      <c r="AJ520" s="994"/>
      <c r="AK520" s="1000"/>
      <c r="AL520" s="730">
        <f>R520*V520/100</f>
        <v>53</v>
      </c>
      <c r="AM520" s="1002"/>
      <c r="AN520" s="1002"/>
      <c r="AO520" s="1002"/>
      <c r="AP520" s="1002"/>
      <c r="AQ520" s="1003"/>
      <c r="DW520" s="262"/>
      <c r="DX520" s="262"/>
      <c r="DY520" s="262"/>
      <c r="DZ520" s="262"/>
      <c r="EA520" s="262"/>
      <c r="EB520" s="262"/>
      <c r="EC520" s="262"/>
      <c r="ED520" s="262"/>
      <c r="EE520" s="262"/>
      <c r="EF520" s="262"/>
      <c r="EG520" s="262"/>
      <c r="EH520" s="262"/>
      <c r="EI520" s="262"/>
      <c r="EJ520" s="262"/>
      <c r="EK520" s="262"/>
      <c r="EL520" s="262"/>
      <c r="EM520" s="262"/>
      <c r="EN520" s="262"/>
      <c r="EO520" s="262"/>
      <c r="EP520" s="262"/>
      <c r="EQ520" s="262"/>
      <c r="ER520" s="262"/>
      <c r="ES520" s="262"/>
      <c r="ET520" s="262"/>
      <c r="EU520" s="262"/>
      <c r="EV520" s="262"/>
      <c r="EW520" s="262"/>
      <c r="EX520" s="262"/>
      <c r="EY520" s="262"/>
      <c r="EZ520" s="262"/>
      <c r="FA520" s="262"/>
      <c r="FB520" s="262"/>
      <c r="FC520" s="262"/>
      <c r="FD520" s="262"/>
      <c r="FE520" s="262"/>
      <c r="FF520" s="262"/>
      <c r="FG520" s="262"/>
      <c r="FH520" s="262"/>
      <c r="FI520" s="262"/>
      <c r="FJ520" s="262"/>
      <c r="FK520" s="262"/>
      <c r="FL520" s="262"/>
      <c r="FM520" s="262"/>
      <c r="FN520" s="262"/>
      <c r="FO520" s="262"/>
      <c r="FP520" s="262"/>
      <c r="FQ520" s="262"/>
      <c r="FR520" s="262"/>
      <c r="FS520" s="262"/>
      <c r="FT520" s="262"/>
      <c r="FU520" s="262"/>
      <c r="FV520" s="262"/>
      <c r="FW520" s="262"/>
      <c r="FX520" s="262"/>
      <c r="FY520" s="262"/>
      <c r="FZ520" s="263"/>
      <c r="GA520" s="263"/>
      <c r="GB520" s="262"/>
      <c r="GC520" s="262"/>
      <c r="GD520" s="262"/>
      <c r="GE520" s="262"/>
      <c r="GF520" s="262"/>
      <c r="GG520" s="262"/>
      <c r="GH520" s="262"/>
      <c r="GI520" s="262"/>
      <c r="GJ520" s="262"/>
      <c r="GK520" s="262"/>
      <c r="GU520" s="262"/>
      <c r="GV520" s="262"/>
      <c r="GW520" s="262"/>
      <c r="GX520" s="262"/>
      <c r="GY520" s="276"/>
      <c r="GZ520" s="276"/>
      <c r="HA520" s="276"/>
      <c r="HB520" s="276"/>
      <c r="HC520" s="276"/>
      <c r="HD520" s="276"/>
      <c r="HE520" s="262"/>
      <c r="HF520" s="262"/>
      <c r="HG520" s="262"/>
      <c r="HH520" s="262"/>
      <c r="HI520" s="262"/>
      <c r="HJ520" s="262"/>
      <c r="HK520" s="262"/>
      <c r="HL520" s="262"/>
      <c r="HM520" s="262"/>
      <c r="HN520" s="262"/>
      <c r="HO520" s="262"/>
      <c r="HP520" s="262"/>
      <c r="HQ520" s="262"/>
      <c r="HR520" s="262"/>
      <c r="HS520" s="262"/>
      <c r="HT520" s="262"/>
      <c r="HU520" s="262"/>
      <c r="HV520" s="262"/>
      <c r="HW520" s="262"/>
      <c r="HX520" s="262"/>
      <c r="HY520" s="262"/>
      <c r="HZ520" s="262"/>
      <c r="IA520" s="262"/>
      <c r="IB520" s="262"/>
      <c r="IC520" s="262"/>
      <c r="ID520" s="262"/>
      <c r="IE520" s="262"/>
      <c r="IF520" s="262"/>
      <c r="IG520" s="262"/>
      <c r="IH520" s="262"/>
      <c r="II520" s="262"/>
      <c r="IJ520" s="262"/>
      <c r="IK520" s="262"/>
      <c r="IL520" s="262"/>
      <c r="IM520" s="262"/>
      <c r="IN520" s="262"/>
      <c r="IO520" s="262"/>
      <c r="IP520" s="262"/>
      <c r="IQ520" s="262"/>
      <c r="IR520" s="262"/>
      <c r="IS520" s="262"/>
      <c r="IT520" s="262"/>
      <c r="IU520" s="262"/>
      <c r="IV520" s="262"/>
    </row>
    <row r="521" spans="1:256" ht="20.100000000000001" hidden="1" customHeight="1">
      <c r="A521" s="765"/>
      <c r="B521" s="766"/>
      <c r="C521" s="766"/>
      <c r="D521" s="766"/>
      <c r="E521" s="766"/>
      <c r="F521" s="766"/>
      <c r="G521" s="766"/>
      <c r="H521" s="788"/>
      <c r="I521" s="1180" t="str">
        <f>I515</f>
        <v>L=500</v>
      </c>
      <c r="J521" s="992"/>
      <c r="K521" s="992"/>
      <c r="L521" s="992"/>
      <c r="M521" s="992"/>
      <c r="N521" s="992"/>
      <c r="O521" s="832"/>
      <c r="P521" s="1192"/>
      <c r="Q521" s="1000"/>
      <c r="R521" s="1181">
        <f>AL492+AL508</f>
        <v>0</v>
      </c>
      <c r="S521" s="992"/>
      <c r="T521" s="992"/>
      <c r="U521" s="996" t="s">
        <v>501</v>
      </c>
      <c r="V521" s="1187">
        <v>100</v>
      </c>
      <c r="W521" s="1188"/>
      <c r="X521" s="1188"/>
      <c r="Y521" s="994"/>
      <c r="Z521" s="994"/>
      <c r="AA521" s="994"/>
      <c r="AB521" s="994"/>
      <c r="AC521" s="994"/>
      <c r="AD521" s="994"/>
      <c r="AE521" s="994"/>
      <c r="AF521" s="994"/>
      <c r="AG521" s="994"/>
      <c r="AH521" s="994"/>
      <c r="AI521" s="994"/>
      <c r="AJ521" s="994"/>
      <c r="AK521" s="1000"/>
      <c r="AL521" s="1001">
        <f>R521*V521/100</f>
        <v>0</v>
      </c>
      <c r="AM521" s="1002"/>
      <c r="AN521" s="1002"/>
      <c r="AO521" s="1002"/>
      <c r="AP521" s="1002"/>
      <c r="AQ521" s="1003"/>
      <c r="DW521" s="262"/>
      <c r="DX521" s="262"/>
      <c r="DY521" s="262"/>
      <c r="DZ521" s="262"/>
      <c r="EA521" s="262"/>
      <c r="EB521" s="262"/>
      <c r="EC521" s="262"/>
      <c r="ED521" s="262"/>
      <c r="EE521" s="262"/>
      <c r="EF521" s="262"/>
      <c r="EG521" s="262"/>
      <c r="EH521" s="262"/>
      <c r="EI521" s="262"/>
      <c r="EJ521" s="262"/>
      <c r="EK521" s="262"/>
      <c r="EL521" s="262"/>
      <c r="EM521" s="262"/>
      <c r="EN521" s="262"/>
      <c r="EO521" s="262"/>
      <c r="EP521" s="262"/>
      <c r="EQ521" s="262"/>
      <c r="ER521" s="262"/>
      <c r="ES521" s="262"/>
      <c r="ET521" s="262"/>
      <c r="EU521" s="262"/>
      <c r="EV521" s="262"/>
      <c r="EW521" s="262"/>
      <c r="EX521" s="262"/>
      <c r="EY521" s="262"/>
      <c r="EZ521" s="262"/>
      <c r="FA521" s="262"/>
      <c r="FB521" s="262"/>
      <c r="FC521" s="262"/>
      <c r="FD521" s="262"/>
      <c r="FE521" s="262"/>
      <c r="FF521" s="262"/>
      <c r="FG521" s="262"/>
      <c r="FH521" s="262"/>
      <c r="FI521" s="262"/>
      <c r="FJ521" s="262"/>
      <c r="FK521" s="262"/>
      <c r="FL521" s="262"/>
      <c r="FM521" s="262"/>
      <c r="FN521" s="262"/>
      <c r="FO521" s="262"/>
      <c r="FP521" s="262"/>
      <c r="FQ521" s="262"/>
      <c r="FR521" s="262"/>
      <c r="FS521" s="262"/>
      <c r="FT521" s="262"/>
      <c r="FU521" s="262"/>
      <c r="FV521" s="262"/>
      <c r="FW521" s="262"/>
      <c r="FX521" s="262"/>
      <c r="FY521" s="263"/>
      <c r="FZ521" s="263"/>
      <c r="GA521" s="263"/>
      <c r="GB521" s="262"/>
      <c r="GC521" s="262"/>
      <c r="GD521" s="262"/>
      <c r="GE521" s="262"/>
      <c r="GF521" s="262"/>
      <c r="GG521" s="262"/>
      <c r="GH521" s="262"/>
      <c r="GI521" s="262"/>
      <c r="GJ521" s="262"/>
      <c r="GK521" s="262"/>
      <c r="GU521" s="262"/>
      <c r="GV521" s="262"/>
      <c r="GW521" s="262"/>
      <c r="GX521" s="262"/>
      <c r="GY521" s="276"/>
      <c r="GZ521" s="276"/>
      <c r="HA521" s="276"/>
      <c r="HB521" s="276"/>
      <c r="HC521" s="276"/>
      <c r="HD521" s="276"/>
      <c r="HE521" s="262"/>
      <c r="HF521" s="262"/>
      <c r="HG521" s="262"/>
      <c r="HH521" s="262"/>
      <c r="HI521" s="262"/>
      <c r="HJ521" s="262"/>
      <c r="HK521" s="262"/>
      <c r="HL521" s="262"/>
      <c r="HM521" s="262"/>
      <c r="HN521" s="262"/>
      <c r="HO521" s="262"/>
      <c r="HP521" s="262"/>
      <c r="HQ521" s="262"/>
      <c r="HR521" s="262"/>
      <c r="HS521" s="262"/>
      <c r="HT521" s="262"/>
      <c r="HU521" s="262"/>
      <c r="HV521" s="262"/>
      <c r="HW521" s="262"/>
      <c r="HX521" s="262"/>
      <c r="HY521" s="262"/>
      <c r="HZ521" s="262"/>
      <c r="IA521" s="262"/>
      <c r="IB521" s="262"/>
      <c r="IC521" s="262"/>
      <c r="ID521" s="262"/>
      <c r="IE521" s="262"/>
      <c r="IF521" s="262"/>
      <c r="IG521" s="262"/>
      <c r="IH521" s="262"/>
      <c r="II521" s="262"/>
      <c r="IJ521" s="262"/>
      <c r="IK521" s="262"/>
      <c r="IL521" s="262"/>
      <c r="IM521" s="262"/>
      <c r="IN521" s="262"/>
      <c r="IO521" s="262"/>
      <c r="IP521" s="262"/>
      <c r="IQ521" s="262"/>
      <c r="IR521" s="262"/>
      <c r="IS521" s="262"/>
      <c r="IT521" s="262"/>
      <c r="IU521" s="262"/>
      <c r="IV521" s="262"/>
    </row>
    <row r="522" spans="1:256" ht="20.100000000000001" hidden="1" customHeight="1">
      <c r="A522" s="849"/>
      <c r="B522" s="846"/>
      <c r="C522" s="846"/>
      <c r="D522" s="846"/>
      <c r="E522" s="846"/>
      <c r="F522" s="846"/>
      <c r="G522" s="846"/>
      <c r="H522" s="873"/>
      <c r="I522" s="1121" t="str">
        <f>I516</f>
        <v>L=700</v>
      </c>
      <c r="J522" s="846"/>
      <c r="K522" s="846"/>
      <c r="L522" s="846"/>
      <c r="M522" s="846"/>
      <c r="N522" s="846"/>
      <c r="O522" s="873"/>
      <c r="P522" s="845"/>
      <c r="Q522" s="847"/>
      <c r="R522" s="1195">
        <f>AL497+AL513</f>
        <v>0</v>
      </c>
      <c r="S522" s="846"/>
      <c r="T522" s="846"/>
      <c r="U522" s="773" t="s">
        <v>501</v>
      </c>
      <c r="V522" s="1008">
        <v>100</v>
      </c>
      <c r="W522" s="1032"/>
      <c r="X522" s="1032"/>
      <c r="Y522" s="778"/>
      <c r="Z522" s="778"/>
      <c r="AA522" s="778"/>
      <c r="AB522" s="778"/>
      <c r="AC522" s="778"/>
      <c r="AD522" s="778"/>
      <c r="AE522" s="778"/>
      <c r="AF522" s="778"/>
      <c r="AG522" s="778"/>
      <c r="AH522" s="778"/>
      <c r="AI522" s="778"/>
      <c r="AJ522" s="778"/>
      <c r="AK522" s="847"/>
      <c r="AL522" s="853">
        <f>R522*V522/100</f>
        <v>0</v>
      </c>
      <c r="AM522" s="854"/>
      <c r="AN522" s="854"/>
      <c r="AO522" s="854"/>
      <c r="AP522" s="854"/>
      <c r="AQ522" s="855"/>
      <c r="DW522" s="262"/>
      <c r="DX522" s="262"/>
      <c r="DY522" s="262"/>
      <c r="DZ522" s="262"/>
      <c r="EA522" s="262"/>
      <c r="EB522" s="262"/>
      <c r="EC522" s="262"/>
      <c r="ED522" s="262"/>
      <c r="EE522" s="262"/>
      <c r="EF522" s="262"/>
      <c r="EG522" s="262"/>
      <c r="EH522" s="262"/>
      <c r="EI522" s="262"/>
      <c r="EJ522" s="262"/>
      <c r="EK522" s="262"/>
      <c r="EL522" s="262"/>
      <c r="EM522" s="262"/>
      <c r="EN522" s="262"/>
      <c r="EO522" s="262"/>
      <c r="EP522" s="262"/>
      <c r="EQ522" s="262"/>
      <c r="ER522" s="262"/>
      <c r="ES522" s="262"/>
      <c r="ET522" s="262"/>
      <c r="EU522" s="262"/>
      <c r="EV522" s="262"/>
      <c r="EW522" s="262"/>
      <c r="EX522" s="262"/>
      <c r="EY522" s="262"/>
      <c r="EZ522" s="262"/>
      <c r="FA522" s="262"/>
      <c r="FB522" s="262"/>
      <c r="FC522" s="262"/>
      <c r="FD522" s="262"/>
      <c r="FE522" s="262"/>
      <c r="FF522" s="262"/>
      <c r="FG522" s="262"/>
      <c r="FH522" s="262"/>
      <c r="FI522" s="262"/>
      <c r="FJ522" s="262"/>
      <c r="FK522" s="262"/>
      <c r="FL522" s="262"/>
      <c r="FM522" s="262"/>
      <c r="FN522" s="262"/>
      <c r="FO522" s="262"/>
      <c r="FP522" s="262"/>
      <c r="FQ522" s="262"/>
      <c r="FR522" s="262"/>
      <c r="FS522" s="262"/>
      <c r="FT522" s="262"/>
      <c r="FU522" s="262"/>
      <c r="FV522" s="262"/>
      <c r="FW522" s="262"/>
      <c r="FX522" s="263"/>
      <c r="FY522" s="263"/>
      <c r="FZ522" s="263"/>
      <c r="GA522" s="263"/>
      <c r="GB522" s="262"/>
      <c r="GC522" s="262"/>
      <c r="GD522" s="262"/>
      <c r="GE522" s="262"/>
      <c r="GF522" s="262"/>
      <c r="GG522" s="262"/>
      <c r="GH522" s="262"/>
      <c r="GI522" s="262"/>
      <c r="GJ522" s="262"/>
      <c r="GK522" s="262"/>
      <c r="GQ522" s="262"/>
      <c r="GR522" s="262"/>
      <c r="GS522" s="262"/>
      <c r="GT522" s="262"/>
      <c r="GU522" s="262"/>
      <c r="GV522" s="262"/>
      <c r="GW522" s="262"/>
      <c r="GX522" s="262"/>
      <c r="GY522" s="276"/>
      <c r="GZ522" s="276"/>
      <c r="HA522" s="276"/>
      <c r="HB522" s="276"/>
      <c r="HC522" s="276"/>
      <c r="HD522" s="276"/>
      <c r="HE522" s="262"/>
      <c r="HF522" s="262"/>
      <c r="HG522" s="262"/>
      <c r="HH522" s="262"/>
      <c r="HI522" s="262"/>
      <c r="HJ522" s="262"/>
      <c r="HK522" s="262"/>
      <c r="HL522" s="262"/>
      <c r="HM522" s="262"/>
      <c r="HN522" s="262"/>
      <c r="HO522" s="262"/>
      <c r="HP522" s="262"/>
      <c r="HQ522" s="262"/>
      <c r="HR522" s="262"/>
      <c r="HS522" s="262"/>
      <c r="HT522" s="262"/>
      <c r="HU522" s="262"/>
      <c r="HV522" s="262"/>
      <c r="HW522" s="262"/>
      <c r="HX522" s="262"/>
      <c r="HY522" s="262"/>
      <c r="HZ522" s="262"/>
      <c r="IA522" s="262"/>
      <c r="IB522" s="262"/>
      <c r="IC522" s="262"/>
      <c r="ID522" s="262"/>
      <c r="IE522" s="262"/>
      <c r="IF522" s="262"/>
      <c r="IG522" s="262"/>
      <c r="IH522" s="262"/>
      <c r="II522" s="262"/>
      <c r="IJ522" s="262"/>
      <c r="IK522" s="262"/>
      <c r="IL522" s="262"/>
      <c r="IM522" s="262"/>
      <c r="IN522" s="262"/>
      <c r="IO522" s="262"/>
      <c r="IP522" s="262"/>
      <c r="IQ522" s="262"/>
      <c r="IR522" s="262"/>
      <c r="IS522" s="262"/>
      <c r="IT522" s="262"/>
      <c r="IU522" s="262"/>
      <c r="IV522" s="262"/>
    </row>
    <row r="523" spans="1:256" s="110" customFormat="1" ht="20.100000000000001" hidden="1" customHeight="1">
      <c r="A523" s="698" t="s">
        <v>738</v>
      </c>
      <c r="B523" s="699"/>
      <c r="C523" s="766"/>
      <c r="D523" s="766"/>
      <c r="E523" s="766"/>
      <c r="F523" s="766"/>
      <c r="G523" s="766"/>
      <c r="H523" s="788"/>
      <c r="I523" s="1093"/>
      <c r="J523" s="820"/>
      <c r="K523" s="1196"/>
      <c r="L523" s="1196"/>
      <c r="M523" s="1196"/>
      <c r="N523" s="1196"/>
      <c r="O523" s="1197"/>
      <c r="P523" s="1198"/>
      <c r="Q523" s="1199"/>
      <c r="R523" s="733"/>
      <c r="S523" s="703" t="s">
        <v>739</v>
      </c>
      <c r="T523" s="703"/>
      <c r="U523" s="709"/>
      <c r="V523" s="709"/>
      <c r="W523" s="709"/>
      <c r="X523" s="709"/>
      <c r="Y523" s="709"/>
      <c r="Z523" s="709"/>
      <c r="AA523" s="709"/>
      <c r="AB523" s="709"/>
      <c r="AC523" s="709"/>
      <c r="AD523" s="709"/>
      <c r="AE523" s="709"/>
      <c r="AF523" s="709"/>
      <c r="AG523" s="709"/>
      <c r="AH523" s="703"/>
      <c r="AI523" s="703"/>
      <c r="AJ523" s="703"/>
      <c r="AK523" s="711"/>
      <c r="AL523" s="712"/>
      <c r="AM523" s="713"/>
      <c r="AN523" s="713"/>
      <c r="AO523" s="713"/>
      <c r="AP523" s="713"/>
      <c r="AQ523" s="714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</row>
    <row r="524" spans="1:256" ht="20.100000000000001" hidden="1" customHeight="1">
      <c r="A524" s="927"/>
      <c r="B524" s="700"/>
      <c r="C524" s="700"/>
      <c r="D524" s="700"/>
      <c r="E524" s="700"/>
      <c r="F524" s="700"/>
      <c r="G524" s="700"/>
      <c r="H524" s="701"/>
      <c r="I524" s="698" t="s">
        <v>619</v>
      </c>
      <c r="J524" s="699"/>
      <c r="K524" s="699"/>
      <c r="L524" s="699"/>
      <c r="M524" s="699"/>
      <c r="N524" s="699"/>
      <c r="O524" s="735"/>
      <c r="P524" s="1200" t="s">
        <v>180</v>
      </c>
      <c r="Q524" s="735"/>
      <c r="R524" s="702"/>
      <c r="S524" s="703"/>
      <c r="T524" s="708" t="s">
        <v>496</v>
      </c>
      <c r="U524" s="709"/>
      <c r="V524" s="709"/>
      <c r="W524" s="709"/>
      <c r="X524" s="709"/>
      <c r="Y524" s="703" t="s">
        <v>467</v>
      </c>
      <c r="Z524" s="1201">
        <v>0</v>
      </c>
      <c r="AA524" s="699"/>
      <c r="AB524" s="699"/>
      <c r="AC524" s="708" t="s">
        <v>501</v>
      </c>
      <c r="AD524" s="1202">
        <f>0.5*1.5</f>
        <v>0.75</v>
      </c>
      <c r="AE524" s="1203"/>
      <c r="AF524" s="699"/>
      <c r="AG524" s="708" t="s">
        <v>469</v>
      </c>
      <c r="AH524" s="1204" t="s">
        <v>474</v>
      </c>
      <c r="AI524" s="703"/>
      <c r="AJ524" s="703"/>
      <c r="AK524" s="711"/>
      <c r="AL524" s="712"/>
      <c r="AM524" s="713"/>
      <c r="AN524" s="713"/>
      <c r="AO524" s="713"/>
      <c r="AP524" s="713"/>
      <c r="AQ524" s="714"/>
    </row>
    <row r="525" spans="1:256" ht="20.100000000000001" hidden="1" customHeight="1">
      <c r="A525" s="927"/>
      <c r="B525" s="700"/>
      <c r="C525" s="700"/>
      <c r="D525" s="700"/>
      <c r="E525" s="700"/>
      <c r="F525" s="700"/>
      <c r="G525" s="700"/>
      <c r="H525" s="701"/>
      <c r="I525" s="702"/>
      <c r="J525" s="703"/>
      <c r="K525" s="703"/>
      <c r="L525" s="703"/>
      <c r="M525" s="703"/>
      <c r="N525" s="703"/>
      <c r="O525" s="711"/>
      <c r="P525" s="702"/>
      <c r="Q525" s="711"/>
      <c r="R525" s="702"/>
      <c r="S525" s="703"/>
      <c r="T525" s="703"/>
      <c r="U525" s="709"/>
      <c r="V525" s="709"/>
      <c r="W525" s="709"/>
      <c r="X525" s="709"/>
      <c r="Y525" s="703" t="s">
        <v>467</v>
      </c>
      <c r="Z525" s="1201">
        <v>0</v>
      </c>
      <c r="AA525" s="699"/>
      <c r="AB525" s="699"/>
      <c r="AC525" s="708" t="s">
        <v>501</v>
      </c>
      <c r="AD525" s="1203">
        <f>AD524</f>
        <v>0.75</v>
      </c>
      <c r="AE525" s="1203"/>
      <c r="AF525" s="699"/>
      <c r="AG525" s="708" t="s">
        <v>469</v>
      </c>
      <c r="AH525" s="1078"/>
      <c r="AI525" s="703"/>
      <c r="AJ525" s="703"/>
      <c r="AK525" s="711"/>
      <c r="AL525" s="1097">
        <f>ROUND(((Z524*AD524)+(Z525*AD525)),3)</f>
        <v>0</v>
      </c>
      <c r="AM525" s="1096"/>
      <c r="AN525" s="1096"/>
      <c r="AO525" s="1096"/>
      <c r="AP525" s="1096"/>
      <c r="AQ525" s="1098"/>
    </row>
    <row r="526" spans="1:256" ht="20.100000000000001" hidden="1" customHeight="1">
      <c r="A526" s="927"/>
      <c r="B526" s="700"/>
      <c r="C526" s="700"/>
      <c r="D526" s="700"/>
      <c r="E526" s="700"/>
      <c r="F526" s="700"/>
      <c r="G526" s="700"/>
      <c r="H526" s="701"/>
      <c r="I526" s="702"/>
      <c r="J526" s="703"/>
      <c r="K526" s="703"/>
      <c r="L526" s="703"/>
      <c r="M526" s="703"/>
      <c r="N526" s="703"/>
      <c r="O526" s="711"/>
      <c r="P526" s="702"/>
      <c r="Q526" s="711"/>
      <c r="R526" s="702"/>
      <c r="S526" s="703"/>
      <c r="T526" s="708"/>
      <c r="U526" s="709"/>
      <c r="V526" s="709"/>
      <c r="W526" s="709"/>
      <c r="X526" s="709"/>
      <c r="Y526" s="703" t="s">
        <v>467</v>
      </c>
      <c r="Z526" s="1201">
        <v>0</v>
      </c>
      <c r="AA526" s="699"/>
      <c r="AB526" s="699"/>
      <c r="AC526" s="708" t="s">
        <v>501</v>
      </c>
      <c r="AD526" s="1203">
        <f>AD525</f>
        <v>0.75</v>
      </c>
      <c r="AE526" s="1203"/>
      <c r="AF526" s="699"/>
      <c r="AG526" s="708" t="s">
        <v>469</v>
      </c>
      <c r="AH526" s="1204" t="s">
        <v>474</v>
      </c>
      <c r="AI526" s="703"/>
      <c r="AJ526" s="703"/>
      <c r="AK526" s="711"/>
      <c r="AL526" s="712"/>
      <c r="AM526" s="713"/>
      <c r="AN526" s="713"/>
      <c r="AO526" s="713"/>
      <c r="AP526" s="713"/>
      <c r="AQ526" s="714"/>
    </row>
    <row r="527" spans="1:256" ht="20.100000000000001" hidden="1" customHeight="1">
      <c r="A527" s="927"/>
      <c r="B527" s="700"/>
      <c r="C527" s="700"/>
      <c r="D527" s="700"/>
      <c r="E527" s="700"/>
      <c r="F527" s="700"/>
      <c r="G527" s="700"/>
      <c r="H527" s="701"/>
      <c r="I527" s="702"/>
      <c r="J527" s="703"/>
      <c r="K527" s="703"/>
      <c r="L527" s="703"/>
      <c r="M527" s="703"/>
      <c r="N527" s="703"/>
      <c r="O527" s="711"/>
      <c r="P527" s="702"/>
      <c r="Q527" s="711"/>
      <c r="R527" s="702"/>
      <c r="S527" s="703"/>
      <c r="T527" s="703"/>
      <c r="U527" s="709"/>
      <c r="V527" s="709"/>
      <c r="W527" s="709"/>
      <c r="X527" s="709"/>
      <c r="Y527" s="703" t="s">
        <v>467</v>
      </c>
      <c r="Z527" s="1201">
        <v>0</v>
      </c>
      <c r="AA527" s="699"/>
      <c r="AB527" s="699"/>
      <c r="AC527" s="708" t="s">
        <v>501</v>
      </c>
      <c r="AD527" s="1203">
        <f>AD526</f>
        <v>0.75</v>
      </c>
      <c r="AE527" s="1203"/>
      <c r="AF527" s="699"/>
      <c r="AG527" s="708" t="s">
        <v>469</v>
      </c>
      <c r="AH527" s="1078"/>
      <c r="AI527" s="703"/>
      <c r="AJ527" s="703"/>
      <c r="AK527" s="711"/>
      <c r="AL527" s="1097">
        <f>ROUND(((Z526*AD526)+(Z527*AD527)),3)</f>
        <v>0</v>
      </c>
      <c r="AM527" s="1096"/>
      <c r="AN527" s="1096"/>
      <c r="AO527" s="1096"/>
      <c r="AP527" s="1096"/>
      <c r="AQ527" s="1098"/>
    </row>
    <row r="528" spans="1:256" ht="20.100000000000001" hidden="1" customHeight="1">
      <c r="A528" s="927"/>
      <c r="B528" s="700"/>
      <c r="C528" s="700"/>
      <c r="D528" s="700"/>
      <c r="E528" s="700"/>
      <c r="F528" s="700"/>
      <c r="G528" s="700"/>
      <c r="H528" s="701"/>
      <c r="I528" s="702"/>
      <c r="J528" s="703"/>
      <c r="K528" s="703"/>
      <c r="L528" s="703"/>
      <c r="M528" s="703"/>
      <c r="N528" s="703"/>
      <c r="O528" s="711"/>
      <c r="P528" s="1205"/>
      <c r="Q528" s="752"/>
      <c r="R528" s="1206" t="s">
        <v>431</v>
      </c>
      <c r="S528" s="809"/>
      <c r="T528" s="763" t="s">
        <v>496</v>
      </c>
      <c r="U528" s="747"/>
      <c r="V528" s="747"/>
      <c r="W528" s="747"/>
      <c r="X528" s="747"/>
      <c r="Y528" s="747"/>
      <c r="Z528" s="747"/>
      <c r="AA528" s="747"/>
      <c r="AB528" s="747"/>
      <c r="AC528" s="747"/>
      <c r="AD528" s="747"/>
      <c r="AE528" s="747"/>
      <c r="AF528" s="747"/>
      <c r="AG528" s="747"/>
      <c r="AH528" s="747"/>
      <c r="AI528" s="747"/>
      <c r="AJ528" s="747"/>
      <c r="AK528" s="810"/>
      <c r="AL528" s="753">
        <f>SUM(AL524:AL527)</f>
        <v>0</v>
      </c>
      <c r="AM528" s="754"/>
      <c r="AN528" s="754"/>
      <c r="AO528" s="754"/>
      <c r="AP528" s="754"/>
      <c r="AQ528" s="755"/>
    </row>
    <row r="529" spans="1:256" ht="20.100000000000001" hidden="1" customHeight="1">
      <c r="A529" s="927"/>
      <c r="B529" s="700"/>
      <c r="C529" s="700"/>
      <c r="D529" s="700"/>
      <c r="E529" s="700"/>
      <c r="F529" s="700"/>
      <c r="G529" s="700"/>
      <c r="H529" s="701"/>
      <c r="I529" s="698"/>
      <c r="J529" s="699"/>
      <c r="K529" s="699"/>
      <c r="L529" s="699"/>
      <c r="M529" s="699"/>
      <c r="N529" s="699"/>
      <c r="O529" s="735"/>
      <c r="P529" s="1200" t="s">
        <v>180</v>
      </c>
      <c r="Q529" s="735"/>
      <c r="R529" s="702"/>
      <c r="S529" s="703"/>
      <c r="T529" s="708" t="s">
        <v>496</v>
      </c>
      <c r="U529" s="709"/>
      <c r="V529" s="709"/>
      <c r="W529" s="709"/>
      <c r="X529" s="709"/>
      <c r="Y529" s="703" t="s">
        <v>467</v>
      </c>
      <c r="Z529" s="1201">
        <v>0</v>
      </c>
      <c r="AA529" s="699"/>
      <c r="AB529" s="699"/>
      <c r="AC529" s="708" t="s">
        <v>501</v>
      </c>
      <c r="AD529" s="1202">
        <f>1*1.5</f>
        <v>1.5</v>
      </c>
      <c r="AE529" s="699"/>
      <c r="AF529" s="699"/>
      <c r="AG529" s="708" t="s">
        <v>469</v>
      </c>
      <c r="AH529" s="1204" t="s">
        <v>474</v>
      </c>
      <c r="AI529" s="703"/>
      <c r="AJ529" s="703"/>
      <c r="AK529" s="711"/>
      <c r="AL529" s="712"/>
      <c r="AM529" s="713"/>
      <c r="AN529" s="713"/>
      <c r="AO529" s="713"/>
      <c r="AP529" s="713"/>
      <c r="AQ529" s="714"/>
    </row>
    <row r="530" spans="1:256" ht="20.100000000000001" hidden="1" customHeight="1">
      <c r="A530" s="927"/>
      <c r="B530" s="700"/>
      <c r="C530" s="700"/>
      <c r="D530" s="700"/>
      <c r="E530" s="700"/>
      <c r="F530" s="700"/>
      <c r="G530" s="700"/>
      <c r="H530" s="701"/>
      <c r="I530" s="702"/>
      <c r="J530" s="703"/>
      <c r="K530" s="703"/>
      <c r="L530" s="703"/>
      <c r="M530" s="703"/>
      <c r="N530" s="703"/>
      <c r="O530" s="711"/>
      <c r="P530" s="702"/>
      <c r="Q530" s="711"/>
      <c r="R530" s="702"/>
      <c r="S530" s="703"/>
      <c r="T530" s="703"/>
      <c r="U530" s="709"/>
      <c r="V530" s="709"/>
      <c r="W530" s="709"/>
      <c r="X530" s="709"/>
      <c r="Y530" s="703" t="s">
        <v>467</v>
      </c>
      <c r="Z530" s="1201">
        <v>0</v>
      </c>
      <c r="AA530" s="699"/>
      <c r="AB530" s="699"/>
      <c r="AC530" s="708" t="s">
        <v>501</v>
      </c>
      <c r="AD530" s="1203">
        <f>AD529</f>
        <v>1.5</v>
      </c>
      <c r="AE530" s="699"/>
      <c r="AF530" s="699"/>
      <c r="AG530" s="708" t="s">
        <v>469</v>
      </c>
      <c r="AH530" s="1078"/>
      <c r="AI530" s="703"/>
      <c r="AJ530" s="703"/>
      <c r="AK530" s="711"/>
      <c r="AL530" s="1097">
        <f>ROUND(((Z529*AD529)+(Z530*AD530)),3)</f>
        <v>0</v>
      </c>
      <c r="AM530" s="1096"/>
      <c r="AN530" s="1096"/>
      <c r="AO530" s="1096"/>
      <c r="AP530" s="1096"/>
      <c r="AQ530" s="1098"/>
    </row>
    <row r="531" spans="1:256" ht="20.100000000000001" hidden="1" customHeight="1">
      <c r="A531" s="927"/>
      <c r="B531" s="700"/>
      <c r="C531" s="700"/>
      <c r="D531" s="700"/>
      <c r="E531" s="700"/>
      <c r="F531" s="700"/>
      <c r="G531" s="700"/>
      <c r="H531" s="701"/>
      <c r="I531" s="702"/>
      <c r="J531" s="703"/>
      <c r="K531" s="703"/>
      <c r="L531" s="703"/>
      <c r="M531" s="703"/>
      <c r="N531" s="703"/>
      <c r="O531" s="711"/>
      <c r="P531" s="702"/>
      <c r="Q531" s="711"/>
      <c r="R531" s="702"/>
      <c r="S531" s="703"/>
      <c r="T531" s="708"/>
      <c r="U531" s="709"/>
      <c r="V531" s="709"/>
      <c r="W531" s="709"/>
      <c r="X531" s="709"/>
      <c r="Y531" s="703" t="s">
        <v>467</v>
      </c>
      <c r="Z531" s="1201">
        <v>0</v>
      </c>
      <c r="AA531" s="699"/>
      <c r="AB531" s="699"/>
      <c r="AC531" s="708" t="s">
        <v>501</v>
      </c>
      <c r="AD531" s="1203">
        <f>AD530</f>
        <v>1.5</v>
      </c>
      <c r="AE531" s="699"/>
      <c r="AF531" s="699"/>
      <c r="AG531" s="708" t="s">
        <v>469</v>
      </c>
      <c r="AH531" s="1204" t="s">
        <v>474</v>
      </c>
      <c r="AI531" s="703"/>
      <c r="AJ531" s="703"/>
      <c r="AK531" s="711"/>
      <c r="AL531" s="712"/>
      <c r="AM531" s="713"/>
      <c r="AN531" s="713"/>
      <c r="AO531" s="713"/>
      <c r="AP531" s="713"/>
      <c r="AQ531" s="714"/>
    </row>
    <row r="532" spans="1:256" ht="20.100000000000001" hidden="1" customHeight="1">
      <c r="A532" s="927"/>
      <c r="B532" s="700"/>
      <c r="C532" s="700"/>
      <c r="D532" s="700"/>
      <c r="E532" s="700"/>
      <c r="F532" s="700"/>
      <c r="G532" s="700"/>
      <c r="H532" s="701"/>
      <c r="I532" s="702"/>
      <c r="J532" s="703"/>
      <c r="K532" s="703"/>
      <c r="L532" s="703"/>
      <c r="M532" s="703"/>
      <c r="N532" s="703"/>
      <c r="O532" s="711"/>
      <c r="P532" s="702"/>
      <c r="Q532" s="711"/>
      <c r="R532" s="702"/>
      <c r="S532" s="703"/>
      <c r="T532" s="703"/>
      <c r="U532" s="709"/>
      <c r="V532" s="709"/>
      <c r="W532" s="709"/>
      <c r="X532" s="709"/>
      <c r="Y532" s="703" t="s">
        <v>467</v>
      </c>
      <c r="Z532" s="1201">
        <v>0</v>
      </c>
      <c r="AA532" s="699"/>
      <c r="AB532" s="699"/>
      <c r="AC532" s="708" t="s">
        <v>501</v>
      </c>
      <c r="AD532" s="1203">
        <f>AD531</f>
        <v>1.5</v>
      </c>
      <c r="AE532" s="699"/>
      <c r="AF532" s="699"/>
      <c r="AG532" s="708" t="s">
        <v>469</v>
      </c>
      <c r="AH532" s="1078"/>
      <c r="AI532" s="703"/>
      <c r="AJ532" s="703"/>
      <c r="AK532" s="711"/>
      <c r="AL532" s="1097">
        <f>ROUND(((Z531*AD531)+(Z532*AD532)),3)</f>
        <v>0</v>
      </c>
      <c r="AM532" s="1096"/>
      <c r="AN532" s="1096"/>
      <c r="AO532" s="1096"/>
      <c r="AP532" s="1096"/>
      <c r="AQ532" s="1098"/>
    </row>
    <row r="533" spans="1:256" ht="20.100000000000001" hidden="1" customHeight="1">
      <c r="A533" s="940"/>
      <c r="B533" s="770"/>
      <c r="C533" s="770"/>
      <c r="D533" s="770"/>
      <c r="E533" s="770"/>
      <c r="F533" s="770"/>
      <c r="G533" s="770"/>
      <c r="H533" s="771"/>
      <c r="I533" s="1207"/>
      <c r="J533" s="780"/>
      <c r="K533" s="780"/>
      <c r="L533" s="780"/>
      <c r="M533" s="780"/>
      <c r="N533" s="780"/>
      <c r="O533" s="781"/>
      <c r="P533" s="1207"/>
      <c r="Q533" s="781"/>
      <c r="R533" s="1208" t="s">
        <v>431</v>
      </c>
      <c r="S533" s="846"/>
      <c r="T533" s="773" t="s">
        <v>496</v>
      </c>
      <c r="U533" s="778"/>
      <c r="V533" s="778"/>
      <c r="W533" s="778"/>
      <c r="X533" s="778"/>
      <c r="Y533" s="778"/>
      <c r="Z533" s="778"/>
      <c r="AA533" s="778"/>
      <c r="AB533" s="778"/>
      <c r="AC533" s="778"/>
      <c r="AD533" s="778"/>
      <c r="AE533" s="778"/>
      <c r="AF533" s="778"/>
      <c r="AG533" s="778"/>
      <c r="AH533" s="778"/>
      <c r="AI533" s="778"/>
      <c r="AJ533" s="778"/>
      <c r="AK533" s="847"/>
      <c r="AL533" s="853">
        <f>SUM(AL529:AL532)</f>
        <v>0</v>
      </c>
      <c r="AM533" s="854"/>
      <c r="AN533" s="854"/>
      <c r="AO533" s="854"/>
      <c r="AP533" s="854"/>
      <c r="AQ533" s="855"/>
    </row>
    <row r="534" spans="1:256" s="262" customFormat="1" ht="18.899999999999999" hidden="1" customHeight="1">
      <c r="A534" s="765" t="s">
        <v>358</v>
      </c>
      <c r="B534" s="766"/>
      <c r="C534" s="766"/>
      <c r="D534" s="766"/>
      <c r="E534" s="766"/>
      <c r="F534" s="766"/>
      <c r="G534" s="766"/>
      <c r="H534" s="788"/>
      <c r="I534" s="794"/>
      <c r="J534" s="709"/>
      <c r="K534" s="709"/>
      <c r="L534" s="709"/>
      <c r="M534" s="709"/>
      <c r="N534" s="709"/>
      <c r="O534" s="795"/>
      <c r="P534" s="794"/>
      <c r="Q534" s="795"/>
      <c r="R534" s="856" t="s">
        <v>740</v>
      </c>
      <c r="S534" s="693"/>
      <c r="T534" s="693"/>
      <c r="U534" s="693"/>
      <c r="V534" s="1123"/>
      <c r="W534" s="766"/>
      <c r="X534" s="766"/>
      <c r="Y534" s="766"/>
      <c r="Z534" s="766"/>
      <c r="AA534" s="710"/>
      <c r="AB534" s="766"/>
      <c r="AC534" s="766"/>
      <c r="AD534" s="709"/>
      <c r="AE534" s="710"/>
      <c r="AF534" s="709"/>
      <c r="AG534" s="709"/>
      <c r="AH534" s="709"/>
      <c r="AI534" s="709"/>
      <c r="AJ534" s="979"/>
      <c r="AK534" s="795"/>
      <c r="AL534" s="799"/>
      <c r="AM534" s="800"/>
      <c r="AN534" s="800"/>
      <c r="AO534" s="800"/>
      <c r="AP534" s="800"/>
      <c r="AQ534" s="742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HE534" s="107"/>
      <c r="HF534" s="107"/>
      <c r="HG534" s="107"/>
      <c r="HH534" s="107"/>
      <c r="HI534" s="107"/>
      <c r="HL534" s="107"/>
      <c r="HM534" s="107"/>
      <c r="HN534" s="107"/>
      <c r="HP534" s="107"/>
      <c r="HQ534" s="107"/>
      <c r="HR534" s="107"/>
      <c r="HS534" s="107"/>
      <c r="HT534" s="107"/>
      <c r="HV534" s="107"/>
      <c r="HX534" s="276"/>
      <c r="HY534" s="276"/>
      <c r="HZ534" s="276"/>
      <c r="IA534" s="276"/>
      <c r="IB534" s="276"/>
      <c r="IC534" s="276"/>
      <c r="ID534" s="276"/>
      <c r="IE534" s="276"/>
      <c r="IF534" s="276"/>
      <c r="IG534" s="276"/>
      <c r="IH534" s="276"/>
      <c r="II534" s="276"/>
      <c r="IJ534" s="276"/>
      <c r="IK534" s="276"/>
      <c r="IL534" s="276"/>
      <c r="IM534" s="276"/>
      <c r="IN534" s="276"/>
      <c r="IO534" s="276"/>
      <c r="IP534" s="276"/>
      <c r="IQ534" s="276"/>
      <c r="IR534" s="276"/>
      <c r="IS534" s="276"/>
      <c r="IT534" s="276"/>
      <c r="IU534" s="276"/>
      <c r="IV534" s="276"/>
    </row>
    <row r="535" spans="1:256" s="262" customFormat="1" ht="18.899999999999999" hidden="1" customHeight="1">
      <c r="A535" s="837"/>
      <c r="B535" s="826"/>
      <c r="C535" s="826"/>
      <c r="D535" s="826"/>
      <c r="E535" s="826"/>
      <c r="F535" s="826"/>
      <c r="G535" s="826"/>
      <c r="H535" s="836"/>
      <c r="I535" s="794"/>
      <c r="J535" s="709"/>
      <c r="K535" s="709"/>
      <c r="L535" s="709"/>
      <c r="M535" s="709"/>
      <c r="N535" s="709"/>
      <c r="O535" s="795"/>
      <c r="P535" s="794"/>
      <c r="Q535" s="795"/>
      <c r="R535" s="1209"/>
      <c r="S535" s="1210"/>
      <c r="T535" s="1210"/>
      <c r="U535" s="1210"/>
      <c r="V535" s="1211"/>
      <c r="W535" s="1957" t="s">
        <v>741</v>
      </c>
      <c r="X535" s="1957"/>
      <c r="Y535" s="1957"/>
      <c r="Z535" s="1957"/>
      <c r="AA535" s="1829" t="s">
        <v>520</v>
      </c>
      <c r="AB535" s="1829"/>
      <c r="AC535" s="1829"/>
      <c r="AD535" s="1829"/>
      <c r="AE535" s="1829" t="s">
        <v>742</v>
      </c>
      <c r="AF535" s="1829"/>
      <c r="AG535" s="1829"/>
      <c r="AH535" s="1829" t="s">
        <v>743</v>
      </c>
      <c r="AI535" s="1829"/>
      <c r="AJ535" s="1829"/>
      <c r="AK535" s="795"/>
      <c r="AL535" s="799"/>
      <c r="AM535" s="800"/>
      <c r="AN535" s="800"/>
      <c r="AO535" s="800"/>
      <c r="AP535" s="800"/>
      <c r="AQ535" s="742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HE535" s="107"/>
      <c r="HF535" s="107"/>
      <c r="HG535" s="107"/>
      <c r="HH535" s="107"/>
      <c r="HI535" s="107"/>
      <c r="HL535" s="107"/>
      <c r="HM535" s="107"/>
      <c r="HN535" s="107"/>
      <c r="HP535" s="107"/>
      <c r="HQ535" s="107"/>
      <c r="HR535" s="107"/>
      <c r="HS535" s="107"/>
      <c r="HT535" s="107"/>
      <c r="HV535" s="107"/>
      <c r="HX535" s="276"/>
      <c r="HY535" s="276"/>
      <c r="HZ535" s="276"/>
      <c r="IA535" s="276"/>
      <c r="IB535" s="276"/>
      <c r="IC535" s="276"/>
      <c r="ID535" s="276"/>
      <c r="IE535" s="276"/>
      <c r="IF535" s="276"/>
      <c r="IG535" s="276"/>
      <c r="IH535" s="276"/>
      <c r="II535" s="276"/>
      <c r="IJ535" s="276"/>
      <c r="IK535" s="276"/>
      <c r="IL535" s="276"/>
      <c r="IM535" s="276"/>
      <c r="IN535" s="276"/>
      <c r="IO535" s="276"/>
      <c r="IP535" s="276"/>
      <c r="IQ535" s="276"/>
      <c r="IR535" s="276"/>
      <c r="IS535" s="276"/>
      <c r="IT535" s="276"/>
      <c r="IU535" s="276"/>
      <c r="IV535" s="276"/>
    </row>
    <row r="536" spans="1:256" s="262" customFormat="1" ht="18.899999999999999" hidden="1" customHeight="1">
      <c r="A536" s="837"/>
      <c r="B536" s="826"/>
      <c r="C536" s="826"/>
      <c r="D536" s="826"/>
      <c r="E536" s="826"/>
      <c r="F536" s="826"/>
      <c r="G536" s="826"/>
      <c r="H536" s="836"/>
      <c r="I536" s="794"/>
      <c r="J536" s="709"/>
      <c r="K536" s="709"/>
      <c r="L536" s="709"/>
      <c r="M536" s="709"/>
      <c r="N536" s="709"/>
      <c r="O536" s="795"/>
      <c r="P536" s="794"/>
      <c r="Q536" s="795"/>
      <c r="R536" s="1209"/>
      <c r="S536" s="1210"/>
      <c r="T536" s="1210" t="s">
        <v>744</v>
      </c>
      <c r="U536" s="1210"/>
      <c r="V536" s="1211"/>
      <c r="W536" s="1951">
        <f>30.6-0.3-0.3*2-0.4*2-0.6</f>
        <v>28.299999999999997</v>
      </c>
      <c r="X536" s="1951"/>
      <c r="Y536" s="1951"/>
      <c r="Z536" s="1951"/>
      <c r="AA536" s="1952">
        <v>2</v>
      </c>
      <c r="AB536" s="1953"/>
      <c r="AC536" s="1953"/>
      <c r="AD536" s="1954"/>
      <c r="AE536" s="1955">
        <v>7</v>
      </c>
      <c r="AF536" s="1955"/>
      <c r="AG536" s="1955"/>
      <c r="AH536" s="1955">
        <v>3</v>
      </c>
      <c r="AI536" s="1955"/>
      <c r="AJ536" s="1955"/>
      <c r="AK536" s="795"/>
      <c r="AL536" s="799"/>
      <c r="AM536" s="800"/>
      <c r="AN536" s="800"/>
      <c r="AO536" s="800"/>
      <c r="AP536" s="800"/>
      <c r="AQ536" s="742"/>
      <c r="AR536" s="106"/>
      <c r="AS536" s="106"/>
      <c r="AT536" s="1956"/>
      <c r="AU536" s="1956"/>
      <c r="AV536" s="1956"/>
      <c r="AW536" s="195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HE536" s="107"/>
      <c r="HF536" s="107"/>
      <c r="HG536" s="107"/>
      <c r="HH536" s="107"/>
      <c r="HI536" s="107"/>
      <c r="HL536" s="107"/>
      <c r="HM536" s="107"/>
      <c r="HN536" s="107"/>
      <c r="HP536" s="107"/>
      <c r="HQ536" s="107"/>
      <c r="HR536" s="107"/>
      <c r="HS536" s="107"/>
      <c r="HT536" s="107"/>
      <c r="HV536" s="107"/>
      <c r="HX536" s="276"/>
      <c r="HY536" s="276"/>
      <c r="HZ536" s="276"/>
      <c r="IA536" s="276"/>
      <c r="IB536" s="276"/>
      <c r="IC536" s="276"/>
      <c r="ID536" s="276"/>
      <c r="IE536" s="276"/>
      <c r="IF536" s="276"/>
      <c r="IG536" s="276"/>
      <c r="IH536" s="276"/>
      <c r="II536" s="276"/>
      <c r="IJ536" s="276"/>
      <c r="IK536" s="276"/>
      <c r="IL536" s="276"/>
      <c r="IM536" s="276"/>
      <c r="IN536" s="276"/>
      <c r="IO536" s="276"/>
      <c r="IP536" s="276"/>
      <c r="IQ536" s="276"/>
      <c r="IR536" s="276"/>
      <c r="IS536" s="276"/>
      <c r="IT536" s="276"/>
      <c r="IU536" s="276"/>
      <c r="IV536" s="276"/>
    </row>
    <row r="537" spans="1:256" s="262" customFormat="1" ht="18.899999999999999" hidden="1" customHeight="1">
      <c r="A537" s="837"/>
      <c r="B537" s="826"/>
      <c r="C537" s="826"/>
      <c r="D537" s="826"/>
      <c r="E537" s="826"/>
      <c r="F537" s="826"/>
      <c r="G537" s="826"/>
      <c r="H537" s="836"/>
      <c r="I537" s="794"/>
      <c r="J537" s="709"/>
      <c r="K537" s="709"/>
      <c r="L537" s="709"/>
      <c r="M537" s="709"/>
      <c r="N537" s="709"/>
      <c r="O537" s="795"/>
      <c r="P537" s="794"/>
      <c r="Q537" s="795"/>
      <c r="R537" s="1209"/>
      <c r="S537" s="1210"/>
      <c r="T537" s="1210"/>
      <c r="U537" s="1210"/>
      <c r="V537" s="1211"/>
      <c r="W537" s="1951">
        <f>30.6-0.3-0.3*2-0.4*2-0.6</f>
        <v>28.299999999999997</v>
      </c>
      <c r="X537" s="1951"/>
      <c r="Y537" s="1951"/>
      <c r="Z537" s="1951"/>
      <c r="AA537" s="1952">
        <v>2</v>
      </c>
      <c r="AB537" s="1953"/>
      <c r="AC537" s="1953"/>
      <c r="AD537" s="1954"/>
      <c r="AE537" s="1955">
        <v>4</v>
      </c>
      <c r="AF537" s="1955"/>
      <c r="AG537" s="1955"/>
      <c r="AH537" s="1955">
        <v>1</v>
      </c>
      <c r="AI537" s="1955"/>
      <c r="AJ537" s="1955"/>
      <c r="AK537" s="795"/>
      <c r="AL537" s="799"/>
      <c r="AM537" s="800"/>
      <c r="AN537" s="800"/>
      <c r="AO537" s="800"/>
      <c r="AP537" s="800"/>
      <c r="AQ537" s="742"/>
      <c r="AR537" s="106"/>
      <c r="AS537" s="106"/>
      <c r="AT537" s="1956"/>
      <c r="AU537" s="1956"/>
      <c r="AV537" s="1956"/>
      <c r="AW537" s="195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HE537" s="107"/>
      <c r="HF537" s="107"/>
      <c r="HG537" s="107"/>
      <c r="HH537" s="107"/>
      <c r="HI537" s="107"/>
      <c r="HL537" s="107"/>
      <c r="HM537" s="107"/>
      <c r="HN537" s="107"/>
      <c r="HP537" s="107"/>
      <c r="HQ537" s="107"/>
      <c r="HR537" s="107"/>
      <c r="HS537" s="107"/>
      <c r="HT537" s="107"/>
      <c r="HV537" s="107"/>
      <c r="HX537" s="276"/>
      <c r="HY537" s="276"/>
      <c r="HZ537" s="276"/>
      <c r="IA537" s="276"/>
      <c r="IB537" s="276"/>
      <c r="IC537" s="276"/>
      <c r="ID537" s="276"/>
      <c r="IE537" s="276"/>
      <c r="IF537" s="276"/>
      <c r="IG537" s="276"/>
      <c r="IH537" s="276"/>
      <c r="II537" s="276"/>
      <c r="IJ537" s="276"/>
      <c r="IK537" s="276"/>
      <c r="IL537" s="276"/>
      <c r="IM537" s="276"/>
      <c r="IN537" s="276"/>
      <c r="IO537" s="276"/>
      <c r="IP537" s="276"/>
      <c r="IQ537" s="276"/>
      <c r="IR537" s="276"/>
      <c r="IS537" s="276"/>
      <c r="IT537" s="276"/>
      <c r="IU537" s="276"/>
      <c r="IV537" s="276"/>
    </row>
    <row r="538" spans="1:256" s="262" customFormat="1" ht="18.899999999999999" hidden="1" customHeight="1">
      <c r="A538" s="837"/>
      <c r="B538" s="826"/>
      <c r="C538" s="826"/>
      <c r="D538" s="826"/>
      <c r="E538" s="826"/>
      <c r="F538" s="826"/>
      <c r="G538" s="826"/>
      <c r="H538" s="836"/>
      <c r="I538" s="794"/>
      <c r="J538" s="709"/>
      <c r="K538" s="709"/>
      <c r="L538" s="709"/>
      <c r="M538" s="709"/>
      <c r="N538" s="709"/>
      <c r="O538" s="795"/>
      <c r="P538" s="794"/>
      <c r="Q538" s="795"/>
      <c r="R538" s="1209"/>
      <c r="S538" s="1210"/>
      <c r="T538" s="1210"/>
      <c r="U538" s="1210"/>
      <c r="V538" s="1211"/>
      <c r="W538" s="1951">
        <f>46.7-0.3-0.3*2-0.4*2-0.6</f>
        <v>44.400000000000006</v>
      </c>
      <c r="X538" s="1951"/>
      <c r="Y538" s="1951"/>
      <c r="Z538" s="1951"/>
      <c r="AA538" s="1952">
        <v>4</v>
      </c>
      <c r="AB538" s="1953"/>
      <c r="AC538" s="1953"/>
      <c r="AD538" s="1954"/>
      <c r="AE538" s="1952">
        <v>3</v>
      </c>
      <c r="AF538" s="1953"/>
      <c r="AG538" s="1954"/>
      <c r="AH538" s="1952">
        <v>4</v>
      </c>
      <c r="AI538" s="1953"/>
      <c r="AJ538" s="1954"/>
      <c r="AK538" s="795"/>
      <c r="AL538" s="799"/>
      <c r="AM538" s="800"/>
      <c r="AN538" s="800"/>
      <c r="AO538" s="800"/>
      <c r="AP538" s="800"/>
      <c r="AQ538" s="742"/>
      <c r="AR538" s="106"/>
      <c r="AS538" s="106"/>
      <c r="AT538" s="1956"/>
      <c r="AU538" s="1956"/>
      <c r="AV538" s="1956"/>
      <c r="AW538" s="195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HE538" s="107"/>
      <c r="HF538" s="107"/>
      <c r="HG538" s="107"/>
      <c r="HH538" s="107"/>
      <c r="HI538" s="107"/>
      <c r="HL538" s="107"/>
      <c r="HM538" s="107"/>
      <c r="HN538" s="107"/>
      <c r="HP538" s="107"/>
      <c r="HQ538" s="107"/>
      <c r="HR538" s="107"/>
      <c r="HS538" s="107"/>
      <c r="HT538" s="107"/>
      <c r="HV538" s="107"/>
      <c r="HX538" s="276"/>
      <c r="HY538" s="276"/>
      <c r="HZ538" s="276"/>
      <c r="IA538" s="276"/>
      <c r="IB538" s="276"/>
      <c r="IC538" s="276"/>
      <c r="ID538" s="276"/>
      <c r="IE538" s="276"/>
      <c r="IF538" s="276"/>
      <c r="IG538" s="276"/>
      <c r="IH538" s="276"/>
      <c r="II538" s="276"/>
      <c r="IJ538" s="276"/>
      <c r="IK538" s="276"/>
      <c r="IL538" s="276"/>
      <c r="IM538" s="276"/>
      <c r="IN538" s="276"/>
      <c r="IO538" s="276"/>
      <c r="IP538" s="276"/>
      <c r="IQ538" s="276"/>
      <c r="IR538" s="276"/>
      <c r="IS538" s="276"/>
      <c r="IT538" s="276"/>
      <c r="IU538" s="276"/>
      <c r="IV538" s="276"/>
    </row>
    <row r="539" spans="1:256" s="262" customFormat="1" ht="18.899999999999999" hidden="1" customHeight="1">
      <c r="A539" s="837"/>
      <c r="B539" s="826"/>
      <c r="C539" s="826"/>
      <c r="D539" s="826"/>
      <c r="E539" s="826"/>
      <c r="F539" s="826"/>
      <c r="G539" s="826"/>
      <c r="H539" s="836"/>
      <c r="I539" s="794"/>
      <c r="J539" s="709"/>
      <c r="K539" s="709"/>
      <c r="L539" s="709"/>
      <c r="M539" s="709"/>
      <c r="N539" s="709"/>
      <c r="O539" s="795"/>
      <c r="P539" s="794"/>
      <c r="Q539" s="795"/>
      <c r="R539" s="1209"/>
      <c r="S539" s="1210"/>
      <c r="T539" s="1210"/>
      <c r="U539" s="1210"/>
      <c r="V539" s="1211"/>
      <c r="W539" s="1951"/>
      <c r="X539" s="1951"/>
      <c r="Y539" s="1951"/>
      <c r="Z539" s="1951"/>
      <c r="AA539" s="1952"/>
      <c r="AB539" s="1953"/>
      <c r="AC539" s="1953"/>
      <c r="AD539" s="1954"/>
      <c r="AE539" s="1952"/>
      <c r="AF539" s="1953"/>
      <c r="AG539" s="1954"/>
      <c r="AH539" s="1952"/>
      <c r="AI539" s="1953"/>
      <c r="AJ539" s="1954"/>
      <c r="AK539" s="795"/>
      <c r="AL539" s="799"/>
      <c r="AM539" s="800"/>
      <c r="AN539" s="800"/>
      <c r="AO539" s="800"/>
      <c r="AP539" s="800"/>
      <c r="AQ539" s="742"/>
      <c r="AR539" s="106"/>
      <c r="AS539" s="106"/>
      <c r="AT539" s="1956"/>
      <c r="AU539" s="1956"/>
      <c r="AV539" s="1956"/>
      <c r="AW539" s="195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HE539" s="107"/>
      <c r="HF539" s="107"/>
      <c r="HG539" s="107"/>
      <c r="HH539" s="107"/>
      <c r="HI539" s="107"/>
      <c r="HL539" s="107"/>
      <c r="HM539" s="107"/>
      <c r="HN539" s="107"/>
      <c r="HP539" s="107"/>
      <c r="HQ539" s="107"/>
      <c r="HR539" s="107"/>
      <c r="HS539" s="107"/>
      <c r="HT539" s="107"/>
      <c r="HV539" s="107"/>
      <c r="HX539" s="276"/>
      <c r="HY539" s="276"/>
      <c r="HZ539" s="276"/>
      <c r="IA539" s="276"/>
      <c r="IB539" s="276"/>
      <c r="IC539" s="276"/>
      <c r="ID539" s="276"/>
      <c r="IE539" s="276"/>
      <c r="IF539" s="276"/>
      <c r="IG539" s="276"/>
      <c r="IH539" s="276"/>
      <c r="II539" s="276"/>
      <c r="IJ539" s="276"/>
      <c r="IK539" s="276"/>
      <c r="IL539" s="276"/>
      <c r="IM539" s="276"/>
      <c r="IN539" s="276"/>
      <c r="IO539" s="276"/>
      <c r="IP539" s="276"/>
      <c r="IQ539" s="276"/>
      <c r="IR539" s="276"/>
      <c r="IS539" s="276"/>
      <c r="IT539" s="276"/>
      <c r="IU539" s="276"/>
      <c r="IV539" s="276"/>
    </row>
    <row r="540" spans="1:256" s="262" customFormat="1" ht="18.899999999999999" hidden="1" customHeight="1">
      <c r="A540" s="837"/>
      <c r="B540" s="826"/>
      <c r="C540" s="826"/>
      <c r="D540" s="826"/>
      <c r="E540" s="826"/>
      <c r="F540" s="826"/>
      <c r="G540" s="826"/>
      <c r="H540" s="836"/>
      <c r="I540" s="794"/>
      <c r="J540" s="709"/>
      <c r="K540" s="709"/>
      <c r="L540" s="709"/>
      <c r="M540" s="709"/>
      <c r="N540" s="709"/>
      <c r="O540" s="795"/>
      <c r="P540" s="794"/>
      <c r="Q540" s="795"/>
      <c r="R540" s="1209"/>
      <c r="S540" s="1210"/>
      <c r="T540" s="1210"/>
      <c r="U540" s="1210"/>
      <c r="V540" s="1211"/>
      <c r="W540" s="1951"/>
      <c r="X540" s="1951"/>
      <c r="Y540" s="1951"/>
      <c r="Z540" s="1951"/>
      <c r="AA540" s="1952"/>
      <c r="AB540" s="1953"/>
      <c r="AC540" s="1953"/>
      <c r="AD540" s="1954"/>
      <c r="AE540" s="1952"/>
      <c r="AF540" s="1953"/>
      <c r="AG540" s="1954"/>
      <c r="AH540" s="1952"/>
      <c r="AI540" s="1953"/>
      <c r="AJ540" s="1954"/>
      <c r="AK540" s="795"/>
      <c r="AL540" s="799"/>
      <c r="AM540" s="800"/>
      <c r="AN540" s="800"/>
      <c r="AO540" s="800"/>
      <c r="AP540" s="800"/>
      <c r="AQ540" s="742"/>
      <c r="AR540" s="106"/>
      <c r="AS540" s="106"/>
      <c r="AT540" s="1956"/>
      <c r="AU540" s="1956"/>
      <c r="AV540" s="1956"/>
      <c r="AW540" s="195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HE540" s="107"/>
      <c r="HF540" s="107"/>
      <c r="HG540" s="107"/>
      <c r="HH540" s="107"/>
      <c r="HI540" s="107"/>
      <c r="HL540" s="107"/>
      <c r="HM540" s="107"/>
      <c r="HN540" s="107"/>
      <c r="HP540" s="107"/>
      <c r="HQ540" s="107"/>
      <c r="HR540" s="107"/>
      <c r="HS540" s="107"/>
      <c r="HT540" s="107"/>
      <c r="HV540" s="107"/>
      <c r="HX540" s="276"/>
      <c r="HY540" s="276"/>
      <c r="HZ540" s="276"/>
      <c r="IA540" s="276"/>
      <c r="IB540" s="276"/>
      <c r="IC540" s="276"/>
      <c r="ID540" s="276"/>
      <c r="IE540" s="276"/>
      <c r="IF540" s="276"/>
      <c r="IG540" s="276"/>
      <c r="IH540" s="276"/>
      <c r="II540" s="276"/>
      <c r="IJ540" s="276"/>
      <c r="IK540" s="276"/>
      <c r="IL540" s="276"/>
      <c r="IM540" s="276"/>
      <c r="IN540" s="276"/>
      <c r="IO540" s="276"/>
      <c r="IP540" s="276"/>
      <c r="IQ540" s="276"/>
      <c r="IR540" s="276"/>
      <c r="IS540" s="276"/>
      <c r="IT540" s="276"/>
      <c r="IU540" s="276"/>
      <c r="IV540" s="276"/>
    </row>
    <row r="541" spans="1:256" s="262" customFormat="1" ht="18.899999999999999" hidden="1" customHeight="1">
      <c r="A541" s="837"/>
      <c r="B541" s="826"/>
      <c r="C541" s="826"/>
      <c r="D541" s="826"/>
      <c r="E541" s="826"/>
      <c r="F541" s="826"/>
      <c r="G541" s="826"/>
      <c r="H541" s="836"/>
      <c r="I541" s="794"/>
      <c r="J541" s="709"/>
      <c r="K541" s="709"/>
      <c r="L541" s="709"/>
      <c r="M541" s="709"/>
      <c r="N541" s="709"/>
      <c r="O541" s="795"/>
      <c r="P541" s="794"/>
      <c r="Q541" s="795"/>
      <c r="R541" s="1209"/>
      <c r="S541" s="1210"/>
      <c r="T541" s="1210"/>
      <c r="U541" s="1210"/>
      <c r="V541" s="1211"/>
      <c r="W541" s="1951"/>
      <c r="X541" s="1951"/>
      <c r="Y541" s="1951"/>
      <c r="Z541" s="1951"/>
      <c r="AA541" s="1952"/>
      <c r="AB541" s="1953"/>
      <c r="AC541" s="1953"/>
      <c r="AD541" s="1954"/>
      <c r="AE541" s="1952"/>
      <c r="AF541" s="1953"/>
      <c r="AG541" s="1954"/>
      <c r="AH541" s="1952"/>
      <c r="AI541" s="1953"/>
      <c r="AJ541" s="1954"/>
      <c r="AK541" s="795"/>
      <c r="AL541" s="799"/>
      <c r="AM541" s="800"/>
      <c r="AN541" s="800"/>
      <c r="AO541" s="800"/>
      <c r="AP541" s="800"/>
      <c r="AQ541" s="742"/>
      <c r="AR541" s="106"/>
      <c r="AS541" s="106"/>
      <c r="AT541" s="1956"/>
      <c r="AU541" s="1956"/>
      <c r="AV541" s="1956"/>
      <c r="AW541" s="195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HE541" s="107"/>
      <c r="HF541" s="107"/>
      <c r="HG541" s="107"/>
      <c r="HH541" s="107"/>
      <c r="HI541" s="107"/>
      <c r="HL541" s="107"/>
      <c r="HM541" s="107"/>
      <c r="HN541" s="107"/>
      <c r="HP541" s="107"/>
      <c r="HQ541" s="107"/>
      <c r="HR541" s="107"/>
      <c r="HS541" s="107"/>
      <c r="HT541" s="107"/>
      <c r="HV541" s="107"/>
      <c r="HX541" s="276"/>
      <c r="HY541" s="276"/>
      <c r="HZ541" s="276"/>
      <c r="IA541" s="276"/>
      <c r="IB541" s="276"/>
      <c r="IC541" s="276"/>
      <c r="ID541" s="276"/>
      <c r="IE541" s="276"/>
      <c r="IF541" s="276"/>
      <c r="IG541" s="276"/>
      <c r="IH541" s="276"/>
      <c r="II541" s="276"/>
      <c r="IJ541" s="276"/>
      <c r="IK541" s="276"/>
      <c r="IL541" s="276"/>
      <c r="IM541" s="276"/>
      <c r="IN541" s="276"/>
      <c r="IO541" s="276"/>
      <c r="IP541" s="276"/>
      <c r="IQ541" s="276"/>
      <c r="IR541" s="276"/>
      <c r="IS541" s="276"/>
      <c r="IT541" s="276"/>
      <c r="IU541" s="276"/>
      <c r="IV541" s="276"/>
    </row>
    <row r="542" spans="1:256" s="262" customFormat="1" ht="18.899999999999999" hidden="1" customHeight="1">
      <c r="A542" s="837"/>
      <c r="B542" s="826"/>
      <c r="C542" s="826"/>
      <c r="D542" s="826"/>
      <c r="E542" s="826"/>
      <c r="F542" s="826"/>
      <c r="G542" s="826"/>
      <c r="H542" s="836"/>
      <c r="I542" s="794"/>
      <c r="J542" s="709"/>
      <c r="K542" s="709"/>
      <c r="L542" s="709"/>
      <c r="M542" s="709"/>
      <c r="N542" s="709"/>
      <c r="O542" s="795"/>
      <c r="P542" s="794"/>
      <c r="Q542" s="795"/>
      <c r="R542" s="1209"/>
      <c r="S542" s="1210"/>
      <c r="T542" s="1210"/>
      <c r="U542" s="1210"/>
      <c r="V542" s="1211"/>
      <c r="W542" s="1958"/>
      <c r="X542" s="1959"/>
      <c r="Y542" s="1959"/>
      <c r="Z542" s="1960"/>
      <c r="AA542" s="1952"/>
      <c r="AB542" s="1953"/>
      <c r="AC542" s="1953"/>
      <c r="AD542" s="1954"/>
      <c r="AE542" s="1952"/>
      <c r="AF542" s="1953"/>
      <c r="AG542" s="1954"/>
      <c r="AH542" s="1952"/>
      <c r="AI542" s="1953"/>
      <c r="AJ542" s="1954"/>
      <c r="AK542" s="795"/>
      <c r="AL542" s="799"/>
      <c r="AM542" s="800"/>
      <c r="AN542" s="800"/>
      <c r="AO542" s="800"/>
      <c r="AP542" s="800"/>
      <c r="AQ542" s="742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HE542" s="107"/>
      <c r="HF542" s="107"/>
      <c r="HG542" s="107"/>
      <c r="HH542" s="107"/>
      <c r="HI542" s="107"/>
      <c r="HL542" s="107"/>
      <c r="HM542" s="107"/>
      <c r="HN542" s="107"/>
      <c r="HP542" s="107"/>
      <c r="HQ542" s="107"/>
      <c r="HR542" s="107"/>
      <c r="HS542" s="107"/>
      <c r="HT542" s="107"/>
      <c r="HV542" s="107"/>
      <c r="HX542" s="276"/>
      <c r="HY542" s="276"/>
      <c r="HZ542" s="276"/>
      <c r="IA542" s="276"/>
      <c r="IB542" s="276"/>
      <c r="IC542" s="276"/>
      <c r="ID542" s="276"/>
      <c r="IE542" s="276"/>
      <c r="IF542" s="276"/>
      <c r="IG542" s="276"/>
      <c r="IH542" s="276"/>
      <c r="II542" s="276"/>
      <c r="IJ542" s="276"/>
      <c r="IK542" s="276"/>
      <c r="IL542" s="276"/>
      <c r="IM542" s="276"/>
      <c r="IN542" s="276"/>
      <c r="IO542" s="276"/>
      <c r="IP542" s="276"/>
      <c r="IQ542" s="276"/>
      <c r="IR542" s="276"/>
      <c r="IS542" s="276"/>
      <c r="IT542" s="276"/>
      <c r="IU542" s="276"/>
      <c r="IV542" s="276"/>
    </row>
    <row r="543" spans="1:256" s="262" customFormat="1" ht="18.899999999999999" hidden="1" customHeight="1">
      <c r="A543" s="837"/>
      <c r="B543" s="826"/>
      <c r="C543" s="826"/>
      <c r="D543" s="826"/>
      <c r="E543" s="826"/>
      <c r="F543" s="826"/>
      <c r="G543" s="826"/>
      <c r="H543" s="836"/>
      <c r="I543" s="794"/>
      <c r="J543" s="709"/>
      <c r="K543" s="709"/>
      <c r="L543" s="709"/>
      <c r="M543" s="709"/>
      <c r="N543" s="709"/>
      <c r="O543" s="795"/>
      <c r="P543" s="794"/>
      <c r="Q543" s="795"/>
      <c r="R543" s="1209"/>
      <c r="S543" s="1210"/>
      <c r="T543" s="1210"/>
      <c r="U543" s="1210"/>
      <c r="V543" s="1211"/>
      <c r="W543" s="1951"/>
      <c r="X543" s="1951"/>
      <c r="Y543" s="1951"/>
      <c r="Z543" s="1951"/>
      <c r="AA543" s="1952"/>
      <c r="AB543" s="1953"/>
      <c r="AC543" s="1953"/>
      <c r="AD543" s="1954"/>
      <c r="AE543" s="1955"/>
      <c r="AF543" s="1955"/>
      <c r="AG543" s="1955"/>
      <c r="AH543" s="1955"/>
      <c r="AI543" s="1955"/>
      <c r="AJ543" s="1955"/>
      <c r="AK543" s="795"/>
      <c r="AL543" s="799"/>
      <c r="AM543" s="800"/>
      <c r="AN543" s="800"/>
      <c r="AO543" s="800"/>
      <c r="AP543" s="800"/>
      <c r="AQ543" s="742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HE543" s="107"/>
      <c r="HF543" s="107"/>
      <c r="HG543" s="107"/>
      <c r="HH543" s="107"/>
      <c r="HI543" s="107"/>
      <c r="HL543" s="107"/>
      <c r="HM543" s="107"/>
      <c r="HN543" s="107"/>
      <c r="HP543" s="107"/>
      <c r="HQ543" s="107"/>
      <c r="HR543" s="107"/>
      <c r="HS543" s="107"/>
      <c r="HT543" s="107"/>
      <c r="HV543" s="107"/>
      <c r="HX543" s="276"/>
      <c r="HY543" s="276"/>
      <c r="HZ543" s="276"/>
      <c r="IA543" s="276"/>
      <c r="IB543" s="276"/>
      <c r="IC543" s="276"/>
      <c r="ID543" s="276"/>
      <c r="IE543" s="276"/>
      <c r="IF543" s="276"/>
      <c r="IG543" s="276"/>
      <c r="IH543" s="276"/>
      <c r="II543" s="276"/>
      <c r="IJ543" s="276"/>
      <c r="IK543" s="276"/>
      <c r="IL543" s="276"/>
      <c r="IM543" s="276"/>
      <c r="IN543" s="276"/>
      <c r="IO543" s="276"/>
      <c r="IP543" s="276"/>
      <c r="IQ543" s="276"/>
      <c r="IR543" s="276"/>
      <c r="IS543" s="276"/>
      <c r="IT543" s="276"/>
      <c r="IU543" s="276"/>
      <c r="IV543" s="276"/>
    </row>
    <row r="544" spans="1:256" s="262" customFormat="1" ht="18.899999999999999" hidden="1" customHeight="1">
      <c r="A544" s="837"/>
      <c r="B544" s="826"/>
      <c r="C544" s="826"/>
      <c r="D544" s="826"/>
      <c r="E544" s="826"/>
      <c r="F544" s="826"/>
      <c r="G544" s="826"/>
      <c r="H544" s="836"/>
      <c r="I544" s="794"/>
      <c r="J544" s="709"/>
      <c r="K544" s="709"/>
      <c r="L544" s="709"/>
      <c r="M544" s="709"/>
      <c r="N544" s="709"/>
      <c r="O544" s="795"/>
      <c r="P544" s="794"/>
      <c r="Q544" s="795"/>
      <c r="R544" s="1209"/>
      <c r="S544" s="1210"/>
      <c r="T544" s="1210"/>
      <c r="U544" s="1210"/>
      <c r="V544" s="1211"/>
      <c r="W544" s="1951"/>
      <c r="X544" s="1951"/>
      <c r="Y544" s="1951"/>
      <c r="Z544" s="1951"/>
      <c r="AA544" s="1952"/>
      <c r="AB544" s="1953"/>
      <c r="AC544" s="1953"/>
      <c r="AD544" s="1954"/>
      <c r="AE544" s="1955"/>
      <c r="AF544" s="1955"/>
      <c r="AG544" s="1955"/>
      <c r="AH544" s="1955"/>
      <c r="AI544" s="1955"/>
      <c r="AJ544" s="1955"/>
      <c r="AK544" s="795"/>
      <c r="AL544" s="799"/>
      <c r="AM544" s="800"/>
      <c r="AN544" s="800"/>
      <c r="AO544" s="800"/>
      <c r="AP544" s="800"/>
      <c r="AQ544" s="742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HE544" s="107"/>
      <c r="HF544" s="107"/>
      <c r="HG544" s="107"/>
      <c r="HH544" s="107"/>
      <c r="HI544" s="107"/>
      <c r="HL544" s="107"/>
      <c r="HM544" s="107"/>
      <c r="HN544" s="107"/>
      <c r="HP544" s="107"/>
      <c r="HQ544" s="107"/>
      <c r="HR544" s="107"/>
      <c r="HS544" s="107"/>
      <c r="HT544" s="107"/>
      <c r="HV544" s="107"/>
      <c r="HX544" s="276"/>
      <c r="HY544" s="276"/>
      <c r="HZ544" s="276"/>
      <c r="IA544" s="276"/>
      <c r="IB544" s="276"/>
      <c r="IC544" s="276"/>
      <c r="ID544" s="276"/>
      <c r="IE544" s="276"/>
      <c r="IF544" s="276"/>
      <c r="IG544" s="276"/>
      <c r="IH544" s="276"/>
      <c r="II544" s="276"/>
      <c r="IJ544" s="276"/>
      <c r="IK544" s="276"/>
      <c r="IL544" s="276"/>
      <c r="IM544" s="276"/>
      <c r="IN544" s="276"/>
      <c r="IO544" s="276"/>
      <c r="IP544" s="276"/>
      <c r="IQ544" s="276"/>
      <c r="IR544" s="276"/>
      <c r="IS544" s="276"/>
      <c r="IT544" s="276"/>
      <c r="IU544" s="276"/>
      <c r="IV544" s="276"/>
    </row>
    <row r="545" spans="1:256" s="262" customFormat="1" ht="18.899999999999999" hidden="1" customHeight="1">
      <c r="A545" s="765"/>
      <c r="B545" s="766"/>
      <c r="C545" s="766"/>
      <c r="D545" s="766"/>
      <c r="E545" s="766"/>
      <c r="F545" s="766"/>
      <c r="G545" s="766"/>
      <c r="H545" s="788"/>
      <c r="I545" s="794"/>
      <c r="J545" s="709"/>
      <c r="K545" s="709"/>
      <c r="L545" s="709"/>
      <c r="M545" s="709"/>
      <c r="N545" s="709"/>
      <c r="O545" s="795"/>
      <c r="P545" s="794"/>
      <c r="Q545" s="795"/>
      <c r="R545" s="1209"/>
      <c r="S545" s="1210"/>
      <c r="T545" s="1210" t="s">
        <v>745</v>
      </c>
      <c r="U545" s="1210"/>
      <c r="V545" s="1211"/>
      <c r="W545" s="1958">
        <v>0.55000000000000004</v>
      </c>
      <c r="X545" s="1959"/>
      <c r="Y545" s="1959"/>
      <c r="Z545" s="1960"/>
      <c r="AA545" s="1961">
        <v>0</v>
      </c>
      <c r="AB545" s="1962"/>
      <c r="AC545" s="1962"/>
      <c r="AD545" s="1963"/>
      <c r="AE545" s="1964">
        <v>3</v>
      </c>
      <c r="AF545" s="1964"/>
      <c r="AG545" s="1964"/>
      <c r="AH545" s="1964">
        <v>4</v>
      </c>
      <c r="AI545" s="1964"/>
      <c r="AJ545" s="1964"/>
      <c r="AK545" s="795"/>
      <c r="AL545" s="799"/>
      <c r="AM545" s="800"/>
      <c r="AN545" s="800"/>
      <c r="AO545" s="800"/>
      <c r="AP545" s="800"/>
      <c r="AQ545" s="742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HE545" s="107"/>
      <c r="HF545" s="107"/>
      <c r="HG545" s="107"/>
      <c r="HH545" s="107"/>
      <c r="HI545" s="107"/>
      <c r="HL545" s="107"/>
      <c r="HM545" s="107"/>
      <c r="HN545" s="107"/>
      <c r="HP545" s="107"/>
      <c r="HQ545" s="107"/>
      <c r="HR545" s="107"/>
      <c r="HS545" s="107"/>
      <c r="HT545" s="107"/>
      <c r="HV545" s="107"/>
      <c r="HX545" s="276"/>
      <c r="HY545" s="276"/>
      <c r="HZ545" s="276"/>
      <c r="IA545" s="276"/>
      <c r="IB545" s="276"/>
      <c r="IC545" s="276"/>
      <c r="ID545" s="276"/>
      <c r="IE545" s="276"/>
      <c r="IF545" s="276"/>
      <c r="IG545" s="276"/>
      <c r="IH545" s="276"/>
      <c r="II545" s="276"/>
      <c r="IJ545" s="276"/>
      <c r="IK545" s="276"/>
      <c r="IL545" s="276"/>
      <c r="IM545" s="276"/>
      <c r="IN545" s="276"/>
      <c r="IO545" s="276"/>
      <c r="IP545" s="276"/>
      <c r="IQ545" s="276"/>
      <c r="IR545" s="276"/>
      <c r="IS545" s="276"/>
      <c r="IT545" s="276"/>
      <c r="IU545" s="276"/>
      <c r="IV545" s="276"/>
    </row>
    <row r="546" spans="1:256" s="262" customFormat="1" ht="18.899999999999999" hidden="1" customHeight="1">
      <c r="A546" s="837"/>
      <c r="B546" s="826"/>
      <c r="C546" s="826"/>
      <c r="D546" s="826"/>
      <c r="E546" s="826"/>
      <c r="F546" s="826"/>
      <c r="G546" s="826"/>
      <c r="H546" s="836"/>
      <c r="I546" s="794"/>
      <c r="J546" s="709"/>
      <c r="K546" s="709"/>
      <c r="L546" s="709"/>
      <c r="M546" s="709"/>
      <c r="N546" s="709"/>
      <c r="O546" s="795"/>
      <c r="P546" s="794"/>
      <c r="Q546" s="795"/>
      <c r="R546" s="1209"/>
      <c r="S546" s="1210"/>
      <c r="T546" s="1210"/>
      <c r="U546" s="1210"/>
      <c r="V546" s="1211"/>
      <c r="W546" s="1958">
        <v>3.38</v>
      </c>
      <c r="X546" s="1959"/>
      <c r="Y546" s="1959"/>
      <c r="Z546" s="1960"/>
      <c r="AA546" s="1952">
        <v>0</v>
      </c>
      <c r="AB546" s="1953"/>
      <c r="AC546" s="1953"/>
      <c r="AD546" s="1954"/>
      <c r="AE546" s="1955">
        <v>3</v>
      </c>
      <c r="AF546" s="1955"/>
      <c r="AG546" s="1955"/>
      <c r="AH546" s="1955">
        <f>AH545</f>
        <v>4</v>
      </c>
      <c r="AI546" s="1955"/>
      <c r="AJ546" s="1955"/>
      <c r="AK546" s="795"/>
      <c r="AL546" s="799"/>
      <c r="AM546" s="800"/>
      <c r="AN546" s="800"/>
      <c r="AO546" s="800"/>
      <c r="AP546" s="800"/>
      <c r="AQ546" s="742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HE546" s="107"/>
      <c r="HF546" s="107"/>
      <c r="HG546" s="107"/>
      <c r="HH546" s="107"/>
      <c r="HI546" s="107"/>
      <c r="HL546" s="107"/>
      <c r="HM546" s="107"/>
      <c r="HN546" s="107"/>
      <c r="HP546" s="107"/>
      <c r="HQ546" s="107"/>
      <c r="HR546" s="107"/>
      <c r="HS546" s="107"/>
      <c r="HT546" s="107"/>
      <c r="HV546" s="107"/>
      <c r="HX546" s="276"/>
      <c r="HY546" s="276"/>
      <c r="HZ546" s="276"/>
      <c r="IA546" s="276"/>
      <c r="IB546" s="276"/>
      <c r="IC546" s="276"/>
      <c r="ID546" s="276"/>
      <c r="IE546" s="276"/>
      <c r="IF546" s="276"/>
      <c r="IG546" s="276"/>
      <c r="IH546" s="276"/>
      <c r="II546" s="276"/>
      <c r="IJ546" s="276"/>
      <c r="IK546" s="276"/>
      <c r="IL546" s="276"/>
      <c r="IM546" s="276"/>
      <c r="IN546" s="276"/>
      <c r="IO546" s="276"/>
      <c r="IP546" s="276"/>
      <c r="IQ546" s="276"/>
      <c r="IR546" s="276"/>
      <c r="IS546" s="276"/>
      <c r="IT546" s="276"/>
      <c r="IU546" s="276"/>
      <c r="IV546" s="276"/>
    </row>
    <row r="547" spans="1:256" s="262" customFormat="1" ht="18.899999999999999" hidden="1" customHeight="1">
      <c r="A547" s="837"/>
      <c r="B547" s="826"/>
      <c r="C547" s="826"/>
      <c r="D547" s="826"/>
      <c r="E547" s="826"/>
      <c r="F547" s="826"/>
      <c r="G547" s="826"/>
      <c r="H547" s="836"/>
      <c r="I547" s="794"/>
      <c r="J547" s="709"/>
      <c r="K547" s="709"/>
      <c r="L547" s="709"/>
      <c r="M547" s="709"/>
      <c r="N547" s="709"/>
      <c r="O547" s="795"/>
      <c r="P547" s="794"/>
      <c r="Q547" s="795"/>
      <c r="R547" s="1209"/>
      <c r="S547" s="1210"/>
      <c r="T547" s="1210"/>
      <c r="U547" s="1210"/>
      <c r="V547" s="1211"/>
      <c r="W547" s="1958">
        <v>6.92</v>
      </c>
      <c r="X547" s="1959"/>
      <c r="Y547" s="1959"/>
      <c r="Z547" s="1960"/>
      <c r="AA547" s="1952">
        <v>0</v>
      </c>
      <c r="AB547" s="1953"/>
      <c r="AC547" s="1953"/>
      <c r="AD547" s="1954"/>
      <c r="AE547" s="1955">
        <v>3</v>
      </c>
      <c r="AF547" s="1955"/>
      <c r="AG547" s="1955"/>
      <c r="AH547" s="1955">
        <f>AH546</f>
        <v>4</v>
      </c>
      <c r="AI547" s="1955"/>
      <c r="AJ547" s="1955"/>
      <c r="AK547" s="795"/>
      <c r="AL547" s="799"/>
      <c r="AM547" s="800"/>
      <c r="AN547" s="800"/>
      <c r="AO547" s="800"/>
      <c r="AP547" s="800"/>
      <c r="AQ547" s="742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HE547" s="107"/>
      <c r="HF547" s="107"/>
      <c r="HG547" s="107"/>
      <c r="HH547" s="107"/>
      <c r="HI547" s="107"/>
      <c r="HL547" s="107"/>
      <c r="HM547" s="107"/>
      <c r="HN547" s="107"/>
      <c r="HP547" s="107"/>
      <c r="HQ547" s="107"/>
      <c r="HR547" s="107"/>
      <c r="HS547" s="107"/>
      <c r="HT547" s="107"/>
      <c r="HV547" s="107"/>
      <c r="HX547" s="276"/>
      <c r="HY547" s="276"/>
      <c r="HZ547" s="276"/>
      <c r="IA547" s="276"/>
      <c r="IB547" s="276"/>
      <c r="IC547" s="276"/>
      <c r="ID547" s="276"/>
      <c r="IE547" s="276"/>
      <c r="IF547" s="276"/>
      <c r="IG547" s="276"/>
      <c r="IH547" s="276"/>
      <c r="II547" s="276"/>
      <c r="IJ547" s="276"/>
      <c r="IK547" s="276"/>
      <c r="IL547" s="276"/>
      <c r="IM547" s="276"/>
      <c r="IN547" s="276"/>
      <c r="IO547" s="276"/>
      <c r="IP547" s="276"/>
      <c r="IQ547" s="276"/>
      <c r="IR547" s="276"/>
      <c r="IS547" s="276"/>
      <c r="IT547" s="276"/>
      <c r="IU547" s="276"/>
      <c r="IV547" s="276"/>
    </row>
    <row r="548" spans="1:256" s="262" customFormat="1" ht="18.899999999999999" hidden="1" customHeight="1">
      <c r="A548" s="837"/>
      <c r="B548" s="826"/>
      <c r="C548" s="826"/>
      <c r="D548" s="826"/>
      <c r="E548" s="826"/>
      <c r="F548" s="826"/>
      <c r="G548" s="826"/>
      <c r="H548" s="836"/>
      <c r="I548" s="794"/>
      <c r="J548" s="709"/>
      <c r="K548" s="709"/>
      <c r="L548" s="709"/>
      <c r="M548" s="709"/>
      <c r="N548" s="709"/>
      <c r="O548" s="795"/>
      <c r="P548" s="794"/>
      <c r="Q548" s="795"/>
      <c r="R548" s="1209"/>
      <c r="S548" s="1210"/>
      <c r="T548" s="1210"/>
      <c r="U548" s="1210"/>
      <c r="V548" s="1211"/>
      <c r="W548" s="1958">
        <v>10.45</v>
      </c>
      <c r="X548" s="1959"/>
      <c r="Y548" s="1959"/>
      <c r="Z548" s="1960"/>
      <c r="AA548" s="1952">
        <v>0</v>
      </c>
      <c r="AB548" s="1953"/>
      <c r="AC548" s="1953"/>
      <c r="AD548" s="1954"/>
      <c r="AE548" s="1955">
        <v>3</v>
      </c>
      <c r="AF548" s="1955"/>
      <c r="AG548" s="1955"/>
      <c r="AH548" s="1955">
        <f>AH547</f>
        <v>4</v>
      </c>
      <c r="AI548" s="1955"/>
      <c r="AJ548" s="1955"/>
      <c r="AK548" s="795"/>
      <c r="AL548" s="799"/>
      <c r="AM548" s="800"/>
      <c r="AN548" s="800"/>
      <c r="AO548" s="800"/>
      <c r="AP548" s="800"/>
      <c r="AQ548" s="742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HE548" s="107"/>
      <c r="HF548" s="107"/>
      <c r="HG548" s="107"/>
      <c r="HH548" s="107"/>
      <c r="HI548" s="107"/>
      <c r="HL548" s="107"/>
      <c r="HM548" s="107"/>
      <c r="HN548" s="107"/>
      <c r="HP548" s="107"/>
      <c r="HQ548" s="107"/>
      <c r="HR548" s="107"/>
      <c r="HS548" s="107"/>
      <c r="HT548" s="107"/>
      <c r="HV548" s="107"/>
      <c r="HX548" s="276"/>
      <c r="HY548" s="276"/>
      <c r="HZ548" s="276"/>
      <c r="IA548" s="276"/>
      <c r="IB548" s="276"/>
      <c r="IC548" s="276"/>
      <c r="ID548" s="276"/>
      <c r="IE548" s="276"/>
      <c r="IF548" s="276"/>
      <c r="IG548" s="276"/>
      <c r="IH548" s="276"/>
      <c r="II548" s="276"/>
      <c r="IJ548" s="276"/>
      <c r="IK548" s="276"/>
      <c r="IL548" s="276"/>
      <c r="IM548" s="276"/>
      <c r="IN548" s="276"/>
      <c r="IO548" s="276"/>
      <c r="IP548" s="276"/>
      <c r="IQ548" s="276"/>
      <c r="IR548" s="276"/>
      <c r="IS548" s="276"/>
      <c r="IT548" s="276"/>
      <c r="IU548" s="276"/>
      <c r="IV548" s="276"/>
    </row>
    <row r="549" spans="1:256" s="262" customFormat="1" ht="18.899999999999999" hidden="1" customHeight="1">
      <c r="A549" s="837"/>
      <c r="B549" s="826"/>
      <c r="C549" s="826"/>
      <c r="D549" s="826"/>
      <c r="E549" s="826"/>
      <c r="F549" s="826"/>
      <c r="G549" s="826"/>
      <c r="H549" s="836"/>
      <c r="I549" s="794"/>
      <c r="J549" s="709"/>
      <c r="K549" s="709"/>
      <c r="L549" s="709"/>
      <c r="M549" s="709"/>
      <c r="N549" s="709"/>
      <c r="O549" s="795"/>
      <c r="P549" s="794"/>
      <c r="Q549" s="795"/>
      <c r="R549" s="1209"/>
      <c r="S549" s="1210"/>
      <c r="T549" s="1210"/>
      <c r="U549" s="1210"/>
      <c r="V549" s="1211"/>
      <c r="W549" s="1958">
        <v>0.55000000000000004</v>
      </c>
      <c r="X549" s="1959"/>
      <c r="Y549" s="1959"/>
      <c r="Z549" s="1960"/>
      <c r="AA549" s="1952">
        <v>0</v>
      </c>
      <c r="AB549" s="1953"/>
      <c r="AC549" s="1953"/>
      <c r="AD549" s="1954"/>
      <c r="AE549" s="1964">
        <v>1</v>
      </c>
      <c r="AF549" s="1953"/>
      <c r="AG549" s="1954"/>
      <c r="AH549" s="1964">
        <v>3</v>
      </c>
      <c r="AI549" s="1953"/>
      <c r="AJ549" s="1954"/>
      <c r="AK549" s="795"/>
      <c r="AL549" s="799"/>
      <c r="AM549" s="800"/>
      <c r="AN549" s="800"/>
      <c r="AO549" s="800"/>
      <c r="AP549" s="800"/>
      <c r="AQ549" s="742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HE549" s="107"/>
      <c r="HF549" s="107"/>
      <c r="HG549" s="107"/>
      <c r="HH549" s="107"/>
      <c r="HI549" s="107"/>
      <c r="HL549" s="107"/>
      <c r="HM549" s="107"/>
      <c r="HN549" s="107"/>
      <c r="HP549" s="107"/>
      <c r="HQ549" s="107"/>
      <c r="HR549" s="107"/>
      <c r="HS549" s="107"/>
      <c r="HT549" s="107"/>
      <c r="HV549" s="107"/>
      <c r="HX549" s="276"/>
      <c r="HY549" s="276"/>
      <c r="HZ549" s="276"/>
      <c r="IA549" s="276"/>
      <c r="IB549" s="276"/>
      <c r="IC549" s="276"/>
      <c r="ID549" s="276"/>
      <c r="IE549" s="276"/>
      <c r="IF549" s="276"/>
      <c r="IG549" s="276"/>
      <c r="IH549" s="276"/>
      <c r="II549" s="276"/>
      <c r="IJ549" s="276"/>
      <c r="IK549" s="276"/>
      <c r="IL549" s="276"/>
      <c r="IM549" s="276"/>
      <c r="IN549" s="276"/>
      <c r="IO549" s="276"/>
      <c r="IP549" s="276"/>
      <c r="IQ549" s="276"/>
      <c r="IR549" s="276"/>
      <c r="IS549" s="276"/>
      <c r="IT549" s="276"/>
      <c r="IU549" s="276"/>
      <c r="IV549" s="276"/>
    </row>
    <row r="550" spans="1:256" s="262" customFormat="1" ht="18.899999999999999" hidden="1" customHeight="1">
      <c r="A550" s="837"/>
      <c r="B550" s="826"/>
      <c r="C550" s="826"/>
      <c r="D550" s="826"/>
      <c r="E550" s="826"/>
      <c r="F550" s="826"/>
      <c r="G550" s="826"/>
      <c r="H550" s="836"/>
      <c r="I550" s="794"/>
      <c r="J550" s="709"/>
      <c r="K550" s="709"/>
      <c r="L550" s="709"/>
      <c r="M550" s="709"/>
      <c r="N550" s="709"/>
      <c r="O550" s="795"/>
      <c r="P550" s="794"/>
      <c r="Q550" s="795"/>
      <c r="R550" s="1209"/>
      <c r="S550" s="1210"/>
      <c r="T550" s="1210"/>
      <c r="U550" s="1210"/>
      <c r="V550" s="1211"/>
      <c r="W550" s="1958">
        <v>3.38</v>
      </c>
      <c r="X550" s="1959"/>
      <c r="Y550" s="1959"/>
      <c r="Z550" s="1960"/>
      <c r="AA550" s="1952">
        <v>0</v>
      </c>
      <c r="AB550" s="1953"/>
      <c r="AC550" s="1953"/>
      <c r="AD550" s="1954"/>
      <c r="AE550" s="1955">
        <v>1</v>
      </c>
      <c r="AF550" s="1953"/>
      <c r="AG550" s="1954"/>
      <c r="AH550" s="1952">
        <f>AH549</f>
        <v>3</v>
      </c>
      <c r="AI550" s="1953"/>
      <c r="AJ550" s="1954"/>
      <c r="AK550" s="795"/>
      <c r="AL550" s="799"/>
      <c r="AM550" s="800"/>
      <c r="AN550" s="800"/>
      <c r="AO550" s="800"/>
      <c r="AP550" s="800"/>
      <c r="AQ550" s="742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HE550" s="107"/>
      <c r="HF550" s="107"/>
      <c r="HG550" s="107"/>
      <c r="HH550" s="107"/>
      <c r="HI550" s="107"/>
      <c r="HL550" s="107"/>
      <c r="HM550" s="107"/>
      <c r="HN550" s="107"/>
      <c r="HP550" s="107"/>
      <c r="HQ550" s="107"/>
      <c r="HR550" s="107"/>
      <c r="HS550" s="107"/>
      <c r="HT550" s="107"/>
      <c r="HV550" s="107"/>
      <c r="HX550" s="276"/>
      <c r="HY550" s="276"/>
      <c r="HZ550" s="276"/>
      <c r="IA550" s="276"/>
      <c r="IB550" s="276"/>
      <c r="IC550" s="276"/>
      <c r="ID550" s="276"/>
      <c r="IE550" s="276"/>
      <c r="IF550" s="276"/>
      <c r="IG550" s="276"/>
      <c r="IH550" s="276"/>
      <c r="II550" s="276"/>
      <c r="IJ550" s="276"/>
      <c r="IK550" s="276"/>
      <c r="IL550" s="276"/>
      <c r="IM550" s="276"/>
      <c r="IN550" s="276"/>
      <c r="IO550" s="276"/>
      <c r="IP550" s="276"/>
      <c r="IQ550" s="276"/>
      <c r="IR550" s="276"/>
      <c r="IS550" s="276"/>
      <c r="IT550" s="276"/>
      <c r="IU550" s="276"/>
      <c r="IV550" s="276"/>
    </row>
    <row r="551" spans="1:256" s="262" customFormat="1" ht="18.899999999999999" hidden="1" customHeight="1">
      <c r="A551" s="837"/>
      <c r="B551" s="826"/>
      <c r="C551" s="826"/>
      <c r="D551" s="826"/>
      <c r="E551" s="826"/>
      <c r="F551" s="826"/>
      <c r="G551" s="826"/>
      <c r="H551" s="836"/>
      <c r="I551" s="794"/>
      <c r="J551" s="709"/>
      <c r="K551" s="709"/>
      <c r="L551" s="709"/>
      <c r="M551" s="709"/>
      <c r="N551" s="709"/>
      <c r="O551" s="795"/>
      <c r="P551" s="794"/>
      <c r="Q551" s="795"/>
      <c r="R551" s="1209"/>
      <c r="S551" s="1210"/>
      <c r="T551" s="1210"/>
      <c r="U551" s="1210"/>
      <c r="V551" s="1211"/>
      <c r="W551" s="1958">
        <v>6.92</v>
      </c>
      <c r="X551" s="1959"/>
      <c r="Y551" s="1959"/>
      <c r="Z551" s="1960"/>
      <c r="AA551" s="1952">
        <v>0</v>
      </c>
      <c r="AB551" s="1953"/>
      <c r="AC551" s="1953"/>
      <c r="AD551" s="1954"/>
      <c r="AE551" s="1955">
        <v>1</v>
      </c>
      <c r="AF551" s="1953"/>
      <c r="AG551" s="1954"/>
      <c r="AH551" s="1952">
        <f>AH550</f>
        <v>3</v>
      </c>
      <c r="AI551" s="1953"/>
      <c r="AJ551" s="1954"/>
      <c r="AK551" s="795"/>
      <c r="AL551" s="799"/>
      <c r="AM551" s="800"/>
      <c r="AN551" s="800"/>
      <c r="AO551" s="800"/>
      <c r="AP551" s="800"/>
      <c r="AQ551" s="742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HE551" s="107"/>
      <c r="HF551" s="107"/>
      <c r="HG551" s="107"/>
      <c r="HH551" s="107"/>
      <c r="HI551" s="107"/>
      <c r="HL551" s="107"/>
      <c r="HM551" s="107"/>
      <c r="HN551" s="107"/>
      <c r="HP551" s="107"/>
      <c r="HQ551" s="107"/>
      <c r="HR551" s="107"/>
      <c r="HS551" s="107"/>
      <c r="HT551" s="107"/>
      <c r="HV551" s="107"/>
      <c r="HX551" s="276"/>
      <c r="HY551" s="276"/>
      <c r="HZ551" s="276"/>
      <c r="IA551" s="276"/>
      <c r="IB551" s="276"/>
      <c r="IC551" s="276"/>
      <c r="ID551" s="276"/>
      <c r="IE551" s="276"/>
      <c r="IF551" s="276"/>
      <c r="IG551" s="276"/>
      <c r="IH551" s="276"/>
      <c r="II551" s="276"/>
      <c r="IJ551" s="276"/>
      <c r="IK551" s="276"/>
      <c r="IL551" s="276"/>
      <c r="IM551" s="276"/>
      <c r="IN551" s="276"/>
      <c r="IO551" s="276"/>
      <c r="IP551" s="276"/>
      <c r="IQ551" s="276"/>
      <c r="IR551" s="276"/>
      <c r="IS551" s="276"/>
      <c r="IT551" s="276"/>
      <c r="IU551" s="276"/>
      <c r="IV551" s="276"/>
    </row>
    <row r="552" spans="1:256" s="262" customFormat="1" ht="18.899999999999999" hidden="1" customHeight="1">
      <c r="A552" s="837"/>
      <c r="B552" s="826"/>
      <c r="C552" s="826"/>
      <c r="D552" s="826"/>
      <c r="E552" s="826"/>
      <c r="F552" s="826"/>
      <c r="G552" s="826"/>
      <c r="H552" s="836"/>
      <c r="I552" s="794"/>
      <c r="J552" s="709"/>
      <c r="K552" s="709"/>
      <c r="L552" s="709"/>
      <c r="M552" s="709"/>
      <c r="N552" s="709"/>
      <c r="O552" s="795"/>
      <c r="P552" s="794"/>
      <c r="Q552" s="795"/>
      <c r="R552" s="1209"/>
      <c r="S552" s="1210"/>
      <c r="T552" s="1210"/>
      <c r="U552" s="1210"/>
      <c r="V552" s="1211"/>
      <c r="W552" s="1958">
        <v>10.45</v>
      </c>
      <c r="X552" s="1959"/>
      <c r="Y552" s="1959"/>
      <c r="Z552" s="1960"/>
      <c r="AA552" s="1952">
        <v>0</v>
      </c>
      <c r="AB552" s="1953"/>
      <c r="AC552" s="1953"/>
      <c r="AD552" s="1954"/>
      <c r="AE552" s="1955">
        <v>1</v>
      </c>
      <c r="AF552" s="1953"/>
      <c r="AG552" s="1954"/>
      <c r="AH552" s="1952">
        <f>AH551</f>
        <v>3</v>
      </c>
      <c r="AI552" s="1953"/>
      <c r="AJ552" s="1954"/>
      <c r="AK552" s="795"/>
      <c r="AL552" s="799"/>
      <c r="AM552" s="800"/>
      <c r="AN552" s="800"/>
      <c r="AO552" s="800"/>
      <c r="AP552" s="800"/>
      <c r="AQ552" s="742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HE552" s="107"/>
      <c r="HF552" s="107"/>
      <c r="HG552" s="107"/>
      <c r="HH552" s="107"/>
      <c r="HI552" s="107"/>
      <c r="HL552" s="107"/>
      <c r="HM552" s="107"/>
      <c r="HN552" s="107"/>
      <c r="HP552" s="107"/>
      <c r="HQ552" s="107"/>
      <c r="HR552" s="107"/>
      <c r="HS552" s="107"/>
      <c r="HT552" s="107"/>
      <c r="HV552" s="107"/>
      <c r="HX552" s="276"/>
      <c r="HY552" s="276"/>
      <c r="HZ552" s="276"/>
      <c r="IA552" s="276"/>
      <c r="IB552" s="276"/>
      <c r="IC552" s="276"/>
      <c r="ID552" s="276"/>
      <c r="IE552" s="276"/>
      <c r="IF552" s="276"/>
      <c r="IG552" s="276"/>
      <c r="IH552" s="276"/>
      <c r="II552" s="276"/>
      <c r="IJ552" s="276"/>
      <c r="IK552" s="276"/>
      <c r="IL552" s="276"/>
      <c r="IM552" s="276"/>
      <c r="IN552" s="276"/>
      <c r="IO552" s="276"/>
      <c r="IP552" s="276"/>
      <c r="IQ552" s="276"/>
      <c r="IR552" s="276"/>
      <c r="IS552" s="276"/>
      <c r="IT552" s="276"/>
      <c r="IU552" s="276"/>
      <c r="IV552" s="276"/>
    </row>
    <row r="553" spans="1:256" s="262" customFormat="1" ht="18.899999999999999" hidden="1" customHeight="1">
      <c r="A553" s="837"/>
      <c r="B553" s="826"/>
      <c r="C553" s="826"/>
      <c r="D553" s="826"/>
      <c r="E553" s="826"/>
      <c r="F553" s="826"/>
      <c r="G553" s="826"/>
      <c r="H553" s="836"/>
      <c r="I553" s="794"/>
      <c r="J553" s="709"/>
      <c r="K553" s="709"/>
      <c r="L553" s="709"/>
      <c r="M553" s="709"/>
      <c r="N553" s="709"/>
      <c r="O553" s="795"/>
      <c r="P553" s="794"/>
      <c r="Q553" s="795"/>
      <c r="R553" s="1209"/>
      <c r="S553" s="1210"/>
      <c r="T553" s="1210"/>
      <c r="U553" s="1210"/>
      <c r="V553" s="1211"/>
      <c r="W553" s="1958" t="s">
        <v>431</v>
      </c>
      <c r="X553" s="1959"/>
      <c r="Y553" s="1959"/>
      <c r="Z553" s="1959"/>
      <c r="AA553" s="1959"/>
      <c r="AB553" s="1959"/>
      <c r="AC553" s="1959"/>
      <c r="AD553" s="1960"/>
      <c r="AE553" s="1968">
        <f>SUMPRODUCT(AE536:AG552,AH536:AJ552)</f>
        <v>97</v>
      </c>
      <c r="AF553" s="1969"/>
      <c r="AG553" s="1969"/>
      <c r="AH553" s="1969"/>
      <c r="AI553" s="1969"/>
      <c r="AJ553" s="1970"/>
      <c r="AK553" s="795"/>
      <c r="AL553" s="799"/>
      <c r="AM553" s="800"/>
      <c r="AN553" s="800"/>
      <c r="AO553" s="800"/>
      <c r="AP553" s="800"/>
      <c r="AQ553" s="742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HE553" s="107"/>
      <c r="HF553" s="107"/>
      <c r="HG553" s="107"/>
      <c r="HH553" s="107"/>
      <c r="HI553" s="107"/>
      <c r="HL553" s="107"/>
      <c r="HM553" s="107"/>
      <c r="HN553" s="107"/>
      <c r="HP553" s="107"/>
      <c r="HQ553" s="107"/>
      <c r="HR553" s="107"/>
      <c r="HS553" s="107"/>
      <c r="HT553" s="107"/>
      <c r="HV553" s="107"/>
      <c r="HX553" s="276"/>
      <c r="HY553" s="276"/>
      <c r="HZ553" s="276"/>
      <c r="IA553" s="276"/>
      <c r="IB553" s="276"/>
      <c r="IC553" s="276"/>
      <c r="ID553" s="276"/>
      <c r="IE553" s="276"/>
      <c r="IF553" s="276"/>
      <c r="IG553" s="276"/>
      <c r="IH553" s="276"/>
      <c r="II553" s="276"/>
      <c r="IJ553" s="276"/>
      <c r="IK553" s="276"/>
      <c r="IL553" s="276"/>
      <c r="IM553" s="276"/>
      <c r="IN553" s="276"/>
      <c r="IO553" s="276"/>
      <c r="IP553" s="276"/>
      <c r="IQ553" s="276"/>
      <c r="IR553" s="276"/>
      <c r="IS553" s="276"/>
      <c r="IT553" s="276"/>
      <c r="IU553" s="276"/>
      <c r="IV553" s="276"/>
    </row>
    <row r="554" spans="1:256" s="262" customFormat="1" ht="18.899999999999999" hidden="1" customHeight="1">
      <c r="A554" s="837"/>
      <c r="B554" s="826"/>
      <c r="C554" s="826"/>
      <c r="D554" s="826"/>
      <c r="E554" s="826"/>
      <c r="F554" s="826"/>
      <c r="G554" s="826"/>
      <c r="H554" s="836"/>
      <c r="I554" s="794"/>
      <c r="J554" s="709"/>
      <c r="K554" s="709"/>
      <c r="L554" s="709"/>
      <c r="M554" s="709"/>
      <c r="N554" s="709"/>
      <c r="O554" s="795"/>
      <c r="P554" s="794"/>
      <c r="Q554" s="795"/>
      <c r="R554" s="1093"/>
      <c r="S554" s="709" t="s">
        <v>746</v>
      </c>
      <c r="T554" s="709"/>
      <c r="U554" s="709"/>
      <c r="V554" s="820"/>
      <c r="W554" s="709"/>
      <c r="X554" s="1971">
        <f>AE553-AG554</f>
        <v>37</v>
      </c>
      <c r="Y554" s="1971"/>
      <c r="Z554" s="1971"/>
      <c r="AA554" s="1971"/>
      <c r="AB554" s="709" t="s">
        <v>747</v>
      </c>
      <c r="AC554" s="709" t="s">
        <v>748</v>
      </c>
      <c r="AD554" s="709"/>
      <c r="AE554" s="820"/>
      <c r="AF554" s="709"/>
      <c r="AG554" s="1971">
        <f>SUMPRODUCT(AE545:AG552,AH545:AJ552)</f>
        <v>60</v>
      </c>
      <c r="AH554" s="1971"/>
      <c r="AI554" s="1971"/>
      <c r="AJ554" s="1971"/>
      <c r="AK554" s="795"/>
      <c r="AL554" s="799"/>
      <c r="AM554" s="800"/>
      <c r="AN554" s="800"/>
      <c r="AO554" s="800"/>
      <c r="AP554" s="800"/>
      <c r="AQ554" s="742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HE554" s="107"/>
      <c r="HF554" s="107"/>
      <c r="HG554" s="107"/>
      <c r="HH554" s="107"/>
      <c r="HI554" s="107"/>
      <c r="HL554" s="107"/>
      <c r="HM554" s="107"/>
      <c r="HN554" s="107"/>
      <c r="HP554" s="107"/>
      <c r="HQ554" s="107"/>
      <c r="HR554" s="107"/>
      <c r="HS554" s="107"/>
      <c r="HT554" s="107"/>
      <c r="HV554" s="107"/>
      <c r="HX554" s="276"/>
      <c r="HY554" s="276"/>
      <c r="HZ554" s="276"/>
      <c r="IA554" s="276"/>
      <c r="IB554" s="276"/>
      <c r="IC554" s="276"/>
      <c r="ID554" s="276"/>
      <c r="IE554" s="276"/>
      <c r="IF554" s="276"/>
      <c r="IG554" s="276"/>
      <c r="IH554" s="276"/>
      <c r="II554" s="276"/>
      <c r="IJ554" s="276"/>
      <c r="IK554" s="276"/>
      <c r="IL554" s="276"/>
      <c r="IM554" s="276"/>
      <c r="IN554" s="276"/>
      <c r="IO554" s="276"/>
      <c r="IP554" s="276"/>
      <c r="IQ554" s="276"/>
      <c r="IR554" s="276"/>
      <c r="IS554" s="276"/>
      <c r="IT554" s="276"/>
      <c r="IU554" s="276"/>
      <c r="IV554" s="276"/>
    </row>
    <row r="555" spans="1:256" s="262" customFormat="1" ht="18.899999999999999" hidden="1" customHeight="1">
      <c r="A555" s="837"/>
      <c r="B555" s="826"/>
      <c r="C555" s="826"/>
      <c r="D555" s="826"/>
      <c r="E555" s="826"/>
      <c r="F555" s="826"/>
      <c r="G555" s="826"/>
      <c r="H555" s="836"/>
      <c r="I555" s="794"/>
      <c r="J555" s="709"/>
      <c r="K555" s="709"/>
      <c r="L555" s="709"/>
      <c r="M555" s="709"/>
      <c r="N555" s="709"/>
      <c r="O555" s="795"/>
      <c r="P555" s="794"/>
      <c r="Q555" s="795"/>
      <c r="R555" s="1093"/>
      <c r="S555" s="709"/>
      <c r="T555" s="709" t="s">
        <v>749</v>
      </c>
      <c r="U555" s="709"/>
      <c r="V555" s="820"/>
      <c r="W555" s="709"/>
      <c r="X555" s="709"/>
      <c r="Y555" s="709"/>
      <c r="Z555" s="709"/>
      <c r="AA555" s="709"/>
      <c r="AB555" s="709"/>
      <c r="AC555" s="709"/>
      <c r="AD555" s="709"/>
      <c r="AE555" s="709"/>
      <c r="AF555" s="709"/>
      <c r="AG555" s="709"/>
      <c r="AH555" s="709"/>
      <c r="AI555" s="709"/>
      <c r="AJ555" s="979"/>
      <c r="AK555" s="795"/>
      <c r="AL555" s="799"/>
      <c r="AM555" s="800"/>
      <c r="AN555" s="800"/>
      <c r="AO555" s="800"/>
      <c r="AP555" s="800"/>
      <c r="AQ555" s="742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HE555" s="107"/>
      <c r="HF555" s="107"/>
      <c r="HG555" s="107"/>
      <c r="HH555" s="107"/>
      <c r="HI555" s="107"/>
      <c r="HL555" s="107"/>
      <c r="HM555" s="107"/>
      <c r="HN555" s="107"/>
      <c r="HP555" s="107"/>
      <c r="HQ555" s="107"/>
      <c r="HR555" s="107"/>
      <c r="HS555" s="107"/>
      <c r="HT555" s="107"/>
      <c r="HV555" s="107"/>
      <c r="HX555" s="276"/>
      <c r="HY555" s="276"/>
      <c r="HZ555" s="276"/>
      <c r="IA555" s="276"/>
      <c r="IB555" s="276"/>
      <c r="IC555" s="276"/>
      <c r="ID555" s="276"/>
      <c r="IE555" s="276"/>
      <c r="IF555" s="276"/>
      <c r="IG555" s="276"/>
      <c r="IH555" s="276"/>
      <c r="II555" s="276"/>
      <c r="IJ555" s="276"/>
      <c r="IK555" s="276"/>
      <c r="IL555" s="276"/>
      <c r="IM555" s="276"/>
      <c r="IN555" s="276"/>
      <c r="IO555" s="276"/>
      <c r="IP555" s="276"/>
      <c r="IQ555" s="276"/>
      <c r="IR555" s="276"/>
      <c r="IS555" s="276"/>
      <c r="IT555" s="276"/>
      <c r="IU555" s="276"/>
      <c r="IV555" s="276"/>
    </row>
    <row r="556" spans="1:256" s="262" customFormat="1" ht="18.899999999999999" hidden="1" customHeight="1">
      <c r="A556" s="837"/>
      <c r="B556" s="826"/>
      <c r="C556" s="826"/>
      <c r="D556" s="826"/>
      <c r="E556" s="826"/>
      <c r="F556" s="826"/>
      <c r="G556" s="826"/>
      <c r="H556" s="836"/>
      <c r="I556" s="765" t="s">
        <v>750</v>
      </c>
      <c r="J556" s="766"/>
      <c r="K556" s="766"/>
      <c r="L556" s="766"/>
      <c r="M556" s="766"/>
      <c r="N556" s="766"/>
      <c r="O556" s="788"/>
      <c r="P556" s="794"/>
      <c r="Q556" s="795"/>
      <c r="R556" s="1093" t="s">
        <v>751</v>
      </c>
      <c r="S556" s="709"/>
      <c r="T556" s="709"/>
      <c r="U556" s="709"/>
      <c r="V556" s="820"/>
      <c r="W556" s="709"/>
      <c r="X556" s="709"/>
      <c r="Y556" s="709"/>
      <c r="Z556" s="709"/>
      <c r="AA556" s="709"/>
      <c r="AB556" s="709"/>
      <c r="AC556" s="709"/>
      <c r="AD556" s="709"/>
      <c r="AE556" s="709"/>
      <c r="AF556" s="709"/>
      <c r="AG556" s="709"/>
      <c r="AH556" s="709"/>
      <c r="AI556" s="709"/>
      <c r="AJ556" s="979"/>
      <c r="AK556" s="795"/>
      <c r="AL556" s="799"/>
      <c r="AM556" s="800"/>
      <c r="AN556" s="800"/>
      <c r="AO556" s="800"/>
      <c r="AP556" s="800"/>
      <c r="AQ556" s="742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HE556" s="107"/>
      <c r="HF556" s="107"/>
      <c r="HG556" s="107"/>
      <c r="HH556" s="107"/>
      <c r="HI556" s="107"/>
      <c r="HL556" s="107"/>
      <c r="HM556" s="107"/>
      <c r="HN556" s="107"/>
      <c r="HP556" s="107"/>
      <c r="HQ556" s="107"/>
      <c r="HR556" s="107"/>
      <c r="HS556" s="107"/>
      <c r="HT556" s="107"/>
      <c r="HV556" s="107"/>
      <c r="HX556" s="276"/>
      <c r="HY556" s="276"/>
      <c r="HZ556" s="276"/>
      <c r="IA556" s="276"/>
      <c r="IB556" s="276"/>
      <c r="IC556" s="276"/>
      <c r="ID556" s="276"/>
      <c r="IE556" s="276"/>
      <c r="IF556" s="276"/>
      <c r="IG556" s="276"/>
      <c r="IH556" s="276"/>
      <c r="II556" s="276"/>
      <c r="IJ556" s="276"/>
      <c r="IK556" s="276"/>
      <c r="IL556" s="276"/>
      <c r="IM556" s="276"/>
      <c r="IN556" s="276"/>
      <c r="IO556" s="276"/>
      <c r="IP556" s="276"/>
      <c r="IQ556" s="276"/>
      <c r="IR556" s="276"/>
      <c r="IS556" s="276"/>
      <c r="IT556" s="276"/>
      <c r="IU556" s="276"/>
      <c r="IV556" s="276"/>
    </row>
    <row r="557" spans="1:256" s="263" customFormat="1" ht="18.899999999999999" hidden="1" customHeight="1">
      <c r="A557" s="837"/>
      <c r="B557" s="826"/>
      <c r="C557" s="826"/>
      <c r="D557" s="826"/>
      <c r="E557" s="826"/>
      <c r="F557" s="826"/>
      <c r="G557" s="826"/>
      <c r="H557" s="836"/>
      <c r="I557" s="765"/>
      <c r="J557" s="766"/>
      <c r="K557" s="766"/>
      <c r="L557" s="766"/>
      <c r="M557" s="766"/>
      <c r="N557" s="766"/>
      <c r="O557" s="788"/>
      <c r="P557" s="765" t="s">
        <v>472</v>
      </c>
      <c r="Q557" s="788"/>
      <c r="R557" s="837"/>
      <c r="S557" s="766"/>
      <c r="T557" s="710"/>
      <c r="U557" s="709"/>
      <c r="V557" s="709"/>
      <c r="W557" s="709"/>
      <c r="X557" s="709"/>
      <c r="Y557" s="709" t="s">
        <v>467</v>
      </c>
      <c r="Z557" s="824">
        <f>AE545</f>
        <v>3</v>
      </c>
      <c r="AA557" s="766"/>
      <c r="AB557" s="766"/>
      <c r="AC557" s="930" t="s">
        <v>501</v>
      </c>
      <c r="AD557" s="1212">
        <f>AH545</f>
        <v>4</v>
      </c>
      <c r="AE557" s="766"/>
      <c r="AF557" s="766"/>
      <c r="AG557" s="709" t="s">
        <v>469</v>
      </c>
      <c r="AH557" s="709" t="s">
        <v>501</v>
      </c>
      <c r="AI557" s="830">
        <f>1+AA545</f>
        <v>1</v>
      </c>
      <c r="AJ557" s="766"/>
      <c r="AK557" s="788"/>
      <c r="AL557" s="740">
        <f>(Z557*AD557)*AI557</f>
        <v>12</v>
      </c>
      <c r="AM557" s="741"/>
      <c r="AN557" s="741"/>
      <c r="AO557" s="741"/>
      <c r="AP557" s="741"/>
      <c r="AQ557" s="742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HE557" s="110"/>
      <c r="HF557" s="110"/>
      <c r="HG557" s="110"/>
      <c r="HH557" s="110"/>
      <c r="HI557" s="110"/>
      <c r="HL557" s="110"/>
      <c r="HM557" s="110"/>
      <c r="HN557" s="110"/>
      <c r="HP557" s="110"/>
      <c r="HQ557" s="110"/>
      <c r="HR557" s="110"/>
      <c r="HS557" s="110"/>
      <c r="HT557" s="110"/>
      <c r="HV557" s="110"/>
      <c r="HX557" s="280"/>
      <c r="HY557" s="280"/>
      <c r="HZ557" s="280"/>
      <c r="IA557" s="280"/>
      <c r="IB557" s="280"/>
      <c r="IC557" s="280"/>
      <c r="ID557" s="280"/>
      <c r="IE557" s="280"/>
      <c r="IF557" s="280"/>
      <c r="IG557" s="280"/>
      <c r="IH557" s="280"/>
      <c r="II557" s="280"/>
      <c r="IJ557" s="280"/>
      <c r="IK557" s="280"/>
      <c r="IL557" s="280"/>
      <c r="IM557" s="280"/>
      <c r="IN557" s="280"/>
      <c r="IO557" s="280"/>
      <c r="IP557" s="280"/>
      <c r="IQ557" s="280"/>
      <c r="IR557" s="280"/>
      <c r="IS557" s="280"/>
      <c r="IT557" s="280"/>
      <c r="IU557" s="280"/>
      <c r="IV557" s="280"/>
    </row>
    <row r="558" spans="1:256" s="262" customFormat="1" ht="18.899999999999999" hidden="1" customHeight="1">
      <c r="A558" s="837"/>
      <c r="B558" s="826"/>
      <c r="C558" s="826"/>
      <c r="D558" s="826"/>
      <c r="E558" s="826"/>
      <c r="F558" s="826"/>
      <c r="G558" s="826"/>
      <c r="H558" s="836"/>
      <c r="I558" s="794"/>
      <c r="J558" s="709"/>
      <c r="K558" s="709"/>
      <c r="L558" s="709"/>
      <c r="M558" s="709"/>
      <c r="N558" s="709"/>
      <c r="O558" s="795"/>
      <c r="P558" s="794"/>
      <c r="Q558" s="795"/>
      <c r="R558" s="837"/>
      <c r="S558" s="766"/>
      <c r="T558" s="710"/>
      <c r="U558" s="709"/>
      <c r="V558" s="709"/>
      <c r="W558" s="709"/>
      <c r="X558" s="709"/>
      <c r="Y558" s="709" t="s">
        <v>467</v>
      </c>
      <c r="Z558" s="824">
        <f>AE549</f>
        <v>1</v>
      </c>
      <c r="AA558" s="766"/>
      <c r="AB558" s="766"/>
      <c r="AC558" s="930" t="s">
        <v>501</v>
      </c>
      <c r="AD558" s="1212">
        <f>AH549</f>
        <v>3</v>
      </c>
      <c r="AE558" s="766"/>
      <c r="AF558" s="766"/>
      <c r="AG558" s="709" t="s">
        <v>469</v>
      </c>
      <c r="AH558" s="709" t="s">
        <v>501</v>
      </c>
      <c r="AI558" s="830">
        <f>1+AA549</f>
        <v>1</v>
      </c>
      <c r="AJ558" s="766"/>
      <c r="AK558" s="788"/>
      <c r="AL558" s="740">
        <f>(Z558*AD558)*AI558</f>
        <v>3</v>
      </c>
      <c r="AM558" s="741"/>
      <c r="AN558" s="741"/>
      <c r="AO558" s="741"/>
      <c r="AP558" s="741"/>
      <c r="AQ558" s="742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HE558" s="107"/>
      <c r="HF558" s="107"/>
      <c r="HG558" s="107"/>
      <c r="HH558" s="107"/>
      <c r="HI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V558" s="107"/>
      <c r="HX558" s="276"/>
      <c r="HY558" s="276"/>
      <c r="HZ558" s="276"/>
      <c r="IA558" s="276"/>
      <c r="IB558" s="276"/>
      <c r="IC558" s="276"/>
      <c r="ID558" s="276"/>
      <c r="IE558" s="276"/>
      <c r="IF558" s="276"/>
      <c r="IG558" s="276"/>
      <c r="IH558" s="276"/>
      <c r="II558" s="276"/>
      <c r="IJ558" s="276"/>
      <c r="IK558" s="276"/>
      <c r="IL558" s="276"/>
      <c r="IM558" s="276"/>
      <c r="IN558" s="276"/>
      <c r="IO558" s="276"/>
      <c r="IP558" s="276"/>
      <c r="IQ558" s="276"/>
      <c r="IR558" s="276"/>
      <c r="IS558" s="276"/>
      <c r="IT558" s="276"/>
      <c r="IU558" s="276"/>
      <c r="IV558" s="276"/>
    </row>
    <row r="559" spans="1:256" s="262" customFormat="1" ht="18.899999999999999" hidden="1" customHeight="1">
      <c r="A559" s="837"/>
      <c r="B559" s="826"/>
      <c r="C559" s="826"/>
      <c r="D559" s="826"/>
      <c r="E559" s="826"/>
      <c r="F559" s="826"/>
      <c r="G559" s="826"/>
      <c r="H559" s="836"/>
      <c r="I559" s="794"/>
      <c r="J559" s="709"/>
      <c r="K559" s="709"/>
      <c r="L559" s="709"/>
      <c r="M559" s="709"/>
      <c r="N559" s="709"/>
      <c r="O559" s="795"/>
      <c r="P559" s="794"/>
      <c r="Q559" s="795"/>
      <c r="R559" s="837"/>
      <c r="S559" s="766"/>
      <c r="T559" s="710"/>
      <c r="U559" s="709"/>
      <c r="V559" s="709"/>
      <c r="W559" s="709"/>
      <c r="X559" s="709"/>
      <c r="Y559" s="709" t="s">
        <v>467</v>
      </c>
      <c r="Z559" s="824">
        <v>0</v>
      </c>
      <c r="AA559" s="766"/>
      <c r="AB559" s="766"/>
      <c r="AC559" s="930" t="s">
        <v>501</v>
      </c>
      <c r="AD559" s="1212">
        <v>0</v>
      </c>
      <c r="AE559" s="766"/>
      <c r="AF559" s="766"/>
      <c r="AG559" s="709" t="s">
        <v>469</v>
      </c>
      <c r="AH559" s="709" t="s">
        <v>501</v>
      </c>
      <c r="AI559" s="830">
        <v>0</v>
      </c>
      <c r="AJ559" s="766"/>
      <c r="AK559" s="788"/>
      <c r="AL559" s="740">
        <f>(Z559*AD559)*AI559</f>
        <v>0</v>
      </c>
      <c r="AM559" s="741"/>
      <c r="AN559" s="741"/>
      <c r="AO559" s="741"/>
      <c r="AP559" s="741"/>
      <c r="AQ559" s="742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HE559" s="107"/>
      <c r="HF559" s="107"/>
      <c r="HG559" s="107"/>
      <c r="HH559" s="107"/>
      <c r="HI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V559" s="107"/>
      <c r="HX559" s="276"/>
      <c r="HY559" s="276"/>
      <c r="HZ559" s="276"/>
      <c r="IA559" s="276"/>
      <c r="IB559" s="276"/>
      <c r="IC559" s="276"/>
      <c r="ID559" s="276"/>
      <c r="IE559" s="276"/>
      <c r="IF559" s="276"/>
      <c r="IG559" s="276"/>
      <c r="IH559" s="276"/>
      <c r="II559" s="276"/>
      <c r="IJ559" s="276"/>
      <c r="IK559" s="276"/>
      <c r="IL559" s="276"/>
      <c r="IM559" s="276"/>
      <c r="IN559" s="276"/>
      <c r="IO559" s="276"/>
      <c r="IP559" s="276"/>
      <c r="IQ559" s="276"/>
      <c r="IR559" s="276"/>
      <c r="IS559" s="276"/>
      <c r="IT559" s="276"/>
      <c r="IU559" s="276"/>
      <c r="IV559" s="276"/>
    </row>
    <row r="560" spans="1:256" s="262" customFormat="1" ht="18.899999999999999" hidden="1" customHeight="1">
      <c r="A560" s="837"/>
      <c r="B560" s="826"/>
      <c r="C560" s="826"/>
      <c r="D560" s="826"/>
      <c r="E560" s="826"/>
      <c r="F560" s="826"/>
      <c r="G560" s="826"/>
      <c r="H560" s="836"/>
      <c r="I560" s="794"/>
      <c r="J560" s="709"/>
      <c r="K560" s="709"/>
      <c r="L560" s="709"/>
      <c r="M560" s="709"/>
      <c r="N560" s="709"/>
      <c r="O560" s="795"/>
      <c r="P560" s="794"/>
      <c r="Q560" s="795"/>
      <c r="R560" s="837"/>
      <c r="S560" s="766"/>
      <c r="T560" s="710"/>
      <c r="U560" s="709"/>
      <c r="V560" s="709"/>
      <c r="W560" s="709"/>
      <c r="X560" s="709"/>
      <c r="Y560" s="709" t="s">
        <v>467</v>
      </c>
      <c r="Z560" s="824">
        <v>0</v>
      </c>
      <c r="AA560" s="766"/>
      <c r="AB560" s="766"/>
      <c r="AC560" s="930" t="s">
        <v>501</v>
      </c>
      <c r="AD560" s="1212">
        <v>0</v>
      </c>
      <c r="AE560" s="766"/>
      <c r="AF560" s="766"/>
      <c r="AG560" s="709" t="s">
        <v>469</v>
      </c>
      <c r="AH560" s="709" t="s">
        <v>501</v>
      </c>
      <c r="AI560" s="830">
        <v>0</v>
      </c>
      <c r="AJ560" s="766"/>
      <c r="AK560" s="788"/>
      <c r="AL560" s="740">
        <f>(Z560*AD560)*AI560</f>
        <v>0</v>
      </c>
      <c r="AM560" s="741"/>
      <c r="AN560" s="741"/>
      <c r="AO560" s="741"/>
      <c r="AP560" s="741"/>
      <c r="AQ560" s="742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HE560" s="107"/>
      <c r="HF560" s="107"/>
      <c r="HG560" s="107"/>
      <c r="HH560" s="107"/>
      <c r="HI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X560" s="276"/>
      <c r="HY560" s="276"/>
      <c r="HZ560" s="276"/>
      <c r="IA560" s="276"/>
      <c r="IB560" s="276"/>
      <c r="IC560" s="276"/>
      <c r="ID560" s="276"/>
      <c r="IE560" s="276"/>
      <c r="IF560" s="276"/>
      <c r="IG560" s="276"/>
      <c r="IH560" s="276"/>
      <c r="II560" s="276"/>
      <c r="IJ560" s="276"/>
      <c r="IK560" s="276"/>
      <c r="IL560" s="276"/>
      <c r="IM560" s="276"/>
      <c r="IN560" s="276"/>
      <c r="IO560" s="276"/>
      <c r="IP560" s="276"/>
      <c r="IQ560" s="276"/>
      <c r="IR560" s="276"/>
      <c r="IS560" s="276"/>
      <c r="IT560" s="276"/>
      <c r="IU560" s="276"/>
      <c r="IV560" s="276"/>
    </row>
    <row r="561" spans="1:256" s="262" customFormat="1" ht="18.899999999999999" hidden="1" customHeight="1">
      <c r="A561" s="837"/>
      <c r="B561" s="826"/>
      <c r="C561" s="826"/>
      <c r="D561" s="826"/>
      <c r="E561" s="826"/>
      <c r="F561" s="826"/>
      <c r="G561" s="826"/>
      <c r="H561" s="836"/>
      <c r="I561" s="808"/>
      <c r="J561" s="747"/>
      <c r="K561" s="747"/>
      <c r="L561" s="747"/>
      <c r="M561" s="747"/>
      <c r="N561" s="747"/>
      <c r="O561" s="810"/>
      <c r="P561" s="794"/>
      <c r="Q561" s="795"/>
      <c r="R561" s="801" t="s">
        <v>431</v>
      </c>
      <c r="S561" s="866"/>
      <c r="T561" s="763"/>
      <c r="U561" s="709"/>
      <c r="V561" s="709"/>
      <c r="W561" s="709"/>
      <c r="X561" s="709"/>
      <c r="Y561" s="809"/>
      <c r="Z561" s="1213"/>
      <c r="AA561" s="1214"/>
      <c r="AB561" s="809"/>
      <c r="AC561" s="809"/>
      <c r="AD561" s="747"/>
      <c r="AE561" s="747"/>
      <c r="AF561" s="841"/>
      <c r="AG561" s="809"/>
      <c r="AH561" s="809"/>
      <c r="AI561" s="747"/>
      <c r="AJ561" s="747"/>
      <c r="AK561" s="810"/>
      <c r="AL561" s="740">
        <f>SUM(AL557:AL560)</f>
        <v>15</v>
      </c>
      <c r="AM561" s="741"/>
      <c r="AN561" s="741"/>
      <c r="AO561" s="741"/>
      <c r="AP561" s="741"/>
      <c r="AQ561" s="742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HE561" s="107"/>
      <c r="HF561" s="107"/>
      <c r="HG561" s="107"/>
      <c r="HH561" s="107"/>
      <c r="HI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X561" s="276"/>
      <c r="HY561" s="276"/>
      <c r="HZ561" s="276"/>
      <c r="IA561" s="276"/>
      <c r="IB561" s="276"/>
      <c r="IC561" s="276"/>
      <c r="ID561" s="276"/>
      <c r="IE561" s="276"/>
      <c r="IF561" s="276"/>
      <c r="IG561" s="276"/>
      <c r="IH561" s="276"/>
      <c r="II561" s="276"/>
      <c r="IJ561" s="276"/>
      <c r="IK561" s="276"/>
      <c r="IL561" s="276"/>
      <c r="IM561" s="276"/>
      <c r="IN561" s="276"/>
      <c r="IO561" s="276"/>
      <c r="IP561" s="276"/>
      <c r="IQ561" s="276"/>
      <c r="IR561" s="276"/>
      <c r="IS561" s="276"/>
      <c r="IT561" s="276"/>
      <c r="IU561" s="276"/>
      <c r="IV561" s="276"/>
    </row>
    <row r="562" spans="1:256" s="262" customFormat="1" ht="18.899999999999999" hidden="1" customHeight="1">
      <c r="A562" s="837"/>
      <c r="B562" s="826"/>
      <c r="C562" s="826"/>
      <c r="D562" s="826"/>
      <c r="E562" s="826"/>
      <c r="F562" s="826"/>
      <c r="G562" s="826"/>
      <c r="H562" s="836"/>
      <c r="I562" s="765" t="s">
        <v>690</v>
      </c>
      <c r="J562" s="766"/>
      <c r="K562" s="766"/>
      <c r="L562" s="766"/>
      <c r="M562" s="766"/>
      <c r="N562" s="766"/>
      <c r="O562" s="788"/>
      <c r="P562" s="715" t="s">
        <v>472</v>
      </c>
      <c r="Q562" s="848"/>
      <c r="R562" s="837"/>
      <c r="S562" s="766"/>
      <c r="T562" s="710"/>
      <c r="U562" s="724"/>
      <c r="V562" s="724"/>
      <c r="W562" s="724"/>
      <c r="X562" s="724"/>
      <c r="Y562" s="709" t="s">
        <v>467</v>
      </c>
      <c r="Z562" s="824">
        <f>AE546</f>
        <v>3</v>
      </c>
      <c r="AA562" s="766"/>
      <c r="AB562" s="766"/>
      <c r="AC562" s="930" t="s">
        <v>501</v>
      </c>
      <c r="AD562" s="1212">
        <f>AH546</f>
        <v>4</v>
      </c>
      <c r="AE562" s="766"/>
      <c r="AF562" s="766"/>
      <c r="AG562" s="709" t="s">
        <v>469</v>
      </c>
      <c r="AH562" s="709" t="s">
        <v>501</v>
      </c>
      <c r="AI562" s="830">
        <f>1+AA546</f>
        <v>1</v>
      </c>
      <c r="AJ562" s="766"/>
      <c r="AK562" s="788"/>
      <c r="AL562" s="730">
        <f>(Z562*AD562)*AI562</f>
        <v>12</v>
      </c>
      <c r="AM562" s="900"/>
      <c r="AN562" s="900"/>
      <c r="AO562" s="900"/>
      <c r="AP562" s="900"/>
      <c r="AQ562" s="901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HE562" s="107"/>
      <c r="HF562" s="107"/>
      <c r="HG562" s="107"/>
      <c r="HH562" s="107"/>
      <c r="HI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X562" s="276"/>
      <c r="HY562" s="276"/>
      <c r="HZ562" s="276"/>
      <c r="IA562" s="276"/>
      <c r="IB562" s="276"/>
      <c r="IC562" s="276"/>
      <c r="ID562" s="276"/>
      <c r="IE562" s="276"/>
      <c r="IF562" s="276"/>
      <c r="IG562" s="276"/>
      <c r="IH562" s="276"/>
      <c r="II562" s="276"/>
      <c r="IJ562" s="276"/>
      <c r="IK562" s="276"/>
      <c r="IL562" s="276"/>
      <c r="IM562" s="276"/>
      <c r="IN562" s="276"/>
      <c r="IO562" s="276"/>
      <c r="IP562" s="276"/>
      <c r="IQ562" s="276"/>
      <c r="IR562" s="276"/>
      <c r="IS562" s="276"/>
      <c r="IT562" s="276"/>
      <c r="IU562" s="276"/>
      <c r="IV562" s="276"/>
    </row>
    <row r="563" spans="1:256" s="262" customFormat="1" ht="18.899999999999999" hidden="1" customHeight="1">
      <c r="A563" s="837"/>
      <c r="B563" s="826"/>
      <c r="C563" s="826"/>
      <c r="D563" s="826"/>
      <c r="E563" s="826"/>
      <c r="F563" s="826"/>
      <c r="G563" s="826"/>
      <c r="H563" s="836"/>
      <c r="I563" s="765"/>
      <c r="J563" s="766"/>
      <c r="K563" s="766"/>
      <c r="L563" s="766"/>
      <c r="M563" s="766"/>
      <c r="N563" s="766"/>
      <c r="O563" s="788"/>
      <c r="P563" s="765"/>
      <c r="Q563" s="788"/>
      <c r="R563" s="837"/>
      <c r="S563" s="766"/>
      <c r="T563" s="710"/>
      <c r="U563" s="709"/>
      <c r="V563" s="709"/>
      <c r="W563" s="709"/>
      <c r="X563" s="709"/>
      <c r="Y563" s="709" t="s">
        <v>467</v>
      </c>
      <c r="Z563" s="824">
        <f>AE550</f>
        <v>1</v>
      </c>
      <c r="AA563" s="766"/>
      <c r="AB563" s="766"/>
      <c r="AC563" s="930" t="s">
        <v>501</v>
      </c>
      <c r="AD563" s="1212">
        <f>AH550</f>
        <v>3</v>
      </c>
      <c r="AE563" s="766"/>
      <c r="AF563" s="766"/>
      <c r="AG563" s="709" t="s">
        <v>469</v>
      </c>
      <c r="AH563" s="709" t="s">
        <v>501</v>
      </c>
      <c r="AI563" s="830">
        <f>1+AA550</f>
        <v>1</v>
      </c>
      <c r="AJ563" s="766"/>
      <c r="AK563" s="788"/>
      <c r="AL563" s="740">
        <f>(Z563*AD563)*AI563</f>
        <v>3</v>
      </c>
      <c r="AM563" s="741"/>
      <c r="AN563" s="741"/>
      <c r="AO563" s="741"/>
      <c r="AP563" s="741"/>
      <c r="AQ563" s="742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HE563" s="107"/>
      <c r="HF563" s="107"/>
      <c r="HG563" s="107"/>
      <c r="HH563" s="107"/>
      <c r="HI563" s="107"/>
      <c r="HL563" s="107"/>
      <c r="HM563" s="107"/>
      <c r="HN563" s="107"/>
      <c r="HO563" s="107"/>
      <c r="HP563" s="107"/>
      <c r="HQ563" s="107"/>
      <c r="HR563" s="107"/>
      <c r="HS563" s="107"/>
      <c r="HW563" s="276"/>
      <c r="HX563" s="276"/>
      <c r="HY563" s="276"/>
      <c r="HZ563" s="276"/>
      <c r="IA563" s="276"/>
      <c r="IB563" s="276"/>
      <c r="IC563" s="276"/>
      <c r="ID563" s="276"/>
      <c r="IE563" s="276"/>
      <c r="IF563" s="276"/>
      <c r="IG563" s="276"/>
      <c r="IH563" s="276"/>
      <c r="II563" s="276"/>
      <c r="IJ563" s="276"/>
      <c r="IK563" s="276"/>
      <c r="IL563" s="276"/>
      <c r="IM563" s="276"/>
      <c r="IN563" s="276"/>
      <c r="IO563" s="276"/>
      <c r="IP563" s="276"/>
      <c r="IQ563" s="276"/>
      <c r="IR563" s="276"/>
      <c r="IS563" s="276"/>
      <c r="IT563" s="276"/>
      <c r="IU563" s="276"/>
      <c r="IV563" s="276"/>
    </row>
    <row r="564" spans="1:256" s="262" customFormat="1" ht="18.899999999999999" hidden="1" customHeight="1">
      <c r="A564" s="927"/>
      <c r="B564" s="1112"/>
      <c r="C564" s="1112"/>
      <c r="D564" s="1112"/>
      <c r="E564" s="1112"/>
      <c r="F564" s="1112"/>
      <c r="G564" s="826"/>
      <c r="H564" s="836"/>
      <c r="I564" s="765"/>
      <c r="J564" s="766"/>
      <c r="K564" s="766"/>
      <c r="L564" s="766"/>
      <c r="M564" s="766"/>
      <c r="N564" s="766"/>
      <c r="O564" s="788"/>
      <c r="P564" s="765"/>
      <c r="Q564" s="788"/>
      <c r="R564" s="1177"/>
      <c r="S564" s="766"/>
      <c r="T564" s="710"/>
      <c r="U564" s="709"/>
      <c r="V564" s="709"/>
      <c r="W564" s="709"/>
      <c r="X564" s="709"/>
      <c r="Y564" s="709" t="s">
        <v>467</v>
      </c>
      <c r="Z564" s="824">
        <v>0</v>
      </c>
      <c r="AA564" s="766"/>
      <c r="AB564" s="766"/>
      <c r="AC564" s="930" t="s">
        <v>501</v>
      </c>
      <c r="AD564" s="1212">
        <f>AH1</f>
        <v>0</v>
      </c>
      <c r="AE564" s="766"/>
      <c r="AF564" s="766"/>
      <c r="AG564" s="709" t="s">
        <v>469</v>
      </c>
      <c r="AH564" s="709" t="s">
        <v>501</v>
      </c>
      <c r="AI564" s="830">
        <f>1+AA1</f>
        <v>1</v>
      </c>
      <c r="AJ564" s="766"/>
      <c r="AK564" s="788"/>
      <c r="AL564" s="740">
        <f>(Z564*AD564)*AI564</f>
        <v>0</v>
      </c>
      <c r="AM564" s="741"/>
      <c r="AN564" s="741"/>
      <c r="AO564" s="741"/>
      <c r="AP564" s="741"/>
      <c r="AQ564" s="742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W564" s="276"/>
      <c r="HX564" s="276"/>
      <c r="HY564" s="276"/>
      <c r="HZ564" s="276"/>
      <c r="IA564" s="276"/>
      <c r="IB564" s="276"/>
      <c r="IC564" s="276"/>
      <c r="ID564" s="276"/>
      <c r="IE564" s="276"/>
      <c r="IF564" s="276"/>
      <c r="IG564" s="276"/>
      <c r="IH564" s="276"/>
      <c r="II564" s="276"/>
      <c r="IJ564" s="276"/>
      <c r="IK564" s="276"/>
      <c r="IL564" s="276"/>
      <c r="IM564" s="276"/>
      <c r="IN564" s="276"/>
      <c r="IO564" s="276"/>
      <c r="IP564" s="276"/>
      <c r="IQ564" s="276"/>
      <c r="IR564" s="276"/>
      <c r="IS564" s="276"/>
      <c r="IT564" s="276"/>
      <c r="IU564" s="276"/>
      <c r="IV564" s="276"/>
    </row>
    <row r="565" spans="1:256" s="262" customFormat="1" ht="18.899999999999999" hidden="1" customHeight="1">
      <c r="A565" s="927"/>
      <c r="B565" s="1112"/>
      <c r="C565" s="1112"/>
      <c r="D565" s="1112"/>
      <c r="E565" s="1112"/>
      <c r="F565" s="1112"/>
      <c r="G565" s="826"/>
      <c r="H565" s="836"/>
      <c r="I565" s="765"/>
      <c r="J565" s="766"/>
      <c r="K565" s="766"/>
      <c r="L565" s="766"/>
      <c r="M565" s="766"/>
      <c r="N565" s="766"/>
      <c r="O565" s="788"/>
      <c r="P565" s="765"/>
      <c r="Q565" s="788"/>
      <c r="R565" s="1177"/>
      <c r="S565" s="766"/>
      <c r="T565" s="710"/>
      <c r="U565" s="709"/>
      <c r="V565" s="709"/>
      <c r="W565" s="709"/>
      <c r="X565" s="709"/>
      <c r="Y565" s="709" t="s">
        <v>467</v>
      </c>
      <c r="Z565" s="824">
        <v>0</v>
      </c>
      <c r="AA565" s="766"/>
      <c r="AB565" s="766"/>
      <c r="AC565" s="930" t="s">
        <v>501</v>
      </c>
      <c r="AD565" s="1212">
        <f>AH1</f>
        <v>0</v>
      </c>
      <c r="AE565" s="766"/>
      <c r="AF565" s="766"/>
      <c r="AG565" s="709" t="s">
        <v>469</v>
      </c>
      <c r="AH565" s="709" t="s">
        <v>501</v>
      </c>
      <c r="AI565" s="830">
        <f>1+AA1</f>
        <v>1</v>
      </c>
      <c r="AJ565" s="766"/>
      <c r="AK565" s="788"/>
      <c r="AL565" s="740">
        <f>(Z565*AD565)*AI565</f>
        <v>0</v>
      </c>
      <c r="AM565" s="741"/>
      <c r="AN565" s="741"/>
      <c r="AO565" s="741"/>
      <c r="AP565" s="741"/>
      <c r="AQ565" s="742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W565" s="276"/>
      <c r="HX565" s="276"/>
      <c r="HY565" s="276"/>
      <c r="HZ565" s="276"/>
      <c r="IA565" s="276"/>
      <c r="IB565" s="276"/>
      <c r="IC565" s="276"/>
      <c r="ID565" s="276"/>
      <c r="IE565" s="276"/>
      <c r="IF565" s="276"/>
      <c r="IG565" s="276"/>
      <c r="IH565" s="276"/>
      <c r="II565" s="276"/>
      <c r="IJ565" s="276"/>
      <c r="IK565" s="276"/>
      <c r="IL565" s="276"/>
      <c r="IM565" s="276"/>
      <c r="IN565" s="276"/>
      <c r="IO565" s="276"/>
      <c r="IP565" s="276"/>
      <c r="IQ565" s="276"/>
      <c r="IR565" s="276"/>
      <c r="IS565" s="276"/>
      <c r="IT565" s="276"/>
      <c r="IU565" s="276"/>
      <c r="IV565" s="276"/>
    </row>
    <row r="566" spans="1:256" s="262" customFormat="1" ht="18.899999999999999" hidden="1" customHeight="1">
      <c r="A566" s="927"/>
      <c r="B566" s="1112"/>
      <c r="C566" s="1112"/>
      <c r="D566" s="1112"/>
      <c r="E566" s="1112"/>
      <c r="F566" s="1112"/>
      <c r="G566" s="826"/>
      <c r="H566" s="836"/>
      <c r="I566" s="811"/>
      <c r="J566" s="809"/>
      <c r="K566" s="809"/>
      <c r="L566" s="809"/>
      <c r="M566" s="809"/>
      <c r="N566" s="809"/>
      <c r="O566" s="812"/>
      <c r="P566" s="811"/>
      <c r="Q566" s="812"/>
      <c r="R566" s="801" t="s">
        <v>431</v>
      </c>
      <c r="S566" s="866"/>
      <c r="T566" s="763"/>
      <c r="U566" s="747"/>
      <c r="V566" s="747"/>
      <c r="W566" s="747"/>
      <c r="X566" s="747"/>
      <c r="Y566" s="809"/>
      <c r="Z566" s="1213"/>
      <c r="AA566" s="1214"/>
      <c r="AB566" s="809"/>
      <c r="AC566" s="809"/>
      <c r="AD566" s="747"/>
      <c r="AE566" s="747"/>
      <c r="AF566" s="841"/>
      <c r="AG566" s="809"/>
      <c r="AH566" s="809"/>
      <c r="AI566" s="747"/>
      <c r="AJ566" s="747"/>
      <c r="AK566" s="810"/>
      <c r="AL566" s="753">
        <f>SUM(AL562:AL565)</f>
        <v>15</v>
      </c>
      <c r="AM566" s="754"/>
      <c r="AN566" s="754"/>
      <c r="AO566" s="754"/>
      <c r="AP566" s="754"/>
      <c r="AQ566" s="755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W566" s="276"/>
      <c r="HX566" s="276"/>
      <c r="HY566" s="276"/>
      <c r="HZ566" s="276"/>
      <c r="IA566" s="276"/>
      <c r="IB566" s="276"/>
      <c r="IC566" s="276"/>
      <c r="ID566" s="276"/>
      <c r="IE566" s="276"/>
      <c r="IF566" s="276"/>
      <c r="IG566" s="276"/>
      <c r="IH566" s="276"/>
      <c r="II566" s="276"/>
      <c r="IJ566" s="276"/>
      <c r="IK566" s="276"/>
      <c r="IL566" s="276"/>
      <c r="IM566" s="276"/>
      <c r="IN566" s="276"/>
      <c r="IO566" s="276"/>
      <c r="IP566" s="276"/>
      <c r="IQ566" s="276"/>
      <c r="IR566" s="276"/>
      <c r="IS566" s="276"/>
      <c r="IT566" s="276"/>
      <c r="IU566" s="276"/>
      <c r="IV566" s="276"/>
    </row>
    <row r="567" spans="1:256" s="262" customFormat="1" ht="18.899999999999999" hidden="1" customHeight="1">
      <c r="A567" s="927"/>
      <c r="B567" s="1112"/>
      <c r="C567" s="1112"/>
      <c r="D567" s="1112"/>
      <c r="E567" s="1112"/>
      <c r="F567" s="1112"/>
      <c r="G567" s="1112"/>
      <c r="H567" s="1113"/>
      <c r="I567" s="765" t="s">
        <v>752</v>
      </c>
      <c r="J567" s="766"/>
      <c r="K567" s="766"/>
      <c r="L567" s="766"/>
      <c r="M567" s="766"/>
      <c r="N567" s="766"/>
      <c r="O567" s="788"/>
      <c r="P567" s="765" t="s">
        <v>472</v>
      </c>
      <c r="Q567" s="788"/>
      <c r="R567" s="837"/>
      <c r="S567" s="766"/>
      <c r="T567" s="710"/>
      <c r="U567" s="709"/>
      <c r="V567" s="709"/>
      <c r="W567" s="709"/>
      <c r="X567" s="709"/>
      <c r="Y567" s="709" t="s">
        <v>467</v>
      </c>
      <c r="Z567" s="1027">
        <f>AE547</f>
        <v>3</v>
      </c>
      <c r="AA567" s="766"/>
      <c r="AB567" s="766"/>
      <c r="AC567" s="930" t="s">
        <v>501</v>
      </c>
      <c r="AD567" s="1212">
        <f>AH547</f>
        <v>4</v>
      </c>
      <c r="AE567" s="766"/>
      <c r="AF567" s="766"/>
      <c r="AG567" s="709" t="s">
        <v>469</v>
      </c>
      <c r="AH567" s="709" t="s">
        <v>501</v>
      </c>
      <c r="AI567" s="830">
        <f>1+AA547</f>
        <v>1</v>
      </c>
      <c r="AJ567" s="766"/>
      <c r="AK567" s="788"/>
      <c r="AL567" s="740">
        <f t="shared" ref="AL567:AL578" si="4">(Z567*AD567)*AI567</f>
        <v>12</v>
      </c>
      <c r="AM567" s="741"/>
      <c r="AN567" s="741"/>
      <c r="AO567" s="741"/>
      <c r="AP567" s="741"/>
      <c r="AQ567" s="742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W567" s="276"/>
      <c r="HX567" s="276"/>
      <c r="HY567" s="276"/>
      <c r="HZ567" s="276"/>
      <c r="IA567" s="276"/>
      <c r="IB567" s="276"/>
      <c r="IC567" s="276"/>
      <c r="ID567" s="276"/>
      <c r="IE567" s="276"/>
      <c r="IF567" s="276"/>
      <c r="IG567" s="276"/>
      <c r="IH567" s="276"/>
      <c r="II567" s="276"/>
      <c r="IJ567" s="276"/>
      <c r="IK567" s="276"/>
      <c r="IL567" s="276"/>
      <c r="IM567" s="276"/>
      <c r="IN567" s="276"/>
      <c r="IO567" s="276"/>
      <c r="IP567" s="276"/>
      <c r="IQ567" s="276"/>
      <c r="IR567" s="276"/>
      <c r="IS567" s="276"/>
      <c r="IT567" s="276"/>
      <c r="IU567" s="276"/>
      <c r="IV567" s="276"/>
    </row>
    <row r="568" spans="1:256" s="262" customFormat="1" ht="18.899999999999999" hidden="1" customHeight="1">
      <c r="A568" s="927"/>
      <c r="B568" s="1112"/>
      <c r="C568" s="1112"/>
      <c r="D568" s="1112"/>
      <c r="E568" s="1112"/>
      <c r="F568" s="1112"/>
      <c r="G568" s="1112"/>
      <c r="H568" s="1113"/>
      <c r="I568" s="765"/>
      <c r="J568" s="766"/>
      <c r="K568" s="766"/>
      <c r="L568" s="766"/>
      <c r="M568" s="766"/>
      <c r="N568" s="766"/>
      <c r="O568" s="788"/>
      <c r="P568" s="765"/>
      <c r="Q568" s="788"/>
      <c r="R568" s="837"/>
      <c r="S568" s="766"/>
      <c r="T568" s="710"/>
      <c r="U568" s="709"/>
      <c r="V568" s="709"/>
      <c r="W568" s="709"/>
      <c r="X568" s="709"/>
      <c r="Y568" s="709" t="s">
        <v>467</v>
      </c>
      <c r="Z568" s="1027">
        <f>AE551</f>
        <v>1</v>
      </c>
      <c r="AA568" s="766"/>
      <c r="AB568" s="766"/>
      <c r="AC568" s="930" t="s">
        <v>501</v>
      </c>
      <c r="AD568" s="1212">
        <f>AH551</f>
        <v>3</v>
      </c>
      <c r="AE568" s="766"/>
      <c r="AF568" s="766"/>
      <c r="AG568" s="709" t="s">
        <v>469</v>
      </c>
      <c r="AH568" s="709" t="s">
        <v>501</v>
      </c>
      <c r="AI568" s="830">
        <f>1+AA551</f>
        <v>1</v>
      </c>
      <c r="AJ568" s="766"/>
      <c r="AK568" s="788"/>
      <c r="AL568" s="740">
        <f t="shared" si="4"/>
        <v>3</v>
      </c>
      <c r="AM568" s="741"/>
      <c r="AN568" s="741"/>
      <c r="AO568" s="741"/>
      <c r="AP568" s="741"/>
      <c r="AQ568" s="742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W568" s="276"/>
      <c r="HX568" s="276"/>
      <c r="HY568" s="276"/>
      <c r="HZ568" s="276"/>
      <c r="IA568" s="276"/>
      <c r="IB568" s="276"/>
      <c r="IC568" s="276"/>
      <c r="ID568" s="276"/>
      <c r="IE568" s="276"/>
      <c r="IF568" s="276"/>
      <c r="IG568" s="276"/>
      <c r="IH568" s="276"/>
      <c r="II568" s="276"/>
      <c r="IJ568" s="276"/>
      <c r="IK568" s="276"/>
      <c r="IL568" s="276"/>
      <c r="IM568" s="276"/>
      <c r="IN568" s="276"/>
      <c r="IO568" s="276"/>
      <c r="IP568" s="276"/>
      <c r="IQ568" s="276"/>
      <c r="IR568" s="276"/>
      <c r="IS568" s="276"/>
      <c r="IT568" s="276"/>
      <c r="IU568" s="276"/>
      <c r="IV568" s="276"/>
    </row>
    <row r="569" spans="1:256" s="263" customFormat="1" ht="18.899999999999999" hidden="1" customHeight="1">
      <c r="A569" s="927"/>
      <c r="B569" s="1112"/>
      <c r="C569" s="1112"/>
      <c r="D569" s="1112"/>
      <c r="E569" s="1112"/>
      <c r="F569" s="1112"/>
      <c r="G569" s="1112"/>
      <c r="H569" s="1113"/>
      <c r="I569" s="765"/>
      <c r="J569" s="766"/>
      <c r="K569" s="766"/>
      <c r="L569" s="766"/>
      <c r="M569" s="766"/>
      <c r="N569" s="766"/>
      <c r="O569" s="788"/>
      <c r="P569" s="765"/>
      <c r="Q569" s="788"/>
      <c r="R569" s="837"/>
      <c r="S569" s="766"/>
      <c r="T569" s="710"/>
      <c r="U569" s="709"/>
      <c r="V569" s="709"/>
      <c r="W569" s="709"/>
      <c r="X569" s="709"/>
      <c r="Y569" s="709" t="s">
        <v>467</v>
      </c>
      <c r="Z569" s="1027">
        <v>0</v>
      </c>
      <c r="AA569" s="766"/>
      <c r="AB569" s="766"/>
      <c r="AC569" s="930" t="s">
        <v>501</v>
      </c>
      <c r="AD569" s="1212">
        <v>0</v>
      </c>
      <c r="AE569" s="766"/>
      <c r="AF569" s="766"/>
      <c r="AG569" s="709" t="s">
        <v>469</v>
      </c>
      <c r="AH569" s="709" t="s">
        <v>501</v>
      </c>
      <c r="AI569" s="830">
        <v>0</v>
      </c>
      <c r="AJ569" s="766"/>
      <c r="AK569" s="788"/>
      <c r="AL569" s="740">
        <f t="shared" si="4"/>
        <v>0</v>
      </c>
      <c r="AM569" s="741"/>
      <c r="AN569" s="741"/>
      <c r="AO569" s="741"/>
      <c r="AP569" s="741"/>
      <c r="AQ569" s="742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HJ569" s="110"/>
      <c r="HK569" s="110"/>
      <c r="HL569" s="110"/>
      <c r="HM569" s="110"/>
      <c r="HN569" s="110"/>
      <c r="HO569" s="110"/>
      <c r="HP569" s="110"/>
      <c r="HQ569" s="110"/>
      <c r="HR569" s="110"/>
      <c r="HS569" s="110"/>
      <c r="HW569" s="280"/>
      <c r="HX569" s="280"/>
      <c r="HY569" s="280"/>
      <c r="HZ569" s="280"/>
      <c r="IA569" s="280"/>
      <c r="IB569" s="280"/>
      <c r="IC569" s="280"/>
      <c r="ID569" s="280"/>
      <c r="IE569" s="280"/>
      <c r="IF569" s="280"/>
      <c r="IG569" s="280"/>
      <c r="IH569" s="280"/>
      <c r="II569" s="280"/>
      <c r="IJ569" s="280"/>
      <c r="IK569" s="280"/>
      <c r="IL569" s="280"/>
      <c r="IM569" s="280"/>
      <c r="IN569" s="280"/>
      <c r="IO569" s="280"/>
      <c r="IP569" s="280"/>
      <c r="IQ569" s="280"/>
      <c r="IR569" s="280"/>
      <c r="IS569" s="280"/>
      <c r="IT569" s="280"/>
      <c r="IU569" s="280"/>
      <c r="IV569" s="280"/>
    </row>
    <row r="570" spans="1:256" s="262" customFormat="1" ht="18.899999999999999" hidden="1" customHeight="1">
      <c r="A570" s="927"/>
      <c r="B570" s="1112"/>
      <c r="C570" s="1112"/>
      <c r="D570" s="1112"/>
      <c r="E570" s="1112"/>
      <c r="F570" s="1112"/>
      <c r="G570" s="1112"/>
      <c r="H570" s="1113"/>
      <c r="I570" s="765"/>
      <c r="J570" s="766"/>
      <c r="K570" s="766"/>
      <c r="L570" s="766"/>
      <c r="M570" s="766"/>
      <c r="N570" s="766"/>
      <c r="O570" s="788"/>
      <c r="P570" s="765"/>
      <c r="Q570" s="788"/>
      <c r="R570" s="837"/>
      <c r="S570" s="766"/>
      <c r="T570" s="710"/>
      <c r="U570" s="709"/>
      <c r="V570" s="709"/>
      <c r="W570" s="709"/>
      <c r="X570" s="709"/>
      <c r="Y570" s="709" t="s">
        <v>467</v>
      </c>
      <c r="Z570" s="1027">
        <v>0</v>
      </c>
      <c r="AA570" s="766"/>
      <c r="AB570" s="766"/>
      <c r="AC570" s="930" t="s">
        <v>501</v>
      </c>
      <c r="AD570" s="1212">
        <f>AH538</f>
        <v>4</v>
      </c>
      <c r="AE570" s="766"/>
      <c r="AF570" s="766"/>
      <c r="AG570" s="709" t="s">
        <v>469</v>
      </c>
      <c r="AH570" s="709" t="s">
        <v>501</v>
      </c>
      <c r="AI570" s="830">
        <f t="shared" ref="AI570:AI575" si="5">1+AA538</f>
        <v>5</v>
      </c>
      <c r="AJ570" s="766"/>
      <c r="AK570" s="788"/>
      <c r="AL570" s="740">
        <f t="shared" si="4"/>
        <v>0</v>
      </c>
      <c r="AM570" s="741"/>
      <c r="AN570" s="741"/>
      <c r="AO570" s="741"/>
      <c r="AP570" s="741"/>
      <c r="AQ570" s="742"/>
      <c r="AR570" s="111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W570" s="276"/>
      <c r="HX570" s="276"/>
      <c r="HY570" s="276"/>
      <c r="HZ570" s="276"/>
      <c r="IA570" s="276"/>
      <c r="IB570" s="276"/>
      <c r="IC570" s="276"/>
      <c r="ID570" s="276"/>
      <c r="IE570" s="276"/>
      <c r="IF570" s="276"/>
      <c r="IG570" s="276"/>
      <c r="IH570" s="276"/>
      <c r="II570" s="276"/>
      <c r="IJ570" s="276"/>
      <c r="IK570" s="276"/>
      <c r="IL570" s="276"/>
      <c r="IM570" s="276"/>
      <c r="IN570" s="276"/>
      <c r="IO570" s="276"/>
      <c r="IP570" s="276"/>
      <c r="IQ570" s="276"/>
      <c r="IR570" s="276"/>
      <c r="IS570" s="276"/>
      <c r="IT570" s="276"/>
      <c r="IU570" s="276"/>
      <c r="IV570" s="276"/>
    </row>
    <row r="571" spans="1:256" s="262" customFormat="1" ht="18.899999999999999" hidden="1" customHeight="1">
      <c r="A571" s="927"/>
      <c r="B571" s="1112"/>
      <c r="C571" s="1112"/>
      <c r="D571" s="1112"/>
      <c r="E571" s="1112"/>
      <c r="F571" s="1112"/>
      <c r="G571" s="1112"/>
      <c r="H571" s="1113"/>
      <c r="I571" s="765"/>
      <c r="J571" s="766"/>
      <c r="K571" s="766"/>
      <c r="L571" s="766"/>
      <c r="M571" s="766"/>
      <c r="N571" s="766"/>
      <c r="O571" s="788"/>
      <c r="P571" s="765"/>
      <c r="Q571" s="788"/>
      <c r="R571" s="837"/>
      <c r="S571" s="766"/>
      <c r="T571" s="710"/>
      <c r="U571" s="709"/>
      <c r="V571" s="709"/>
      <c r="W571" s="709"/>
      <c r="X571" s="709"/>
      <c r="Y571" s="709" t="s">
        <v>467</v>
      </c>
      <c r="Z571" s="1027">
        <v>0</v>
      </c>
      <c r="AA571" s="766"/>
      <c r="AB571" s="766"/>
      <c r="AC571" s="930" t="s">
        <v>501</v>
      </c>
      <c r="AD571" s="1212">
        <f>AH539</f>
        <v>0</v>
      </c>
      <c r="AE571" s="766"/>
      <c r="AF571" s="766"/>
      <c r="AG571" s="709" t="s">
        <v>469</v>
      </c>
      <c r="AH571" s="709" t="s">
        <v>501</v>
      </c>
      <c r="AI571" s="830">
        <f t="shared" si="5"/>
        <v>1</v>
      </c>
      <c r="AJ571" s="766"/>
      <c r="AK571" s="788"/>
      <c r="AL571" s="740">
        <f t="shared" si="4"/>
        <v>0</v>
      </c>
      <c r="AM571" s="741"/>
      <c r="AN571" s="741"/>
      <c r="AO571" s="741"/>
      <c r="AP571" s="741"/>
      <c r="AQ571" s="742"/>
      <c r="AR571" s="111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W571" s="276"/>
      <c r="HX571" s="276"/>
      <c r="HY571" s="276"/>
      <c r="HZ571" s="276"/>
      <c r="IA571" s="276"/>
      <c r="IB571" s="276"/>
      <c r="IC571" s="276"/>
      <c r="ID571" s="276"/>
      <c r="IE571" s="276"/>
      <c r="IF571" s="276"/>
      <c r="IG571" s="276"/>
      <c r="IH571" s="276"/>
      <c r="II571" s="276"/>
      <c r="IJ571" s="276"/>
      <c r="IK571" s="276"/>
      <c r="IL571" s="276"/>
      <c r="IM571" s="276"/>
      <c r="IN571" s="276"/>
      <c r="IO571" s="276"/>
      <c r="IP571" s="276"/>
      <c r="IQ571" s="276"/>
      <c r="IR571" s="276"/>
      <c r="IS571" s="276"/>
      <c r="IT571" s="276"/>
      <c r="IU571" s="276"/>
      <c r="IV571" s="276"/>
    </row>
    <row r="572" spans="1:256" s="262" customFormat="1" ht="18.899999999999999" hidden="1" customHeight="1">
      <c r="A572" s="927"/>
      <c r="B572" s="1112"/>
      <c r="C572" s="1112"/>
      <c r="D572" s="1112"/>
      <c r="E572" s="1112"/>
      <c r="F572" s="1112"/>
      <c r="G572" s="1112"/>
      <c r="H572" s="1113"/>
      <c r="I572" s="765"/>
      <c r="J572" s="766"/>
      <c r="K572" s="766"/>
      <c r="L572" s="766"/>
      <c r="M572" s="766"/>
      <c r="N572" s="766"/>
      <c r="O572" s="788"/>
      <c r="P572" s="765"/>
      <c r="Q572" s="788"/>
      <c r="R572" s="837"/>
      <c r="S572" s="766"/>
      <c r="T572" s="710"/>
      <c r="U572" s="709"/>
      <c r="V572" s="709"/>
      <c r="W572" s="709"/>
      <c r="X572" s="709"/>
      <c r="Y572" s="709" t="s">
        <v>467</v>
      </c>
      <c r="Z572" s="1027">
        <v>0</v>
      </c>
      <c r="AA572" s="766"/>
      <c r="AB572" s="766"/>
      <c r="AC572" s="930" t="s">
        <v>501</v>
      </c>
      <c r="AD572" s="1212">
        <f>AH540</f>
        <v>0</v>
      </c>
      <c r="AE572" s="766"/>
      <c r="AF572" s="766"/>
      <c r="AG572" s="709" t="s">
        <v>469</v>
      </c>
      <c r="AH572" s="709" t="s">
        <v>501</v>
      </c>
      <c r="AI572" s="830">
        <f t="shared" si="5"/>
        <v>1</v>
      </c>
      <c r="AJ572" s="766"/>
      <c r="AK572" s="788"/>
      <c r="AL572" s="740">
        <f t="shared" si="4"/>
        <v>0</v>
      </c>
      <c r="AM572" s="741"/>
      <c r="AN572" s="741"/>
      <c r="AO572" s="741"/>
      <c r="AP572" s="741"/>
      <c r="AQ572" s="742"/>
      <c r="AR572" s="111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W572" s="276"/>
      <c r="HX572" s="276"/>
      <c r="HY572" s="276"/>
      <c r="HZ572" s="276"/>
      <c r="IA572" s="276"/>
      <c r="IB572" s="276"/>
      <c r="IC572" s="276"/>
      <c r="ID572" s="276"/>
      <c r="IE572" s="276"/>
      <c r="IF572" s="276"/>
      <c r="IG572" s="276"/>
      <c r="IH572" s="276"/>
      <c r="II572" s="276"/>
      <c r="IJ572" s="276"/>
      <c r="IK572" s="276"/>
      <c r="IL572" s="276"/>
      <c r="IM572" s="276"/>
      <c r="IN572" s="276"/>
      <c r="IO572" s="276"/>
      <c r="IP572" s="276"/>
      <c r="IQ572" s="276"/>
      <c r="IR572" s="276"/>
      <c r="IS572" s="276"/>
      <c r="IT572" s="276"/>
      <c r="IU572" s="276"/>
      <c r="IV572" s="276"/>
    </row>
    <row r="573" spans="1:256" s="262" customFormat="1" ht="18.899999999999999" hidden="1" customHeight="1">
      <c r="A573" s="927"/>
      <c r="B573" s="1112"/>
      <c r="C573" s="1112"/>
      <c r="D573" s="1112"/>
      <c r="E573" s="1112"/>
      <c r="F573" s="1112"/>
      <c r="G573" s="1112"/>
      <c r="H573" s="1113"/>
      <c r="I573" s="765"/>
      <c r="J573" s="766"/>
      <c r="K573" s="766"/>
      <c r="L573" s="766"/>
      <c r="M573" s="766"/>
      <c r="N573" s="766"/>
      <c r="O573" s="788"/>
      <c r="P573" s="765"/>
      <c r="Q573" s="788"/>
      <c r="R573" s="837"/>
      <c r="S573" s="766"/>
      <c r="T573" s="710"/>
      <c r="U573" s="709"/>
      <c r="V573" s="709"/>
      <c r="W573" s="709"/>
      <c r="X573" s="709"/>
      <c r="Y573" s="709" t="s">
        <v>467</v>
      </c>
      <c r="Z573" s="1027">
        <v>0</v>
      </c>
      <c r="AA573" s="766"/>
      <c r="AB573" s="766"/>
      <c r="AC573" s="930" t="s">
        <v>501</v>
      </c>
      <c r="AD573" s="1212">
        <f>AH551</f>
        <v>3</v>
      </c>
      <c r="AE573" s="766"/>
      <c r="AF573" s="766"/>
      <c r="AG573" s="709" t="s">
        <v>469</v>
      </c>
      <c r="AH573" s="709" t="s">
        <v>501</v>
      </c>
      <c r="AI573" s="830">
        <f t="shared" si="5"/>
        <v>1</v>
      </c>
      <c r="AJ573" s="766"/>
      <c r="AK573" s="788"/>
      <c r="AL573" s="740">
        <f t="shared" si="4"/>
        <v>0</v>
      </c>
      <c r="AM573" s="741"/>
      <c r="AN573" s="741"/>
      <c r="AO573" s="741"/>
      <c r="AP573" s="741"/>
      <c r="AQ573" s="742"/>
      <c r="AR573" s="111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W573" s="276"/>
      <c r="HX573" s="276"/>
      <c r="HY573" s="276"/>
      <c r="HZ573" s="276"/>
      <c r="IA573" s="276"/>
      <c r="IB573" s="276"/>
      <c r="IC573" s="276"/>
      <c r="ID573" s="276"/>
      <c r="IE573" s="276"/>
      <c r="IF573" s="276"/>
      <c r="IG573" s="276"/>
      <c r="IH573" s="276"/>
      <c r="II573" s="276"/>
      <c r="IJ573" s="276"/>
      <c r="IK573" s="276"/>
      <c r="IL573" s="276"/>
      <c r="IM573" s="276"/>
      <c r="IN573" s="276"/>
      <c r="IO573" s="276"/>
      <c r="IP573" s="276"/>
      <c r="IQ573" s="276"/>
      <c r="IR573" s="276"/>
      <c r="IS573" s="276"/>
      <c r="IT573" s="276"/>
      <c r="IU573" s="276"/>
      <c r="IV573" s="276"/>
    </row>
    <row r="574" spans="1:256" s="262" customFormat="1" ht="18.899999999999999" hidden="1" customHeight="1">
      <c r="A574" s="927"/>
      <c r="B574" s="1112"/>
      <c r="C574" s="1112"/>
      <c r="D574" s="1112"/>
      <c r="E574" s="1112"/>
      <c r="F574" s="1112"/>
      <c r="G574" s="1112"/>
      <c r="H574" s="1113"/>
      <c r="I574" s="765"/>
      <c r="J574" s="766"/>
      <c r="K574" s="766"/>
      <c r="L574" s="766"/>
      <c r="M574" s="766"/>
      <c r="N574" s="766"/>
      <c r="O574" s="788"/>
      <c r="P574" s="765"/>
      <c r="Q574" s="788"/>
      <c r="R574" s="837"/>
      <c r="S574" s="766"/>
      <c r="T574" s="710"/>
      <c r="U574" s="709"/>
      <c r="V574" s="709"/>
      <c r="W574" s="709"/>
      <c r="X574" s="709"/>
      <c r="Y574" s="709" t="s">
        <v>467</v>
      </c>
      <c r="Z574" s="1027">
        <v>0</v>
      </c>
      <c r="AA574" s="766"/>
      <c r="AB574" s="766"/>
      <c r="AC574" s="930" t="s">
        <v>501</v>
      </c>
      <c r="AD574" s="1212">
        <v>0</v>
      </c>
      <c r="AE574" s="766"/>
      <c r="AF574" s="766"/>
      <c r="AG574" s="709" t="s">
        <v>469</v>
      </c>
      <c r="AH574" s="709" t="s">
        <v>501</v>
      </c>
      <c r="AI574" s="830">
        <f t="shared" si="5"/>
        <v>1</v>
      </c>
      <c r="AJ574" s="766"/>
      <c r="AK574" s="788"/>
      <c r="AL574" s="740">
        <f t="shared" si="4"/>
        <v>0</v>
      </c>
      <c r="AM574" s="741"/>
      <c r="AN574" s="741"/>
      <c r="AO574" s="741"/>
      <c r="AP574" s="741"/>
      <c r="AQ574" s="742"/>
      <c r="AR574" s="111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W574" s="276"/>
      <c r="HX574" s="276"/>
      <c r="HY574" s="276"/>
      <c r="HZ574" s="276"/>
      <c r="IA574" s="276"/>
      <c r="IB574" s="276"/>
      <c r="IC574" s="276"/>
      <c r="ID574" s="276"/>
      <c r="IE574" s="276"/>
      <c r="IF574" s="276"/>
      <c r="IG574" s="276"/>
      <c r="IH574" s="276"/>
      <c r="II574" s="276"/>
      <c r="IJ574" s="276"/>
      <c r="IK574" s="276"/>
      <c r="IL574" s="276"/>
      <c r="IM574" s="276"/>
      <c r="IN574" s="276"/>
      <c r="IO574" s="276"/>
      <c r="IP574" s="276"/>
      <c r="IQ574" s="276"/>
      <c r="IR574" s="276"/>
      <c r="IS574" s="276"/>
      <c r="IT574" s="276"/>
      <c r="IU574" s="276"/>
      <c r="IV574" s="276"/>
    </row>
    <row r="575" spans="1:256" s="262" customFormat="1" ht="18.899999999999999" hidden="1" customHeight="1">
      <c r="A575" s="927"/>
      <c r="B575" s="1112"/>
      <c r="C575" s="1112"/>
      <c r="D575" s="1112"/>
      <c r="E575" s="1112"/>
      <c r="F575" s="1112"/>
      <c r="G575" s="1112"/>
      <c r="H575" s="1113"/>
      <c r="I575" s="765"/>
      <c r="J575" s="766"/>
      <c r="K575" s="766"/>
      <c r="L575" s="766"/>
      <c r="M575" s="766"/>
      <c r="N575" s="766"/>
      <c r="O575" s="788"/>
      <c r="P575" s="765"/>
      <c r="Q575" s="788"/>
      <c r="R575" s="837"/>
      <c r="S575" s="766"/>
      <c r="T575" s="710"/>
      <c r="U575" s="709"/>
      <c r="V575" s="709"/>
      <c r="W575" s="709"/>
      <c r="X575" s="709"/>
      <c r="Y575" s="709" t="s">
        <v>467</v>
      </c>
      <c r="Z575" s="1027">
        <v>0</v>
      </c>
      <c r="AA575" s="766"/>
      <c r="AB575" s="766"/>
      <c r="AC575" s="930" t="s">
        <v>501</v>
      </c>
      <c r="AD575" s="1212">
        <f>AH543</f>
        <v>0</v>
      </c>
      <c r="AE575" s="766"/>
      <c r="AF575" s="766"/>
      <c r="AG575" s="709" t="s">
        <v>469</v>
      </c>
      <c r="AH575" s="709" t="s">
        <v>501</v>
      </c>
      <c r="AI575" s="830">
        <f t="shared" si="5"/>
        <v>1</v>
      </c>
      <c r="AJ575" s="766"/>
      <c r="AK575" s="788"/>
      <c r="AL575" s="740">
        <f t="shared" si="4"/>
        <v>0</v>
      </c>
      <c r="AM575" s="741"/>
      <c r="AN575" s="741"/>
      <c r="AO575" s="741"/>
      <c r="AP575" s="741"/>
      <c r="AQ575" s="742"/>
      <c r="AR575" s="111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W575" s="276"/>
      <c r="HX575" s="276"/>
      <c r="HY575" s="276"/>
      <c r="HZ575" s="276"/>
      <c r="IA575" s="276"/>
      <c r="IB575" s="276"/>
      <c r="IC575" s="276"/>
      <c r="ID575" s="276"/>
      <c r="IE575" s="276"/>
      <c r="IF575" s="276"/>
      <c r="IG575" s="276"/>
      <c r="IH575" s="276"/>
      <c r="II575" s="276"/>
      <c r="IJ575" s="276"/>
      <c r="IK575" s="276"/>
      <c r="IL575" s="276"/>
      <c r="IM575" s="276"/>
      <c r="IN575" s="276"/>
      <c r="IO575" s="276"/>
      <c r="IP575" s="276"/>
      <c r="IQ575" s="276"/>
      <c r="IR575" s="276"/>
      <c r="IS575" s="276"/>
      <c r="IT575" s="276"/>
      <c r="IU575" s="276"/>
      <c r="IV575" s="276"/>
    </row>
    <row r="576" spans="1:256" s="262" customFormat="1" ht="18.899999999999999" hidden="1" customHeight="1">
      <c r="A576" s="927"/>
      <c r="B576" s="1112"/>
      <c r="C576" s="1112"/>
      <c r="D576" s="1112"/>
      <c r="E576" s="1112"/>
      <c r="F576" s="1112"/>
      <c r="G576" s="1112"/>
      <c r="H576" s="1113"/>
      <c r="I576" s="765"/>
      <c r="J576" s="766"/>
      <c r="K576" s="766"/>
      <c r="L576" s="766"/>
      <c r="M576" s="766"/>
      <c r="N576" s="766"/>
      <c r="O576" s="788"/>
      <c r="P576" s="765"/>
      <c r="Q576" s="788"/>
      <c r="R576" s="837"/>
      <c r="S576" s="766"/>
      <c r="T576" s="710"/>
      <c r="U576" s="709"/>
      <c r="V576" s="709"/>
      <c r="W576" s="709"/>
      <c r="X576" s="709"/>
      <c r="Y576" s="709" t="s">
        <v>467</v>
      </c>
      <c r="Z576" s="1027">
        <v>0</v>
      </c>
      <c r="AA576" s="766"/>
      <c r="AB576" s="766"/>
      <c r="AC576" s="930" t="s">
        <v>501</v>
      </c>
      <c r="AD576" s="1212">
        <v>0</v>
      </c>
      <c r="AE576" s="766"/>
      <c r="AF576" s="766"/>
      <c r="AG576" s="709" t="s">
        <v>469</v>
      </c>
      <c r="AH576" s="709" t="s">
        <v>501</v>
      </c>
      <c r="AI576" s="830">
        <f>1+AA547</f>
        <v>1</v>
      </c>
      <c r="AJ576" s="766"/>
      <c r="AK576" s="788"/>
      <c r="AL576" s="740">
        <f t="shared" si="4"/>
        <v>0</v>
      </c>
      <c r="AM576" s="741"/>
      <c r="AN576" s="741"/>
      <c r="AO576" s="741"/>
      <c r="AP576" s="741"/>
      <c r="AQ576" s="742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HJ576" s="107"/>
      <c r="HK576" s="107"/>
      <c r="HL576" s="107"/>
      <c r="HM576" s="107"/>
      <c r="HN576" s="107"/>
      <c r="HO576" s="107"/>
      <c r="HP576" s="107"/>
      <c r="HS576" s="107"/>
      <c r="HW576" s="276"/>
      <c r="HX576" s="276"/>
      <c r="HY576" s="276"/>
      <c r="HZ576" s="276"/>
      <c r="IA576" s="276"/>
      <c r="IB576" s="276"/>
      <c r="IC576" s="276"/>
      <c r="ID576" s="276"/>
      <c r="IE576" s="276"/>
      <c r="IF576" s="276"/>
      <c r="IG576" s="276"/>
      <c r="IH576" s="276"/>
      <c r="II576" s="276"/>
      <c r="IJ576" s="276"/>
      <c r="IK576" s="276"/>
      <c r="IL576" s="276"/>
      <c r="IM576" s="276"/>
      <c r="IN576" s="276"/>
      <c r="IO576" s="276"/>
      <c r="IP576" s="276"/>
      <c r="IQ576" s="276"/>
      <c r="IR576" s="276"/>
      <c r="IS576" s="276"/>
      <c r="IT576" s="276"/>
      <c r="IU576" s="276"/>
      <c r="IV576" s="276"/>
    </row>
    <row r="577" spans="1:256" s="262" customFormat="1" ht="18.899999999999999" hidden="1" customHeight="1">
      <c r="A577" s="927"/>
      <c r="B577" s="1112"/>
      <c r="C577" s="1112"/>
      <c r="D577" s="1112"/>
      <c r="E577" s="1112"/>
      <c r="F577" s="1112"/>
      <c r="G577" s="1112"/>
      <c r="H577" s="1113"/>
      <c r="I577" s="765"/>
      <c r="J577" s="766"/>
      <c r="K577" s="766"/>
      <c r="L577" s="766"/>
      <c r="M577" s="766"/>
      <c r="N577" s="766"/>
      <c r="O577" s="788"/>
      <c r="P577" s="765"/>
      <c r="Q577" s="788"/>
      <c r="R577" s="837"/>
      <c r="S577" s="766"/>
      <c r="T577" s="710"/>
      <c r="U577" s="709"/>
      <c r="V577" s="709"/>
      <c r="W577" s="709"/>
      <c r="X577" s="709"/>
      <c r="Y577" s="709" t="s">
        <v>467</v>
      </c>
      <c r="Z577" s="1027">
        <v>0</v>
      </c>
      <c r="AA577" s="766"/>
      <c r="AB577" s="766"/>
      <c r="AC577" s="930" t="s">
        <v>501</v>
      </c>
      <c r="AD577" s="1212">
        <f>AH1</f>
        <v>0</v>
      </c>
      <c r="AE577" s="766"/>
      <c r="AF577" s="766"/>
      <c r="AG577" s="709" t="s">
        <v>469</v>
      </c>
      <c r="AH577" s="709" t="s">
        <v>501</v>
      </c>
      <c r="AI577" s="830">
        <f>1+AA1</f>
        <v>1</v>
      </c>
      <c r="AJ577" s="766"/>
      <c r="AK577" s="788"/>
      <c r="AL577" s="740">
        <f t="shared" si="4"/>
        <v>0</v>
      </c>
      <c r="AM577" s="741"/>
      <c r="AN577" s="741"/>
      <c r="AO577" s="741"/>
      <c r="AP577" s="741"/>
      <c r="AQ577" s="742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HJ577" s="107"/>
      <c r="HK577" s="107"/>
      <c r="HL577" s="107"/>
      <c r="HM577" s="107"/>
      <c r="HN577" s="107"/>
      <c r="HO577" s="107"/>
      <c r="HP577" s="107"/>
      <c r="HS577" s="107"/>
      <c r="HW577" s="276"/>
      <c r="HX577" s="276"/>
      <c r="HY577" s="276"/>
      <c r="HZ577" s="276"/>
      <c r="IA577" s="276"/>
      <c r="IB577" s="276"/>
      <c r="IC577" s="276"/>
      <c r="ID577" s="276"/>
      <c r="IE577" s="276"/>
      <c r="IF577" s="276"/>
      <c r="IG577" s="276"/>
      <c r="IH577" s="276"/>
      <c r="II577" s="276"/>
      <c r="IJ577" s="276"/>
      <c r="IK577" s="276"/>
      <c r="IL577" s="276"/>
      <c r="IM577" s="276"/>
      <c r="IN577" s="276"/>
      <c r="IO577" s="276"/>
      <c r="IP577" s="276"/>
      <c r="IQ577" s="276"/>
      <c r="IR577" s="276"/>
      <c r="IS577" s="276"/>
      <c r="IT577" s="276"/>
      <c r="IU577" s="276"/>
      <c r="IV577" s="276"/>
    </row>
    <row r="578" spans="1:256" s="262" customFormat="1" ht="18.899999999999999" hidden="1" customHeight="1">
      <c r="A578" s="927"/>
      <c r="B578" s="1112"/>
      <c r="C578" s="1112"/>
      <c r="D578" s="1112"/>
      <c r="E578" s="1112"/>
      <c r="F578" s="1112"/>
      <c r="G578" s="1112"/>
      <c r="H578" s="1113"/>
      <c r="I578" s="765"/>
      <c r="J578" s="766"/>
      <c r="K578" s="766"/>
      <c r="L578" s="766"/>
      <c r="M578" s="766"/>
      <c r="N578" s="766"/>
      <c r="O578" s="788"/>
      <c r="P578" s="765"/>
      <c r="Q578" s="788"/>
      <c r="R578" s="837"/>
      <c r="S578" s="766"/>
      <c r="T578" s="710"/>
      <c r="U578" s="709"/>
      <c r="V578" s="709"/>
      <c r="W578" s="709"/>
      <c r="X578" s="709"/>
      <c r="Y578" s="709" t="s">
        <v>467</v>
      </c>
      <c r="Z578" s="1027">
        <v>0</v>
      </c>
      <c r="AA578" s="766"/>
      <c r="AB578" s="766"/>
      <c r="AC578" s="930" t="s">
        <v>501</v>
      </c>
      <c r="AD578" s="1212">
        <f>AH1</f>
        <v>0</v>
      </c>
      <c r="AE578" s="766"/>
      <c r="AF578" s="766"/>
      <c r="AG578" s="709" t="s">
        <v>469</v>
      </c>
      <c r="AH578" s="709" t="s">
        <v>501</v>
      </c>
      <c r="AI578" s="830">
        <f>1+AA1</f>
        <v>1</v>
      </c>
      <c r="AJ578" s="766"/>
      <c r="AK578" s="788"/>
      <c r="AL578" s="740">
        <f t="shared" si="4"/>
        <v>0</v>
      </c>
      <c r="AM578" s="741"/>
      <c r="AN578" s="741"/>
      <c r="AO578" s="741"/>
      <c r="AP578" s="741"/>
      <c r="AQ578" s="742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HJ578" s="107"/>
      <c r="HK578" s="107"/>
      <c r="HL578" s="107"/>
      <c r="HM578" s="107"/>
      <c r="HN578" s="107"/>
      <c r="HO578" s="107"/>
      <c r="HP578" s="107"/>
      <c r="HS578" s="107"/>
      <c r="HW578" s="276"/>
      <c r="HX578" s="276"/>
      <c r="HY578" s="276"/>
      <c r="HZ578" s="276"/>
      <c r="IA578" s="276"/>
      <c r="IB578" s="276"/>
      <c r="IC578" s="276"/>
      <c r="ID578" s="276"/>
      <c r="IE578" s="276"/>
      <c r="IF578" s="276"/>
      <c r="IG578" s="276"/>
      <c r="IH578" s="276"/>
      <c r="II578" s="276"/>
      <c r="IJ578" s="276"/>
      <c r="IK578" s="276"/>
      <c r="IL578" s="276"/>
      <c r="IM578" s="276"/>
      <c r="IN578" s="276"/>
      <c r="IO578" s="276"/>
      <c r="IP578" s="276"/>
      <c r="IQ578" s="276"/>
      <c r="IR578" s="276"/>
      <c r="IS578" s="276"/>
      <c r="IT578" s="276"/>
      <c r="IU578" s="276"/>
      <c r="IV578" s="276"/>
    </row>
    <row r="579" spans="1:256" s="262" customFormat="1" ht="18.899999999999999" hidden="1" customHeight="1">
      <c r="A579" s="927"/>
      <c r="B579" s="1112"/>
      <c r="C579" s="1112"/>
      <c r="D579" s="1112"/>
      <c r="E579" s="1112"/>
      <c r="F579" s="1112"/>
      <c r="G579" s="1112"/>
      <c r="H579" s="1113"/>
      <c r="I579" s="811"/>
      <c r="J579" s="809"/>
      <c r="K579" s="809"/>
      <c r="L579" s="809"/>
      <c r="M579" s="809"/>
      <c r="N579" s="809"/>
      <c r="O579" s="812"/>
      <c r="P579" s="811"/>
      <c r="Q579" s="812"/>
      <c r="R579" s="801" t="s">
        <v>431</v>
      </c>
      <c r="S579" s="866"/>
      <c r="T579" s="763"/>
      <c r="U579" s="709"/>
      <c r="V579" s="709"/>
      <c r="W579" s="709"/>
      <c r="X579" s="709"/>
      <c r="Y579" s="809"/>
      <c r="Z579" s="1213"/>
      <c r="AA579" s="1214"/>
      <c r="AB579" s="809"/>
      <c r="AC579" s="809"/>
      <c r="AD579" s="747"/>
      <c r="AE579" s="747"/>
      <c r="AF579" s="841"/>
      <c r="AG579" s="809"/>
      <c r="AH579" s="809"/>
      <c r="AI579" s="747"/>
      <c r="AJ579" s="747"/>
      <c r="AK579" s="810"/>
      <c r="AL579" s="753">
        <f>SUM(AL567:AL578)</f>
        <v>15</v>
      </c>
      <c r="AM579" s="754"/>
      <c r="AN579" s="754"/>
      <c r="AO579" s="754"/>
      <c r="AP579" s="754"/>
      <c r="AQ579" s="755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HJ579" s="107"/>
      <c r="HK579" s="107"/>
      <c r="HO579" s="107"/>
      <c r="HW579" s="276"/>
      <c r="HX579" s="276"/>
      <c r="HY579" s="276"/>
      <c r="HZ579" s="276"/>
      <c r="IA579" s="276"/>
      <c r="IB579" s="276"/>
      <c r="IC579" s="276"/>
      <c r="ID579" s="276"/>
      <c r="IE579" s="276"/>
      <c r="IF579" s="276"/>
      <c r="IG579" s="276"/>
      <c r="IH579" s="276"/>
      <c r="II579" s="276"/>
      <c r="IJ579" s="276"/>
      <c r="IK579" s="276"/>
      <c r="IL579" s="276"/>
      <c r="IM579" s="276"/>
      <c r="IN579" s="276"/>
      <c r="IO579" s="276"/>
      <c r="IP579" s="276"/>
      <c r="IQ579" s="276"/>
      <c r="IR579" s="276"/>
      <c r="IS579" s="276"/>
      <c r="IT579" s="276"/>
      <c r="IU579" s="276"/>
      <c r="IV579" s="276"/>
    </row>
    <row r="580" spans="1:256" s="262" customFormat="1" ht="18.899999999999999" hidden="1" customHeight="1">
      <c r="A580" s="927"/>
      <c r="B580" s="1112"/>
      <c r="C580" s="1112"/>
      <c r="D580" s="1112"/>
      <c r="E580" s="1112"/>
      <c r="F580" s="1112"/>
      <c r="G580" s="1112"/>
      <c r="H580" s="1113"/>
      <c r="I580" s="765" t="s">
        <v>692</v>
      </c>
      <c r="J580" s="766"/>
      <c r="K580" s="766"/>
      <c r="L580" s="766"/>
      <c r="M580" s="766"/>
      <c r="N580" s="766"/>
      <c r="O580" s="788"/>
      <c r="P580" s="765" t="s">
        <v>472</v>
      </c>
      <c r="Q580" s="788"/>
      <c r="R580" s="837"/>
      <c r="S580" s="766"/>
      <c r="T580" s="710"/>
      <c r="U580" s="724"/>
      <c r="V580" s="724"/>
      <c r="W580" s="724"/>
      <c r="X580" s="724"/>
      <c r="Y580" s="709" t="s">
        <v>467</v>
      </c>
      <c r="Z580" s="824">
        <f>AE548</f>
        <v>3</v>
      </c>
      <c r="AA580" s="766"/>
      <c r="AB580" s="766"/>
      <c r="AC580" s="930" t="s">
        <v>501</v>
      </c>
      <c r="AD580" s="1212">
        <f>AH548</f>
        <v>4</v>
      </c>
      <c r="AE580" s="766"/>
      <c r="AF580" s="766"/>
      <c r="AG580" s="709" t="s">
        <v>469</v>
      </c>
      <c r="AH580" s="709" t="s">
        <v>501</v>
      </c>
      <c r="AI580" s="830">
        <f>1+AA548</f>
        <v>1</v>
      </c>
      <c r="AJ580" s="766"/>
      <c r="AK580" s="788"/>
      <c r="AL580" s="730">
        <f>(Z580*AD580)*AI580</f>
        <v>12</v>
      </c>
      <c r="AM580" s="900"/>
      <c r="AN580" s="900"/>
      <c r="AO580" s="900"/>
      <c r="AP580" s="900"/>
      <c r="AQ580" s="901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HJ580" s="107"/>
      <c r="HK580" s="107"/>
      <c r="HW580" s="276"/>
      <c r="HX580" s="276"/>
      <c r="HY580" s="276"/>
      <c r="HZ580" s="276"/>
      <c r="IA580" s="276"/>
      <c r="IB580" s="276"/>
      <c r="IC580" s="276"/>
      <c r="ID580" s="276"/>
      <c r="IE580" s="276"/>
      <c r="IF580" s="276"/>
      <c r="IG580" s="276"/>
      <c r="IH580" s="276"/>
      <c r="II580" s="276"/>
      <c r="IJ580" s="276"/>
      <c r="IK580" s="276"/>
      <c r="IL580" s="276"/>
      <c r="IM580" s="276"/>
      <c r="IN580" s="276"/>
      <c r="IO580" s="276"/>
      <c r="IP580" s="276"/>
      <c r="IQ580" s="276"/>
      <c r="IR580" s="276"/>
      <c r="IS580" s="276"/>
      <c r="IT580" s="276"/>
      <c r="IU580" s="276"/>
      <c r="IV580" s="276"/>
    </row>
    <row r="581" spans="1:256" s="262" customFormat="1" ht="18.899999999999999" hidden="1" customHeight="1">
      <c r="A581" s="927"/>
      <c r="B581" s="1112"/>
      <c r="C581" s="1112"/>
      <c r="D581" s="1112"/>
      <c r="E581" s="1112"/>
      <c r="F581" s="1112"/>
      <c r="G581" s="1112"/>
      <c r="H581" s="1113"/>
      <c r="I581" s="765"/>
      <c r="J581" s="766"/>
      <c r="K581" s="766"/>
      <c r="L581" s="766"/>
      <c r="M581" s="766"/>
      <c r="N581" s="766"/>
      <c r="O581" s="788"/>
      <c r="P581" s="765"/>
      <c r="Q581" s="788"/>
      <c r="R581" s="837"/>
      <c r="S581" s="766"/>
      <c r="T581" s="710"/>
      <c r="U581" s="709"/>
      <c r="V581" s="709"/>
      <c r="W581" s="709"/>
      <c r="X581" s="709"/>
      <c r="Y581" s="709" t="s">
        <v>467</v>
      </c>
      <c r="Z581" s="1027">
        <f>AE552</f>
        <v>1</v>
      </c>
      <c r="AA581" s="766"/>
      <c r="AB581" s="766"/>
      <c r="AC581" s="930" t="s">
        <v>501</v>
      </c>
      <c r="AD581" s="1212">
        <f>AH552</f>
        <v>3</v>
      </c>
      <c r="AE581" s="766"/>
      <c r="AF581" s="766"/>
      <c r="AG581" s="709" t="s">
        <v>469</v>
      </c>
      <c r="AH581" s="709" t="s">
        <v>501</v>
      </c>
      <c r="AI581" s="830">
        <f>1+AA552</f>
        <v>1</v>
      </c>
      <c r="AJ581" s="766"/>
      <c r="AK581" s="788"/>
      <c r="AL581" s="740">
        <f>(Z581*AD581)*AI581</f>
        <v>3</v>
      </c>
      <c r="AM581" s="741"/>
      <c r="AN581" s="741"/>
      <c r="AO581" s="741"/>
      <c r="AP581" s="741"/>
      <c r="AQ581" s="742"/>
      <c r="AR581" s="111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HJ581" s="107"/>
      <c r="HK581" s="107"/>
      <c r="HW581" s="276"/>
      <c r="HX581" s="276"/>
      <c r="HY581" s="276"/>
      <c r="HZ581" s="276"/>
      <c r="IA581" s="276"/>
      <c r="IB581" s="276"/>
      <c r="IC581" s="276"/>
      <c r="ID581" s="276"/>
      <c r="IE581" s="276"/>
      <c r="IF581" s="276"/>
      <c r="IG581" s="276"/>
      <c r="IH581" s="276"/>
      <c r="II581" s="276"/>
      <c r="IJ581" s="276"/>
      <c r="IK581" s="276"/>
      <c r="IL581" s="276"/>
      <c r="IM581" s="276"/>
      <c r="IN581" s="276"/>
      <c r="IO581" s="276"/>
      <c r="IP581" s="276"/>
      <c r="IQ581" s="276"/>
      <c r="IR581" s="276"/>
      <c r="IS581" s="276"/>
      <c r="IT581" s="276"/>
      <c r="IU581" s="276"/>
      <c r="IV581" s="276"/>
    </row>
    <row r="582" spans="1:256" s="262" customFormat="1" ht="18.899999999999999" hidden="1" customHeight="1">
      <c r="A582" s="927"/>
      <c r="B582" s="1112"/>
      <c r="C582" s="1112"/>
      <c r="D582" s="1112"/>
      <c r="E582" s="1112"/>
      <c r="F582" s="1112"/>
      <c r="G582" s="1112"/>
      <c r="H582" s="1113"/>
      <c r="I582" s="765"/>
      <c r="J582" s="766"/>
      <c r="K582" s="766"/>
      <c r="L582" s="766"/>
      <c r="M582" s="766"/>
      <c r="N582" s="766"/>
      <c r="O582" s="788"/>
      <c r="P582" s="765"/>
      <c r="Q582" s="788"/>
      <c r="R582" s="1177"/>
      <c r="S582" s="766"/>
      <c r="T582" s="710"/>
      <c r="U582" s="709"/>
      <c r="V582" s="709"/>
      <c r="W582" s="709"/>
      <c r="X582" s="709"/>
      <c r="Y582" s="709" t="s">
        <v>467</v>
      </c>
      <c r="Z582" s="1027">
        <f>AE536</f>
        <v>7</v>
      </c>
      <c r="AA582" s="766"/>
      <c r="AB582" s="766"/>
      <c r="AC582" s="930" t="s">
        <v>501</v>
      </c>
      <c r="AD582" s="1212">
        <f>AH536</f>
        <v>3</v>
      </c>
      <c r="AE582" s="766"/>
      <c r="AF582" s="766"/>
      <c r="AG582" s="709" t="s">
        <v>469</v>
      </c>
      <c r="AH582" s="709" t="s">
        <v>501</v>
      </c>
      <c r="AI582" s="830">
        <f>1+AA536</f>
        <v>3</v>
      </c>
      <c r="AJ582" s="766"/>
      <c r="AK582" s="788"/>
      <c r="AL582" s="740">
        <f>(Z582*AD582)*AI582</f>
        <v>63</v>
      </c>
      <c r="AM582" s="741"/>
      <c r="AN582" s="741"/>
      <c r="AO582" s="741"/>
      <c r="AP582" s="741"/>
      <c r="AQ582" s="742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HJ582" s="107"/>
      <c r="HK582" s="107"/>
      <c r="HW582" s="276"/>
      <c r="HX582" s="276"/>
      <c r="HY582" s="276"/>
      <c r="HZ582" s="276"/>
      <c r="IA582" s="276"/>
      <c r="IB582" s="276"/>
      <c r="IC582" s="276"/>
      <c r="ID582" s="276"/>
      <c r="IE582" s="276"/>
      <c r="IF582" s="276"/>
      <c r="IG582" s="276"/>
      <c r="IH582" s="276"/>
      <c r="II582" s="276"/>
      <c r="IJ582" s="276"/>
      <c r="IK582" s="276"/>
      <c r="IL582" s="276"/>
      <c r="IM582" s="276"/>
      <c r="IN582" s="276"/>
      <c r="IO582" s="276"/>
      <c r="IP582" s="276"/>
      <c r="IQ582" s="276"/>
      <c r="IR582" s="276"/>
      <c r="IS582" s="276"/>
      <c r="IT582" s="276"/>
      <c r="IU582" s="276"/>
      <c r="IV582" s="276"/>
    </row>
    <row r="583" spans="1:256" s="262" customFormat="1" ht="18.899999999999999" hidden="1" customHeight="1">
      <c r="A583" s="927"/>
      <c r="B583" s="1112"/>
      <c r="C583" s="1112"/>
      <c r="D583" s="1112"/>
      <c r="E583" s="1112"/>
      <c r="F583" s="1112"/>
      <c r="G583" s="1112"/>
      <c r="H583" s="1113"/>
      <c r="I583" s="765"/>
      <c r="J583" s="766"/>
      <c r="K583" s="766"/>
      <c r="L583" s="766"/>
      <c r="M583" s="766"/>
      <c r="N583" s="766"/>
      <c r="O583" s="788"/>
      <c r="P583" s="765"/>
      <c r="Q583" s="788"/>
      <c r="R583" s="1177"/>
      <c r="S583" s="766"/>
      <c r="T583" s="710"/>
      <c r="U583" s="709"/>
      <c r="V583" s="709"/>
      <c r="W583" s="709"/>
      <c r="X583" s="709"/>
      <c r="Y583" s="709" t="s">
        <v>467</v>
      </c>
      <c r="Z583" s="1027">
        <f>AE537</f>
        <v>4</v>
      </c>
      <c r="AA583" s="766"/>
      <c r="AB583" s="766"/>
      <c r="AC583" s="930" t="s">
        <v>501</v>
      </c>
      <c r="AD583" s="1212">
        <f>AH537</f>
        <v>1</v>
      </c>
      <c r="AE583" s="766"/>
      <c r="AF583" s="766"/>
      <c r="AG583" s="709" t="s">
        <v>469</v>
      </c>
      <c r="AH583" s="709" t="s">
        <v>501</v>
      </c>
      <c r="AI583" s="830">
        <f>1+AA537</f>
        <v>3</v>
      </c>
      <c r="AJ583" s="766"/>
      <c r="AK583" s="788"/>
      <c r="AL583" s="740">
        <f>(Z583*AD583)*AI583</f>
        <v>12</v>
      </c>
      <c r="AM583" s="741"/>
      <c r="AN583" s="741"/>
      <c r="AO583" s="741"/>
      <c r="AP583" s="741"/>
      <c r="AQ583" s="742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HJ583" s="107"/>
      <c r="HK583" s="107"/>
      <c r="HW583" s="276"/>
      <c r="HX583" s="276"/>
      <c r="HY583" s="276"/>
      <c r="HZ583" s="276"/>
      <c r="IA583" s="276"/>
      <c r="IB583" s="276"/>
      <c r="IC583" s="276"/>
      <c r="ID583" s="276"/>
      <c r="IE583" s="276"/>
      <c r="IF583" s="276"/>
      <c r="IG583" s="276"/>
      <c r="IH583" s="276"/>
      <c r="II583" s="276"/>
      <c r="IJ583" s="276"/>
      <c r="IK583" s="276"/>
      <c r="IL583" s="276"/>
      <c r="IM583" s="276"/>
      <c r="IN583" s="276"/>
      <c r="IO583" s="276"/>
      <c r="IP583" s="276"/>
      <c r="IQ583" s="276"/>
      <c r="IR583" s="276"/>
      <c r="IS583" s="276"/>
      <c r="IT583" s="276"/>
      <c r="IU583" s="276"/>
      <c r="IV583" s="276"/>
    </row>
    <row r="584" spans="1:256" s="262" customFormat="1" ht="18.899999999999999" hidden="1" customHeight="1">
      <c r="A584" s="927"/>
      <c r="B584" s="1112"/>
      <c r="C584" s="1112"/>
      <c r="D584" s="1112"/>
      <c r="E584" s="1112"/>
      <c r="F584" s="1112"/>
      <c r="G584" s="1112"/>
      <c r="H584" s="1113"/>
      <c r="I584" s="765"/>
      <c r="J584" s="766"/>
      <c r="K584" s="766"/>
      <c r="L584" s="766"/>
      <c r="M584" s="766"/>
      <c r="N584" s="766"/>
      <c r="O584" s="788"/>
      <c r="P584" s="765"/>
      <c r="Q584" s="788"/>
      <c r="R584" s="1177"/>
      <c r="S584" s="766"/>
      <c r="T584" s="710"/>
      <c r="U584" s="709"/>
      <c r="V584" s="709"/>
      <c r="W584" s="709"/>
      <c r="X584" s="709"/>
      <c r="Y584" s="709" t="s">
        <v>467</v>
      </c>
      <c r="Z584" s="1027">
        <f>AE538</f>
        <v>3</v>
      </c>
      <c r="AA584" s="766"/>
      <c r="AB584" s="766"/>
      <c r="AC584" s="930" t="s">
        <v>501</v>
      </c>
      <c r="AD584" s="1212">
        <f>AH538</f>
        <v>4</v>
      </c>
      <c r="AE584" s="766"/>
      <c r="AF584" s="766"/>
      <c r="AG584" s="709" t="s">
        <v>469</v>
      </c>
      <c r="AH584" s="709" t="s">
        <v>501</v>
      </c>
      <c r="AI584" s="830">
        <f>1+AA538</f>
        <v>5</v>
      </c>
      <c r="AJ584" s="766"/>
      <c r="AK584" s="788"/>
      <c r="AL584" s="740">
        <f>(Z584*AD584)*AI584</f>
        <v>60</v>
      </c>
      <c r="AM584" s="741"/>
      <c r="AN584" s="741"/>
      <c r="AO584" s="741"/>
      <c r="AP584" s="741"/>
      <c r="AQ584" s="742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HJ584" s="107"/>
      <c r="HK584" s="107"/>
      <c r="HW584" s="276"/>
      <c r="HX584" s="276"/>
      <c r="HY584" s="276"/>
      <c r="HZ584" s="276"/>
      <c r="IA584" s="276"/>
      <c r="IB584" s="276"/>
      <c r="IC584" s="276"/>
      <c r="ID584" s="276"/>
      <c r="IE584" s="276"/>
      <c r="IF584" s="276"/>
      <c r="IG584" s="276"/>
      <c r="IH584" s="276"/>
      <c r="II584" s="276"/>
      <c r="IJ584" s="276"/>
      <c r="IK584" s="276"/>
      <c r="IL584" s="276"/>
      <c r="IM584" s="276"/>
      <c r="IN584" s="276"/>
      <c r="IO584" s="276"/>
      <c r="IP584" s="276"/>
      <c r="IQ584" s="276"/>
      <c r="IR584" s="276"/>
      <c r="IS584" s="276"/>
      <c r="IT584" s="276"/>
      <c r="IU584" s="276"/>
      <c r="IV584" s="276"/>
    </row>
    <row r="585" spans="1:256" s="262" customFormat="1" ht="18.899999999999999" hidden="1" customHeight="1">
      <c r="A585" s="927"/>
      <c r="B585" s="1112"/>
      <c r="C585" s="1112"/>
      <c r="D585" s="1112"/>
      <c r="E585" s="1112"/>
      <c r="F585" s="1112"/>
      <c r="G585" s="1112"/>
      <c r="H585" s="1113"/>
      <c r="I585" s="811"/>
      <c r="J585" s="809"/>
      <c r="K585" s="809"/>
      <c r="L585" s="809"/>
      <c r="M585" s="809"/>
      <c r="N585" s="809"/>
      <c r="O585" s="812"/>
      <c r="P585" s="811"/>
      <c r="Q585" s="812"/>
      <c r="R585" s="801" t="s">
        <v>431</v>
      </c>
      <c r="S585" s="866"/>
      <c r="T585" s="763"/>
      <c r="U585" s="747"/>
      <c r="V585" s="747"/>
      <c r="W585" s="747"/>
      <c r="X585" s="747"/>
      <c r="Y585" s="809"/>
      <c r="Z585" s="1213"/>
      <c r="AA585" s="1214"/>
      <c r="AB585" s="809"/>
      <c r="AC585" s="809"/>
      <c r="AD585" s="747"/>
      <c r="AE585" s="747"/>
      <c r="AF585" s="841"/>
      <c r="AG585" s="809"/>
      <c r="AH585" s="809"/>
      <c r="AI585" s="747"/>
      <c r="AJ585" s="747"/>
      <c r="AK585" s="810"/>
      <c r="AL585" s="753">
        <f>SUM(AL580:AL584)</f>
        <v>150</v>
      </c>
      <c r="AM585" s="754"/>
      <c r="AN585" s="754"/>
      <c r="AO585" s="754"/>
      <c r="AP585" s="754"/>
      <c r="AQ585" s="755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HJ585" s="107"/>
      <c r="HK585" s="107"/>
      <c r="HW585" s="276"/>
      <c r="HX585" s="276"/>
      <c r="HY585" s="276"/>
      <c r="HZ585" s="276"/>
      <c r="IA585" s="276"/>
      <c r="IB585" s="276"/>
      <c r="IC585" s="276"/>
      <c r="ID585" s="276"/>
      <c r="IE585" s="276"/>
      <c r="IF585" s="276"/>
      <c r="IG585" s="276"/>
      <c r="IH585" s="276"/>
      <c r="II585" s="276"/>
      <c r="IJ585" s="276"/>
      <c r="IK585" s="276"/>
      <c r="IL585" s="276"/>
      <c r="IM585" s="276"/>
      <c r="IN585" s="276"/>
      <c r="IO585" s="276"/>
      <c r="IP585" s="276"/>
      <c r="IQ585" s="276"/>
      <c r="IR585" s="276"/>
      <c r="IS585" s="276"/>
      <c r="IT585" s="276"/>
      <c r="IU585" s="276"/>
      <c r="IV585" s="276"/>
    </row>
    <row r="586" spans="1:256" s="262" customFormat="1" ht="18.899999999999999" hidden="1" customHeight="1">
      <c r="A586" s="837"/>
      <c r="B586" s="826"/>
      <c r="C586" s="826"/>
      <c r="D586" s="826"/>
      <c r="E586" s="826"/>
      <c r="F586" s="826"/>
      <c r="G586" s="1112"/>
      <c r="H586" s="1113"/>
      <c r="I586" s="765" t="s">
        <v>693</v>
      </c>
      <c r="J586" s="766"/>
      <c r="K586" s="766"/>
      <c r="L586" s="766"/>
      <c r="M586" s="766"/>
      <c r="N586" s="766"/>
      <c r="O586" s="788"/>
      <c r="P586" s="765" t="s">
        <v>472</v>
      </c>
      <c r="Q586" s="788"/>
      <c r="R586" s="837"/>
      <c r="S586" s="766"/>
      <c r="T586" s="710"/>
      <c r="U586" s="709"/>
      <c r="V586" s="709"/>
      <c r="W586" s="709"/>
      <c r="X586" s="709"/>
      <c r="Y586" s="709" t="s">
        <v>467</v>
      </c>
      <c r="Z586" s="1027">
        <v>0</v>
      </c>
      <c r="AA586" s="766"/>
      <c r="AB586" s="766"/>
      <c r="AC586" s="930" t="s">
        <v>501</v>
      </c>
      <c r="AD586" s="1212">
        <f>AH1</f>
        <v>0</v>
      </c>
      <c r="AE586" s="766"/>
      <c r="AF586" s="766"/>
      <c r="AG586" s="709" t="s">
        <v>469</v>
      </c>
      <c r="AH586" s="709" t="s">
        <v>501</v>
      </c>
      <c r="AI586" s="830">
        <f>1+AA1</f>
        <v>1</v>
      </c>
      <c r="AJ586" s="766"/>
      <c r="AK586" s="788"/>
      <c r="AL586" s="740">
        <f>(Z586*AD586)*AI586</f>
        <v>0</v>
      </c>
      <c r="AM586" s="741"/>
      <c r="AN586" s="741"/>
      <c r="AO586" s="741"/>
      <c r="AP586" s="741"/>
      <c r="AQ586" s="742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HJ586" s="107"/>
      <c r="HK586" s="107"/>
      <c r="HW586" s="276"/>
      <c r="HX586" s="276"/>
      <c r="HY586" s="276"/>
      <c r="HZ586" s="276"/>
      <c r="IA586" s="276"/>
      <c r="IB586" s="276"/>
      <c r="IC586" s="276"/>
      <c r="ID586" s="276"/>
      <c r="IE586" s="276"/>
      <c r="IF586" s="276"/>
      <c r="IG586" s="276"/>
      <c r="IH586" s="276"/>
      <c r="II586" s="276"/>
      <c r="IJ586" s="276"/>
      <c r="IK586" s="276"/>
      <c r="IL586" s="276"/>
      <c r="IM586" s="276"/>
      <c r="IN586" s="276"/>
      <c r="IO586" s="276"/>
      <c r="IP586" s="276"/>
      <c r="IQ586" s="276"/>
      <c r="IR586" s="276"/>
    </row>
    <row r="587" spans="1:256" s="262" customFormat="1" ht="18.899999999999999" hidden="1" customHeight="1">
      <c r="A587" s="837"/>
      <c r="B587" s="826"/>
      <c r="C587" s="826"/>
      <c r="D587" s="826"/>
      <c r="E587" s="826"/>
      <c r="F587" s="826"/>
      <c r="G587" s="1112"/>
      <c r="H587" s="1113"/>
      <c r="I587" s="765"/>
      <c r="J587" s="766"/>
      <c r="K587" s="766"/>
      <c r="L587" s="766"/>
      <c r="M587" s="766"/>
      <c r="N587" s="766"/>
      <c r="O587" s="788"/>
      <c r="P587" s="765"/>
      <c r="Q587" s="788"/>
      <c r="R587" s="837"/>
      <c r="S587" s="766"/>
      <c r="T587" s="710"/>
      <c r="U587" s="709"/>
      <c r="V587" s="709"/>
      <c r="W587" s="709"/>
      <c r="X587" s="709"/>
      <c r="Y587" s="709" t="s">
        <v>467</v>
      </c>
      <c r="Z587" s="824">
        <v>0</v>
      </c>
      <c r="AA587" s="766"/>
      <c r="AB587" s="766"/>
      <c r="AC587" s="930" t="s">
        <v>501</v>
      </c>
      <c r="AD587" s="1212">
        <f>AH1</f>
        <v>0</v>
      </c>
      <c r="AE587" s="766"/>
      <c r="AF587" s="766"/>
      <c r="AG587" s="709" t="s">
        <v>469</v>
      </c>
      <c r="AH587" s="709" t="s">
        <v>501</v>
      </c>
      <c r="AI587" s="830">
        <f>1+AA1</f>
        <v>1</v>
      </c>
      <c r="AJ587" s="766"/>
      <c r="AK587" s="788"/>
      <c r="AL587" s="740">
        <f>(Z587*AD587)*AI587</f>
        <v>0</v>
      </c>
      <c r="AM587" s="741"/>
      <c r="AN587" s="741"/>
      <c r="AO587" s="741"/>
      <c r="AP587" s="741"/>
      <c r="AQ587" s="742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HW587" s="276"/>
      <c r="HX587" s="276"/>
      <c r="HY587" s="276"/>
      <c r="HZ587" s="276"/>
      <c r="IA587" s="276"/>
      <c r="IB587" s="276"/>
      <c r="IC587" s="276"/>
      <c r="ID587" s="276"/>
      <c r="IE587" s="276"/>
      <c r="IF587" s="276"/>
      <c r="IG587" s="276"/>
      <c r="IH587" s="276"/>
      <c r="II587" s="276"/>
      <c r="IJ587" s="276"/>
      <c r="IK587" s="276"/>
      <c r="IL587" s="276"/>
      <c r="IM587" s="276"/>
      <c r="IN587" s="276"/>
      <c r="IO587" s="276"/>
      <c r="IP587" s="276"/>
      <c r="IQ587" s="276"/>
      <c r="IR587" s="276"/>
    </row>
    <row r="588" spans="1:256" s="262" customFormat="1" ht="18.899999999999999" hidden="1" customHeight="1">
      <c r="A588" s="837"/>
      <c r="B588" s="826"/>
      <c r="C588" s="826"/>
      <c r="D588" s="826"/>
      <c r="E588" s="826"/>
      <c r="F588" s="826"/>
      <c r="G588" s="1112"/>
      <c r="H588" s="1113"/>
      <c r="I588" s="765"/>
      <c r="J588" s="766"/>
      <c r="K588" s="766"/>
      <c r="L588" s="766"/>
      <c r="M588" s="766"/>
      <c r="N588" s="766"/>
      <c r="O588" s="788"/>
      <c r="P588" s="765"/>
      <c r="Q588" s="788"/>
      <c r="R588" s="1177"/>
      <c r="S588" s="766"/>
      <c r="T588" s="710"/>
      <c r="U588" s="709"/>
      <c r="V588" s="709"/>
      <c r="W588" s="709"/>
      <c r="X588" s="709"/>
      <c r="Y588" s="709" t="s">
        <v>467</v>
      </c>
      <c r="Z588" s="824">
        <v>0</v>
      </c>
      <c r="AA588" s="766"/>
      <c r="AB588" s="766"/>
      <c r="AC588" s="930" t="s">
        <v>501</v>
      </c>
      <c r="AD588" s="1212">
        <f>AH1</f>
        <v>0</v>
      </c>
      <c r="AE588" s="766"/>
      <c r="AF588" s="766"/>
      <c r="AG588" s="709" t="s">
        <v>469</v>
      </c>
      <c r="AH588" s="709" t="s">
        <v>501</v>
      </c>
      <c r="AI588" s="830">
        <f>1+AA1</f>
        <v>1</v>
      </c>
      <c r="AJ588" s="766"/>
      <c r="AK588" s="788"/>
      <c r="AL588" s="740">
        <f>(Z588*AD588)*AI588</f>
        <v>0</v>
      </c>
      <c r="AM588" s="741"/>
      <c r="AN588" s="741"/>
      <c r="AO588" s="741"/>
      <c r="AP588" s="741"/>
      <c r="AQ588" s="742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HE588" s="263"/>
      <c r="HW588" s="276"/>
      <c r="HX588" s="276"/>
      <c r="HY588" s="276"/>
      <c r="HZ588" s="276"/>
      <c r="IA588" s="276"/>
      <c r="IB588" s="276"/>
      <c r="IC588" s="276"/>
      <c r="ID588" s="276"/>
      <c r="IE588" s="276"/>
      <c r="IF588" s="276"/>
      <c r="IG588" s="276"/>
      <c r="IH588" s="276"/>
      <c r="II588" s="276"/>
      <c r="IJ588" s="276"/>
      <c r="IK588" s="276"/>
      <c r="IL588" s="276"/>
      <c r="IM588" s="276"/>
      <c r="IN588" s="276"/>
      <c r="IO588" s="276"/>
      <c r="IP588" s="276"/>
      <c r="IQ588" s="276"/>
      <c r="IR588" s="276"/>
    </row>
    <row r="589" spans="1:256" s="262" customFormat="1" ht="18.899999999999999" hidden="1" customHeight="1">
      <c r="A589" s="837"/>
      <c r="B589" s="826"/>
      <c r="C589" s="826"/>
      <c r="D589" s="826"/>
      <c r="E589" s="826"/>
      <c r="F589" s="826"/>
      <c r="G589" s="1112"/>
      <c r="H589" s="1113"/>
      <c r="I589" s="765"/>
      <c r="J589" s="766"/>
      <c r="K589" s="766"/>
      <c r="L589" s="766"/>
      <c r="M589" s="766"/>
      <c r="N589" s="766"/>
      <c r="O589" s="788"/>
      <c r="P589" s="765"/>
      <c r="Q589" s="788"/>
      <c r="R589" s="1177"/>
      <c r="S589" s="766"/>
      <c r="T589" s="710"/>
      <c r="U589" s="709"/>
      <c r="V589" s="709"/>
      <c r="W589" s="709"/>
      <c r="X589" s="709"/>
      <c r="Y589" s="709" t="s">
        <v>467</v>
      </c>
      <c r="Z589" s="824">
        <v>0</v>
      </c>
      <c r="AA589" s="766"/>
      <c r="AB589" s="766"/>
      <c r="AC589" s="930" t="s">
        <v>501</v>
      </c>
      <c r="AD589" s="1212">
        <f>AH1</f>
        <v>0</v>
      </c>
      <c r="AE589" s="766"/>
      <c r="AF589" s="766"/>
      <c r="AG589" s="709" t="s">
        <v>469</v>
      </c>
      <c r="AH589" s="709" t="s">
        <v>501</v>
      </c>
      <c r="AI589" s="830">
        <f>1+AA1</f>
        <v>1</v>
      </c>
      <c r="AJ589" s="766"/>
      <c r="AK589" s="788"/>
      <c r="AL589" s="740">
        <f>(Z589*AD589)*AI589</f>
        <v>0</v>
      </c>
      <c r="AM589" s="741"/>
      <c r="AN589" s="741"/>
      <c r="AO589" s="741"/>
      <c r="AP589" s="741"/>
      <c r="AQ589" s="742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HE589" s="263"/>
      <c r="HW589" s="276"/>
      <c r="HX589" s="276"/>
      <c r="HY589" s="276"/>
      <c r="HZ589" s="276"/>
      <c r="IA589" s="276"/>
      <c r="IB589" s="276"/>
      <c r="IC589" s="276"/>
      <c r="ID589" s="276"/>
      <c r="IE589" s="276"/>
      <c r="IF589" s="276"/>
      <c r="IG589" s="276"/>
      <c r="IH589" s="276"/>
      <c r="II589" s="276"/>
      <c r="IJ589" s="276"/>
      <c r="IK589" s="276"/>
      <c r="IL589" s="276"/>
      <c r="IM589" s="276"/>
      <c r="IN589" s="276"/>
      <c r="IO589" s="276"/>
    </row>
    <row r="590" spans="1:256" s="262" customFormat="1" ht="18.899999999999999" hidden="1" customHeight="1">
      <c r="A590" s="837"/>
      <c r="B590" s="826"/>
      <c r="C590" s="826"/>
      <c r="D590" s="826"/>
      <c r="E590" s="826"/>
      <c r="F590" s="826"/>
      <c r="G590" s="1112"/>
      <c r="H590" s="1113"/>
      <c r="I590" s="765"/>
      <c r="J590" s="766"/>
      <c r="K590" s="766"/>
      <c r="L590" s="766"/>
      <c r="M590" s="766"/>
      <c r="N590" s="766"/>
      <c r="O590" s="788"/>
      <c r="P590" s="765"/>
      <c r="Q590" s="788"/>
      <c r="R590" s="837" t="s">
        <v>431</v>
      </c>
      <c r="S590" s="872"/>
      <c r="T590" s="710"/>
      <c r="U590" s="766"/>
      <c r="V590" s="930"/>
      <c r="W590" s="1212"/>
      <c r="X590" s="766"/>
      <c r="Y590" s="766"/>
      <c r="Z590" s="709"/>
      <c r="AA590" s="709"/>
      <c r="AB590" s="824"/>
      <c r="AC590" s="766"/>
      <c r="AD590" s="766"/>
      <c r="AE590" s="709"/>
      <c r="AF590" s="709"/>
      <c r="AG590" s="709"/>
      <c r="AH590" s="709"/>
      <c r="AI590" s="709"/>
      <c r="AJ590" s="979"/>
      <c r="AK590" s="795"/>
      <c r="AL590" s="740">
        <f>SUM(AL586:AL589)</f>
        <v>0</v>
      </c>
      <c r="AM590" s="741"/>
      <c r="AN590" s="741"/>
      <c r="AO590" s="741"/>
      <c r="AP590" s="741"/>
      <c r="AQ590" s="742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HE590" s="263"/>
      <c r="HW590" s="276"/>
      <c r="HX590" s="276"/>
      <c r="HY590" s="276"/>
      <c r="HZ590" s="276"/>
      <c r="IA590" s="276"/>
      <c r="IB590" s="276"/>
      <c r="IC590" s="276"/>
      <c r="ID590" s="276"/>
      <c r="IE590" s="276"/>
      <c r="IF590" s="276"/>
      <c r="IG590" s="276"/>
      <c r="IH590" s="276"/>
      <c r="II590" s="276"/>
      <c r="IJ590" s="276"/>
      <c r="IK590" s="276"/>
      <c r="IL590" s="276"/>
      <c r="IM590" s="276"/>
      <c r="IN590" s="276"/>
      <c r="IO590" s="276"/>
    </row>
    <row r="591" spans="1:256" s="262" customFormat="1" ht="18.899999999999999" hidden="1" customHeight="1">
      <c r="A591" s="837"/>
      <c r="B591" s="826"/>
      <c r="C591" s="826"/>
      <c r="D591" s="826"/>
      <c r="E591" s="826"/>
      <c r="F591" s="826"/>
      <c r="G591" s="1112"/>
      <c r="H591" s="1113"/>
      <c r="I591" s="811"/>
      <c r="J591" s="809"/>
      <c r="K591" s="809"/>
      <c r="L591" s="809"/>
      <c r="M591" s="809"/>
      <c r="N591" s="809"/>
      <c r="O591" s="812"/>
      <c r="P591" s="811"/>
      <c r="Q591" s="812"/>
      <c r="R591" s="801"/>
      <c r="S591" s="866"/>
      <c r="T591" s="763"/>
      <c r="U591" s="809"/>
      <c r="V591" s="1213"/>
      <c r="W591" s="1214"/>
      <c r="X591" s="809"/>
      <c r="Y591" s="809"/>
      <c r="Z591" s="747"/>
      <c r="AA591" s="747"/>
      <c r="AB591" s="841"/>
      <c r="AC591" s="809"/>
      <c r="AD591" s="809"/>
      <c r="AE591" s="747"/>
      <c r="AF591" s="747"/>
      <c r="AG591" s="747"/>
      <c r="AH591" s="747"/>
      <c r="AI591" s="747"/>
      <c r="AJ591" s="972"/>
      <c r="AK591" s="810"/>
      <c r="AL591" s="753"/>
      <c r="AM591" s="754"/>
      <c r="AN591" s="754"/>
      <c r="AO591" s="754"/>
      <c r="AP591" s="754"/>
      <c r="AQ591" s="755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HE591" s="263"/>
      <c r="HW591" s="276"/>
      <c r="HX591" s="276"/>
      <c r="HY591" s="276"/>
      <c r="HZ591" s="276"/>
      <c r="IA591" s="276"/>
      <c r="IB591" s="276"/>
      <c r="IC591" s="276"/>
      <c r="ID591" s="276"/>
      <c r="IE591" s="276"/>
      <c r="IF591" s="276"/>
      <c r="IG591" s="276"/>
      <c r="IH591" s="276"/>
      <c r="II591" s="276"/>
      <c r="IJ591" s="276"/>
      <c r="IK591" s="276"/>
      <c r="IL591" s="276"/>
      <c r="IM591" s="276"/>
      <c r="IN591" s="276"/>
      <c r="IO591" s="276"/>
    </row>
    <row r="592" spans="1:256" s="262" customFormat="1" ht="18.899999999999999" hidden="1" customHeight="1">
      <c r="A592" s="837"/>
      <c r="B592" s="826"/>
      <c r="C592" s="826"/>
      <c r="D592" s="826"/>
      <c r="E592" s="826"/>
      <c r="F592" s="826"/>
      <c r="G592" s="1112"/>
      <c r="H592" s="1113"/>
      <c r="I592" s="765" t="s">
        <v>523</v>
      </c>
      <c r="J592" s="766"/>
      <c r="K592" s="766"/>
      <c r="L592" s="766"/>
      <c r="M592" s="766"/>
      <c r="N592" s="766"/>
      <c r="O592" s="788"/>
      <c r="P592" s="765" t="s">
        <v>472</v>
      </c>
      <c r="Q592" s="788"/>
      <c r="R592" s="765" t="s">
        <v>633</v>
      </c>
      <c r="S592" s="872"/>
      <c r="T592" s="710" t="s">
        <v>496</v>
      </c>
      <c r="U592" s="709" t="s">
        <v>467</v>
      </c>
      <c r="V592" s="1972">
        <f>AL561</f>
        <v>15</v>
      </c>
      <c r="W592" s="1972"/>
      <c r="X592" s="710" t="s">
        <v>474</v>
      </c>
      <c r="Y592" s="1973">
        <f>AL566</f>
        <v>15</v>
      </c>
      <c r="Z592" s="1973"/>
      <c r="AA592" s="930" t="s">
        <v>474</v>
      </c>
      <c r="AB592" s="1027">
        <f>AL579</f>
        <v>15</v>
      </c>
      <c r="AC592" s="699"/>
      <c r="AD592" s="710" t="s">
        <v>474</v>
      </c>
      <c r="AE592" s="1974">
        <f>AL585</f>
        <v>150</v>
      </c>
      <c r="AF592" s="1974"/>
      <c r="AG592" s="710" t="s">
        <v>474</v>
      </c>
      <c r="AH592" s="1027">
        <f>AL590</f>
        <v>0</v>
      </c>
      <c r="AI592" s="882"/>
      <c r="AJ592" s="709" t="s">
        <v>469</v>
      </c>
      <c r="AK592" s="711"/>
      <c r="AL592" s="740">
        <f>(V592+Y592+AB592+AE592+AH592)</f>
        <v>195</v>
      </c>
      <c r="AM592" s="741"/>
      <c r="AN592" s="741"/>
      <c r="AO592" s="741"/>
      <c r="AP592" s="741"/>
      <c r="AQ592" s="742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HE592" s="263"/>
      <c r="HW592" s="276"/>
      <c r="HX592" s="276"/>
      <c r="HY592" s="276"/>
      <c r="HZ592" s="276"/>
      <c r="IA592" s="276"/>
      <c r="IB592" s="276"/>
      <c r="IC592" s="276"/>
      <c r="ID592" s="276"/>
      <c r="IE592" s="276"/>
      <c r="IF592" s="276"/>
      <c r="IG592" s="276"/>
      <c r="IH592" s="276"/>
      <c r="II592" s="276"/>
      <c r="IJ592" s="276"/>
      <c r="IK592" s="276"/>
      <c r="IL592" s="276"/>
      <c r="IM592" s="276"/>
      <c r="IN592" s="276"/>
      <c r="IO592" s="276"/>
    </row>
    <row r="593" spans="1:256" s="262" customFormat="1" ht="18.899999999999999" hidden="1" customHeight="1">
      <c r="A593" s="837"/>
      <c r="B593" s="826"/>
      <c r="C593" s="826"/>
      <c r="D593" s="826"/>
      <c r="E593" s="826"/>
      <c r="F593" s="826"/>
      <c r="G593" s="826"/>
      <c r="H593" s="836"/>
      <c r="I593" s="1049" t="s">
        <v>669</v>
      </c>
      <c r="J593" s="1050"/>
      <c r="K593" s="1050"/>
      <c r="L593" s="1050"/>
      <c r="M593" s="1050"/>
      <c r="N593" s="1050"/>
      <c r="O593" s="1051"/>
      <c r="P593" s="720" t="s">
        <v>503</v>
      </c>
      <c r="Q593" s="719"/>
      <c r="R593" s="956" t="s">
        <v>502</v>
      </c>
      <c r="S593" s="724"/>
      <c r="T593" s="724"/>
      <c r="U593" s="724"/>
      <c r="V593" s="724"/>
      <c r="W593" s="1965">
        <f>SUMPRODUCT(W536:W552,AE536:AE552,AH536:AH552)</f>
        <v>1559.8000000000002</v>
      </c>
      <c r="X593" s="1926"/>
      <c r="Y593" s="1926"/>
      <c r="Z593" s="1926"/>
      <c r="AA593" s="1926"/>
      <c r="AB593" s="896" t="s">
        <v>501</v>
      </c>
      <c r="AC593" s="957">
        <v>0.106</v>
      </c>
      <c r="AD593" s="1159"/>
      <c r="AE593" s="1159"/>
      <c r="AF593" s="1160"/>
      <c r="AG593" s="1160"/>
      <c r="AH593" s="728"/>
      <c r="AI593" s="728"/>
      <c r="AJ593" s="728"/>
      <c r="AK593" s="729"/>
      <c r="AL593" s="730">
        <f>ROUND(W593*AC593,3)</f>
        <v>165.339</v>
      </c>
      <c r="AM593" s="900"/>
      <c r="AN593" s="900"/>
      <c r="AO593" s="900"/>
      <c r="AP593" s="900"/>
      <c r="AQ593" s="901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</row>
    <row r="594" spans="1:256" s="262" customFormat="1" ht="18.899999999999999" hidden="1" customHeight="1">
      <c r="A594" s="842"/>
      <c r="B594" s="843"/>
      <c r="C594" s="843"/>
      <c r="D594" s="843"/>
      <c r="E594" s="843"/>
      <c r="F594" s="843"/>
      <c r="G594" s="843"/>
      <c r="H594" s="844"/>
      <c r="I594" s="845"/>
      <c r="J594" s="778"/>
      <c r="K594" s="778"/>
      <c r="L594" s="778"/>
      <c r="M594" s="778"/>
      <c r="N594" s="778"/>
      <c r="O594" s="847"/>
      <c r="P594" s="1072"/>
      <c r="Q594" s="775"/>
      <c r="R594" s="842" t="s">
        <v>504</v>
      </c>
      <c r="S594" s="778"/>
      <c r="T594" s="963">
        <v>7</v>
      </c>
      <c r="U594" s="778" t="s">
        <v>505</v>
      </c>
      <c r="V594" s="778"/>
      <c r="W594" s="1933">
        <f>AL593</f>
        <v>165.339</v>
      </c>
      <c r="X594" s="1933"/>
      <c r="Y594" s="1933"/>
      <c r="Z594" s="1933"/>
      <c r="AA594" s="1933"/>
      <c r="AB594" s="773" t="s">
        <v>501</v>
      </c>
      <c r="AC594" s="964">
        <f>1+T594/100</f>
        <v>1.07</v>
      </c>
      <c r="AD594" s="965"/>
      <c r="AE594" s="965"/>
      <c r="AF594" s="780"/>
      <c r="AG594" s="780"/>
      <c r="AH594" s="780"/>
      <c r="AI594" s="780"/>
      <c r="AJ594" s="780"/>
      <c r="AK594" s="781"/>
      <c r="AL594" s="853">
        <f>ROUND(W594*AC594,3)</f>
        <v>176.91300000000001</v>
      </c>
      <c r="AM594" s="854"/>
      <c r="AN594" s="854"/>
      <c r="AO594" s="854"/>
      <c r="AP594" s="854"/>
      <c r="AQ594" s="855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</row>
    <row r="595" spans="1:256" s="262" customFormat="1" ht="18.899999999999999" hidden="1" customHeight="1">
      <c r="A595" s="686" t="s">
        <v>753</v>
      </c>
      <c r="B595" s="687"/>
      <c r="C595" s="687"/>
      <c r="D595" s="687"/>
      <c r="E595" s="687"/>
      <c r="F595" s="687"/>
      <c r="G595" s="687"/>
      <c r="H595" s="785"/>
      <c r="I595" s="1082" t="s">
        <v>41</v>
      </c>
      <c r="J595" s="687"/>
      <c r="K595" s="687"/>
      <c r="L595" s="687"/>
      <c r="M595" s="687"/>
      <c r="N595" s="687"/>
      <c r="O595" s="785"/>
      <c r="P595" s="686" t="s">
        <v>472</v>
      </c>
      <c r="Q595" s="785"/>
      <c r="R595" s="686" t="s">
        <v>754</v>
      </c>
      <c r="S595" s="687"/>
      <c r="T595" s="687"/>
      <c r="U595" s="687"/>
      <c r="V595" s="687"/>
      <c r="W595" s="687"/>
      <c r="X595" s="687"/>
      <c r="Y595" s="687"/>
      <c r="Z595" s="687"/>
      <c r="AA595" s="1028"/>
      <c r="AB595" s="693"/>
      <c r="AC595" s="693"/>
      <c r="AD595" s="693"/>
      <c r="AE595" s="693"/>
      <c r="AF595" s="693"/>
      <c r="AG595" s="693"/>
      <c r="AH595" s="693"/>
      <c r="AI595" s="693"/>
      <c r="AJ595" s="693"/>
      <c r="AK595" s="790"/>
      <c r="AL595" s="861"/>
      <c r="AM595" s="862"/>
      <c r="AN595" s="862"/>
      <c r="AO595" s="862"/>
      <c r="AP595" s="862"/>
      <c r="AQ595" s="863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HW595" s="276"/>
      <c r="HX595" s="276"/>
      <c r="HY595" s="276"/>
      <c r="HZ595" s="276"/>
      <c r="IA595" s="276"/>
      <c r="IB595" s="276"/>
      <c r="IC595" s="276"/>
      <c r="ID595" s="276"/>
      <c r="IE595" s="276"/>
      <c r="IF595" s="276"/>
      <c r="IG595" s="276"/>
      <c r="IH595" s="276"/>
      <c r="II595" s="276"/>
      <c r="IN595" s="276"/>
      <c r="IO595" s="276"/>
    </row>
    <row r="596" spans="1:256" s="262" customFormat="1" ht="18.899999999999999" hidden="1" customHeight="1">
      <c r="A596" s="842"/>
      <c r="B596" s="843"/>
      <c r="C596" s="843"/>
      <c r="D596" s="843"/>
      <c r="E596" s="843"/>
      <c r="F596" s="843"/>
      <c r="G596" s="843"/>
      <c r="H596" s="844"/>
      <c r="I596" s="845"/>
      <c r="J596" s="778"/>
      <c r="K596" s="778"/>
      <c r="L596" s="778"/>
      <c r="M596" s="778"/>
      <c r="N596" s="778"/>
      <c r="O596" s="847"/>
      <c r="P596" s="845"/>
      <c r="Q596" s="847"/>
      <c r="R596" s="1195">
        <f>AL592</f>
        <v>195</v>
      </c>
      <c r="S596" s="846"/>
      <c r="T596" s="846"/>
      <c r="U596" s="846"/>
      <c r="V596" s="778"/>
      <c r="W596" s="778"/>
      <c r="X596" s="778"/>
      <c r="Y596" s="778"/>
      <c r="Z596" s="778"/>
      <c r="AA596" s="778"/>
      <c r="AB596" s="778"/>
      <c r="AC596" s="778"/>
      <c r="AD596" s="778"/>
      <c r="AE596" s="778"/>
      <c r="AF596" s="778"/>
      <c r="AG596" s="778"/>
      <c r="AH596" s="778"/>
      <c r="AI596" s="778"/>
      <c r="AJ596" s="778"/>
      <c r="AK596" s="847"/>
      <c r="AL596" s="853">
        <f>R596</f>
        <v>195</v>
      </c>
      <c r="AM596" s="854"/>
      <c r="AN596" s="854"/>
      <c r="AO596" s="854"/>
      <c r="AP596" s="854"/>
      <c r="AQ596" s="855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HD596" s="107"/>
      <c r="HW596" s="276"/>
      <c r="HX596" s="276"/>
      <c r="HY596" s="276"/>
      <c r="HZ596" s="276"/>
    </row>
    <row r="597" spans="1:256" s="262" customFormat="1" ht="18.899999999999999" hidden="1" customHeight="1">
      <c r="A597" s="686" t="s">
        <v>359</v>
      </c>
      <c r="B597" s="687"/>
      <c r="C597" s="766"/>
      <c r="D597" s="766"/>
      <c r="E597" s="766"/>
      <c r="F597" s="766"/>
      <c r="G597" s="687"/>
      <c r="H597" s="785"/>
      <c r="I597" s="787" t="s">
        <v>41</v>
      </c>
      <c r="J597" s="766"/>
      <c r="K597" s="766"/>
      <c r="L597" s="687"/>
      <c r="M597" s="687"/>
      <c r="N597" s="687"/>
      <c r="O597" s="785"/>
      <c r="P597" s="686" t="s">
        <v>514</v>
      </c>
      <c r="Q597" s="785"/>
      <c r="R597" s="787" t="s">
        <v>41</v>
      </c>
      <c r="S597" s="766"/>
      <c r="T597" s="710"/>
      <c r="U597" s="709"/>
      <c r="V597" s="709"/>
      <c r="W597" s="709"/>
      <c r="X597" s="709" t="s">
        <v>467</v>
      </c>
      <c r="Y597" s="830">
        <f>AE536</f>
        <v>7</v>
      </c>
      <c r="Z597" s="766"/>
      <c r="AA597" s="766"/>
      <c r="AB597" s="930" t="s">
        <v>501</v>
      </c>
      <c r="AC597" s="1212">
        <f>AH536</f>
        <v>3</v>
      </c>
      <c r="AD597" s="766"/>
      <c r="AE597" s="766"/>
      <c r="AF597" s="709" t="s">
        <v>469</v>
      </c>
      <c r="AG597" s="709" t="s">
        <v>501</v>
      </c>
      <c r="AH597" s="830">
        <f>AA536</f>
        <v>2</v>
      </c>
      <c r="AI597" s="766"/>
      <c r="AJ597" s="766"/>
      <c r="AK597" s="795"/>
      <c r="AL597" s="740">
        <f t="shared" ref="AL597:AL604" si="6">(Y597*AC597)*AH597</f>
        <v>42</v>
      </c>
      <c r="AM597" s="741"/>
      <c r="AN597" s="741"/>
      <c r="AO597" s="741"/>
      <c r="AP597" s="741"/>
      <c r="AQ597" s="742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HD597" s="107"/>
      <c r="HW597" s="276"/>
      <c r="HX597" s="276"/>
      <c r="HY597" s="276"/>
      <c r="HZ597" s="276"/>
    </row>
    <row r="598" spans="1:256" s="262" customFormat="1" ht="18.899999999999999" hidden="1" customHeight="1">
      <c r="A598" s="837"/>
      <c r="B598" s="826"/>
      <c r="C598" s="826"/>
      <c r="D598" s="826"/>
      <c r="E598" s="826"/>
      <c r="F598" s="826"/>
      <c r="G598" s="826"/>
      <c r="H598" s="836"/>
      <c r="I598" s="765"/>
      <c r="J598" s="766"/>
      <c r="K598" s="766"/>
      <c r="L598" s="766"/>
      <c r="M598" s="766"/>
      <c r="N598" s="766"/>
      <c r="O598" s="788"/>
      <c r="P598" s="765"/>
      <c r="Q598" s="788"/>
      <c r="R598" s="765"/>
      <c r="S598" s="766"/>
      <c r="T598" s="710"/>
      <c r="U598" s="709"/>
      <c r="V598" s="709"/>
      <c r="W598" s="709"/>
      <c r="X598" s="709" t="s">
        <v>467</v>
      </c>
      <c r="Y598" s="830">
        <f>AE537</f>
        <v>4</v>
      </c>
      <c r="Z598" s="766"/>
      <c r="AA598" s="766"/>
      <c r="AB598" s="930" t="s">
        <v>501</v>
      </c>
      <c r="AC598" s="1212">
        <f>AH537</f>
        <v>1</v>
      </c>
      <c r="AD598" s="766"/>
      <c r="AE598" s="766"/>
      <c r="AF598" s="709" t="s">
        <v>469</v>
      </c>
      <c r="AG598" s="709" t="s">
        <v>501</v>
      </c>
      <c r="AH598" s="830">
        <f>AA537</f>
        <v>2</v>
      </c>
      <c r="AI598" s="766"/>
      <c r="AJ598" s="766"/>
      <c r="AK598" s="795"/>
      <c r="AL598" s="740">
        <f t="shared" si="6"/>
        <v>8</v>
      </c>
      <c r="AM598" s="741"/>
      <c r="AN598" s="741"/>
      <c r="AO598" s="741"/>
      <c r="AP598" s="741"/>
      <c r="AQ598" s="742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HD598" s="107"/>
      <c r="HU598" s="276"/>
      <c r="HW598" s="276"/>
    </row>
    <row r="599" spans="1:256" s="263" customFormat="1" ht="18.899999999999999" hidden="1" customHeight="1">
      <c r="A599" s="837"/>
      <c r="B599" s="826"/>
      <c r="C599" s="826"/>
      <c r="D599" s="826"/>
      <c r="E599" s="826"/>
      <c r="F599" s="826"/>
      <c r="G599" s="826"/>
      <c r="H599" s="836"/>
      <c r="I599" s="765"/>
      <c r="J599" s="766"/>
      <c r="K599" s="766"/>
      <c r="L599" s="766"/>
      <c r="M599" s="766"/>
      <c r="N599" s="766"/>
      <c r="O599" s="788"/>
      <c r="P599" s="765"/>
      <c r="Q599" s="788"/>
      <c r="R599" s="765"/>
      <c r="S599" s="766"/>
      <c r="T599" s="710"/>
      <c r="U599" s="709"/>
      <c r="V599" s="709"/>
      <c r="W599" s="709"/>
      <c r="X599" s="709" t="s">
        <v>467</v>
      </c>
      <c r="Y599" s="830">
        <f>AE538</f>
        <v>3</v>
      </c>
      <c r="Z599" s="766"/>
      <c r="AA599" s="766"/>
      <c r="AB599" s="930" t="s">
        <v>501</v>
      </c>
      <c r="AC599" s="1212">
        <f>AH538</f>
        <v>4</v>
      </c>
      <c r="AD599" s="766"/>
      <c r="AE599" s="766"/>
      <c r="AF599" s="709" t="s">
        <v>469</v>
      </c>
      <c r="AG599" s="709" t="s">
        <v>501</v>
      </c>
      <c r="AH599" s="830">
        <f>AA538</f>
        <v>4</v>
      </c>
      <c r="AI599" s="766"/>
      <c r="AJ599" s="766"/>
      <c r="AK599" s="795"/>
      <c r="AL599" s="740">
        <f t="shared" si="6"/>
        <v>48</v>
      </c>
      <c r="AM599" s="741"/>
      <c r="AN599" s="741"/>
      <c r="AO599" s="741"/>
      <c r="AP599" s="741"/>
      <c r="AQ599" s="742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DW599" s="262"/>
      <c r="DX599" s="262"/>
      <c r="DY599" s="262"/>
      <c r="DZ599" s="262"/>
      <c r="EA599" s="262"/>
      <c r="EB599" s="262"/>
      <c r="EC599" s="262"/>
      <c r="ED599" s="262"/>
      <c r="EE599" s="262"/>
      <c r="EF599" s="262"/>
      <c r="EG599" s="262"/>
      <c r="EH599" s="262"/>
      <c r="EI599" s="262"/>
      <c r="EJ599" s="262"/>
      <c r="EK599" s="262"/>
      <c r="EL599" s="262"/>
      <c r="EM599" s="262"/>
      <c r="EN599" s="262"/>
      <c r="EO599" s="262"/>
      <c r="EP599" s="262"/>
      <c r="EQ599" s="262"/>
      <c r="ER599" s="262"/>
      <c r="ES599" s="262"/>
      <c r="ET599" s="262"/>
      <c r="EU599" s="262"/>
      <c r="EV599" s="262"/>
      <c r="EW599" s="262"/>
      <c r="EX599" s="262"/>
      <c r="EY599" s="262"/>
      <c r="EZ599" s="262"/>
      <c r="FA599" s="262"/>
      <c r="FB599" s="262"/>
      <c r="FC599" s="262"/>
      <c r="FD599" s="262"/>
      <c r="FE599" s="262"/>
      <c r="FF599" s="262"/>
      <c r="FG599" s="262"/>
      <c r="FH599" s="262"/>
      <c r="FI599" s="262"/>
      <c r="FJ599" s="262"/>
      <c r="FK599" s="262"/>
      <c r="FL599" s="262"/>
      <c r="FM599" s="262"/>
      <c r="FN599" s="262"/>
      <c r="FO599" s="262"/>
      <c r="FP599" s="262"/>
      <c r="FQ599" s="262"/>
      <c r="FR599" s="262"/>
      <c r="FS599" s="262"/>
      <c r="FT599" s="262"/>
      <c r="FU599" s="262"/>
      <c r="FV599" s="262"/>
      <c r="FW599" s="262"/>
      <c r="FX599" s="262"/>
      <c r="FY599" s="262"/>
      <c r="FZ599" s="262"/>
      <c r="GA599" s="262"/>
      <c r="GB599" s="262"/>
      <c r="GC599" s="262"/>
      <c r="GD599" s="262"/>
      <c r="GE599" s="262"/>
      <c r="GF599" s="262"/>
      <c r="GG599" s="262"/>
      <c r="GH599" s="262"/>
      <c r="GI599" s="262"/>
      <c r="GJ599" s="262"/>
      <c r="GK599" s="262"/>
      <c r="GL599" s="262"/>
      <c r="GM599" s="262"/>
      <c r="GN599" s="262"/>
      <c r="GO599" s="262"/>
      <c r="GP599" s="262"/>
      <c r="GQ599" s="262"/>
      <c r="GR599" s="262"/>
      <c r="GS599" s="262"/>
      <c r="GT599" s="262"/>
      <c r="GU599" s="262"/>
      <c r="GV599" s="262"/>
      <c r="GW599" s="262"/>
      <c r="GX599" s="262"/>
      <c r="GY599" s="262"/>
      <c r="GZ599" s="262"/>
      <c r="HA599" s="262"/>
      <c r="HB599" s="262"/>
      <c r="HC599" s="262"/>
      <c r="HD599" s="107"/>
      <c r="HE599" s="262"/>
      <c r="HF599" s="262"/>
      <c r="HG599" s="262"/>
      <c r="HH599" s="262"/>
      <c r="HI599" s="262"/>
      <c r="HJ599" s="262"/>
      <c r="HK599" s="262"/>
      <c r="HL599" s="262"/>
      <c r="HM599" s="262"/>
      <c r="HN599" s="262"/>
      <c r="HO599" s="262"/>
      <c r="HP599" s="262"/>
      <c r="HQ599" s="262"/>
      <c r="HR599" s="262"/>
      <c r="HS599" s="262"/>
      <c r="HT599" s="262"/>
      <c r="HU599" s="276"/>
      <c r="HV599" s="262"/>
      <c r="HW599" s="276"/>
      <c r="HX599" s="262"/>
      <c r="HY599" s="262"/>
      <c r="HZ599" s="262"/>
      <c r="IA599" s="262"/>
      <c r="IB599" s="262"/>
      <c r="IC599" s="262"/>
      <c r="ID599" s="262"/>
      <c r="IE599" s="262"/>
      <c r="IF599" s="262"/>
      <c r="IG599" s="262"/>
      <c r="IH599" s="262"/>
      <c r="II599" s="262"/>
      <c r="IJ599" s="262"/>
      <c r="IK599" s="262"/>
      <c r="IL599" s="262"/>
      <c r="IM599" s="262"/>
      <c r="IN599" s="262"/>
      <c r="IO599" s="262"/>
      <c r="IP599" s="262"/>
      <c r="IQ599" s="262"/>
      <c r="IR599" s="262"/>
      <c r="IS599" s="262"/>
      <c r="IT599" s="262"/>
      <c r="IU599" s="262"/>
      <c r="IV599" s="262"/>
    </row>
    <row r="600" spans="1:256" s="263" customFormat="1" ht="18.899999999999999" hidden="1" customHeight="1">
      <c r="A600" s="837"/>
      <c r="B600" s="826"/>
      <c r="C600" s="826"/>
      <c r="D600" s="826"/>
      <c r="E600" s="826"/>
      <c r="F600" s="826"/>
      <c r="G600" s="826"/>
      <c r="H600" s="836"/>
      <c r="I600" s="765"/>
      <c r="J600" s="766"/>
      <c r="K600" s="766"/>
      <c r="L600" s="766"/>
      <c r="M600" s="766"/>
      <c r="N600" s="766"/>
      <c r="O600" s="788"/>
      <c r="P600" s="765"/>
      <c r="Q600" s="788"/>
      <c r="R600" s="765"/>
      <c r="S600" s="766"/>
      <c r="T600" s="710"/>
      <c r="U600" s="709"/>
      <c r="V600" s="709"/>
      <c r="W600" s="709"/>
      <c r="X600" s="709" t="s">
        <v>467</v>
      </c>
      <c r="Y600" s="830">
        <v>0</v>
      </c>
      <c r="Z600" s="766"/>
      <c r="AA600" s="766"/>
      <c r="AB600" s="930" t="s">
        <v>501</v>
      </c>
      <c r="AC600" s="1212">
        <v>0</v>
      </c>
      <c r="AD600" s="766"/>
      <c r="AE600" s="766"/>
      <c r="AF600" s="709" t="s">
        <v>469</v>
      </c>
      <c r="AG600" s="709" t="s">
        <v>501</v>
      </c>
      <c r="AH600" s="830">
        <f>AA538</f>
        <v>4</v>
      </c>
      <c r="AI600" s="766"/>
      <c r="AJ600" s="766"/>
      <c r="AK600" s="795"/>
      <c r="AL600" s="740">
        <f t="shared" si="6"/>
        <v>0</v>
      </c>
      <c r="AM600" s="741"/>
      <c r="AN600" s="741"/>
      <c r="AO600" s="741"/>
      <c r="AP600" s="741"/>
      <c r="AQ600" s="742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DW600" s="262"/>
      <c r="DX600" s="262"/>
      <c r="DY600" s="262"/>
      <c r="DZ600" s="262"/>
      <c r="EA600" s="262"/>
      <c r="EB600" s="262"/>
      <c r="EC600" s="262"/>
      <c r="ED600" s="262"/>
      <c r="EE600" s="262"/>
      <c r="EF600" s="262"/>
      <c r="EG600" s="262"/>
      <c r="EH600" s="262"/>
      <c r="EI600" s="262"/>
      <c r="EJ600" s="262"/>
      <c r="EK600" s="262"/>
      <c r="EL600" s="262"/>
      <c r="EM600" s="262"/>
      <c r="EN600" s="262"/>
      <c r="EO600" s="262"/>
      <c r="EP600" s="262"/>
      <c r="EQ600" s="262"/>
      <c r="ER600" s="262"/>
      <c r="ES600" s="262"/>
      <c r="ET600" s="262"/>
      <c r="EU600" s="262"/>
      <c r="EV600" s="262"/>
      <c r="EW600" s="262"/>
      <c r="EX600" s="262"/>
      <c r="EY600" s="262"/>
      <c r="EZ600" s="262"/>
      <c r="FA600" s="262"/>
      <c r="FB600" s="262"/>
      <c r="FC600" s="262"/>
      <c r="FD600" s="262"/>
      <c r="FE600" s="262"/>
      <c r="FF600" s="262"/>
      <c r="FG600" s="262"/>
      <c r="FH600" s="262"/>
      <c r="FI600" s="262"/>
      <c r="FJ600" s="262"/>
      <c r="FK600" s="262"/>
      <c r="FL600" s="262"/>
      <c r="FM600" s="262"/>
      <c r="FN600" s="262"/>
      <c r="FO600" s="262"/>
      <c r="FP600" s="262"/>
      <c r="FQ600" s="262"/>
      <c r="FR600" s="262"/>
      <c r="FS600" s="262"/>
      <c r="FT600" s="262"/>
      <c r="FU600" s="262"/>
      <c r="FV600" s="262"/>
      <c r="FW600" s="262"/>
      <c r="FX600" s="262"/>
      <c r="FY600" s="262"/>
      <c r="FZ600" s="262"/>
      <c r="GA600" s="262"/>
      <c r="GB600" s="262"/>
      <c r="GC600" s="262"/>
      <c r="GD600" s="262"/>
      <c r="GE600" s="262"/>
      <c r="GF600" s="262"/>
      <c r="GG600" s="262"/>
      <c r="GH600" s="262"/>
      <c r="GI600" s="262"/>
      <c r="GJ600" s="262"/>
      <c r="GK600" s="262"/>
      <c r="GL600" s="262"/>
      <c r="GM600" s="262"/>
      <c r="GN600" s="262"/>
      <c r="GO600" s="262"/>
      <c r="GP600" s="262"/>
      <c r="GQ600" s="262"/>
      <c r="GR600" s="262"/>
      <c r="GS600" s="262"/>
      <c r="GT600" s="262"/>
      <c r="GU600" s="262"/>
      <c r="GV600" s="262"/>
      <c r="GW600" s="262"/>
      <c r="GX600" s="262"/>
      <c r="GY600" s="262"/>
      <c r="GZ600" s="262"/>
      <c r="HA600" s="262"/>
      <c r="HB600" s="262"/>
      <c r="HC600" s="262"/>
      <c r="HD600" s="107"/>
      <c r="HE600" s="262"/>
      <c r="HF600" s="262"/>
      <c r="HG600" s="262"/>
      <c r="HH600" s="262"/>
      <c r="HI600" s="262"/>
      <c r="HJ600" s="262"/>
      <c r="HK600" s="262"/>
      <c r="HL600" s="262"/>
      <c r="HM600" s="262"/>
      <c r="HN600" s="262"/>
      <c r="HO600" s="262"/>
      <c r="HP600" s="262"/>
      <c r="HQ600" s="262"/>
      <c r="HR600" s="262"/>
      <c r="HS600" s="262"/>
      <c r="HT600" s="262"/>
      <c r="HU600" s="276"/>
      <c r="HV600" s="262"/>
      <c r="HW600" s="276"/>
      <c r="HX600" s="262"/>
      <c r="HY600" s="262"/>
      <c r="HZ600" s="262"/>
      <c r="IA600" s="262"/>
      <c r="IB600" s="262"/>
      <c r="IC600" s="262"/>
      <c r="ID600" s="262"/>
      <c r="IE600" s="262"/>
      <c r="IF600" s="262"/>
      <c r="IG600" s="262"/>
      <c r="IH600" s="262"/>
      <c r="II600" s="262"/>
      <c r="IJ600" s="262"/>
      <c r="IK600" s="262"/>
      <c r="IL600" s="262"/>
      <c r="IM600" s="262"/>
      <c r="IN600" s="262"/>
      <c r="IO600" s="262"/>
      <c r="IP600" s="262"/>
      <c r="IQ600" s="262"/>
      <c r="IR600" s="262"/>
      <c r="IS600" s="262"/>
      <c r="IT600" s="262"/>
      <c r="IU600" s="262"/>
      <c r="IV600" s="262"/>
    </row>
    <row r="601" spans="1:256" s="263" customFormat="1" ht="18.899999999999999" hidden="1" customHeight="1">
      <c r="A601" s="837"/>
      <c r="B601" s="826"/>
      <c r="C601" s="826"/>
      <c r="D601" s="826"/>
      <c r="E601" s="826"/>
      <c r="F601" s="826"/>
      <c r="G601" s="826"/>
      <c r="H601" s="836"/>
      <c r="I601" s="765"/>
      <c r="J601" s="766"/>
      <c r="K601" s="766"/>
      <c r="L601" s="766"/>
      <c r="M601" s="766"/>
      <c r="N601" s="766"/>
      <c r="O601" s="788"/>
      <c r="P601" s="765"/>
      <c r="Q601" s="788"/>
      <c r="R601" s="765"/>
      <c r="S601" s="766"/>
      <c r="T601" s="710"/>
      <c r="U601" s="709"/>
      <c r="V601" s="709"/>
      <c r="W601" s="709"/>
      <c r="X601" s="709" t="s">
        <v>467</v>
      </c>
      <c r="Y601" s="830">
        <v>0</v>
      </c>
      <c r="Z601" s="766"/>
      <c r="AA601" s="766"/>
      <c r="AB601" s="930" t="s">
        <v>501</v>
      </c>
      <c r="AC601" s="1212">
        <v>0</v>
      </c>
      <c r="AD601" s="766"/>
      <c r="AE601" s="766"/>
      <c r="AF601" s="709" t="s">
        <v>469</v>
      </c>
      <c r="AG601" s="709" t="s">
        <v>501</v>
      </c>
      <c r="AH601" s="830">
        <f>AA539</f>
        <v>0</v>
      </c>
      <c r="AI601" s="766"/>
      <c r="AJ601" s="766"/>
      <c r="AK601" s="795"/>
      <c r="AL601" s="740">
        <f t="shared" si="6"/>
        <v>0</v>
      </c>
      <c r="AM601" s="741"/>
      <c r="AN601" s="741"/>
      <c r="AO601" s="741"/>
      <c r="AP601" s="741"/>
      <c r="AQ601" s="742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DW601" s="262"/>
      <c r="DX601" s="262"/>
      <c r="DY601" s="262"/>
      <c r="DZ601" s="262"/>
      <c r="EA601" s="262"/>
      <c r="EB601" s="262"/>
      <c r="EC601" s="262"/>
      <c r="ED601" s="262"/>
      <c r="EE601" s="262"/>
      <c r="EF601" s="262"/>
      <c r="EG601" s="262"/>
      <c r="EH601" s="262"/>
      <c r="EI601" s="262"/>
      <c r="EJ601" s="262"/>
      <c r="EK601" s="262"/>
      <c r="EL601" s="262"/>
      <c r="EM601" s="262"/>
      <c r="EN601" s="262"/>
      <c r="EO601" s="262"/>
      <c r="EP601" s="262"/>
      <c r="EQ601" s="262"/>
      <c r="ER601" s="262"/>
      <c r="ES601" s="262"/>
      <c r="ET601" s="262"/>
      <c r="EU601" s="262"/>
      <c r="EV601" s="262"/>
      <c r="EW601" s="262"/>
      <c r="EX601" s="262"/>
      <c r="EY601" s="262"/>
      <c r="EZ601" s="262"/>
      <c r="FA601" s="262"/>
      <c r="FB601" s="262"/>
      <c r="FC601" s="262"/>
      <c r="FD601" s="262"/>
      <c r="FE601" s="262"/>
      <c r="FF601" s="262"/>
      <c r="FG601" s="262"/>
      <c r="FH601" s="262"/>
      <c r="FI601" s="262"/>
      <c r="FJ601" s="262"/>
      <c r="FK601" s="262"/>
      <c r="FL601" s="262"/>
      <c r="FM601" s="262"/>
      <c r="FN601" s="262"/>
      <c r="FO601" s="262"/>
      <c r="FP601" s="262"/>
      <c r="FQ601" s="262"/>
      <c r="FR601" s="262"/>
      <c r="FS601" s="262"/>
      <c r="FT601" s="262"/>
      <c r="FU601" s="262"/>
      <c r="FV601" s="262"/>
      <c r="FW601" s="262"/>
      <c r="FX601" s="262"/>
      <c r="FY601" s="262"/>
      <c r="FZ601" s="262"/>
      <c r="GA601" s="262"/>
      <c r="GB601" s="262"/>
      <c r="GC601" s="262"/>
      <c r="GD601" s="262"/>
      <c r="GE601" s="262"/>
      <c r="GF601" s="262"/>
      <c r="GG601" s="262"/>
      <c r="GH601" s="262"/>
      <c r="GI601" s="262"/>
      <c r="GJ601" s="262"/>
      <c r="GK601" s="262"/>
      <c r="GL601" s="262"/>
      <c r="GM601" s="262"/>
      <c r="GN601" s="262"/>
      <c r="GO601" s="262"/>
      <c r="GP601" s="262"/>
      <c r="GQ601" s="262"/>
      <c r="GR601" s="262"/>
      <c r="GS601" s="262"/>
      <c r="GT601" s="262"/>
      <c r="GU601" s="262"/>
      <c r="GV601" s="262"/>
      <c r="GW601" s="262"/>
      <c r="GX601" s="262"/>
      <c r="GY601" s="262"/>
      <c r="GZ601" s="262"/>
      <c r="HA601" s="262"/>
      <c r="HB601" s="262"/>
      <c r="HC601" s="262"/>
      <c r="HD601" s="107"/>
      <c r="HE601" s="262"/>
      <c r="HF601" s="262"/>
      <c r="HG601" s="262"/>
      <c r="HH601" s="262"/>
      <c r="HI601" s="262"/>
      <c r="HJ601" s="262"/>
      <c r="HK601" s="262"/>
      <c r="HL601" s="262"/>
      <c r="HM601" s="262"/>
      <c r="HN601" s="262"/>
      <c r="HO601" s="262"/>
      <c r="HP601" s="262"/>
      <c r="HQ601" s="276"/>
      <c r="HR601" s="262"/>
      <c r="HS601" s="262"/>
      <c r="HT601" s="262"/>
      <c r="HU601" s="276"/>
      <c r="HV601" s="262"/>
      <c r="HW601" s="276"/>
      <c r="HX601" s="262"/>
      <c r="HY601" s="262"/>
      <c r="HZ601" s="262"/>
      <c r="IA601" s="262"/>
      <c r="IB601" s="262"/>
      <c r="IC601" s="262"/>
      <c r="ID601" s="262"/>
      <c r="IE601" s="262"/>
      <c r="IF601" s="262"/>
      <c r="IG601" s="262"/>
      <c r="IH601" s="262"/>
      <c r="II601" s="262"/>
      <c r="IJ601" s="262"/>
      <c r="IK601" s="262"/>
      <c r="IL601" s="262"/>
      <c r="IM601" s="262"/>
      <c r="IN601" s="262"/>
      <c r="IO601" s="262"/>
      <c r="IP601" s="262"/>
      <c r="IQ601" s="262"/>
      <c r="IR601" s="262"/>
      <c r="IS601" s="262"/>
      <c r="IT601" s="262"/>
      <c r="IU601" s="262"/>
      <c r="IV601" s="262"/>
    </row>
    <row r="602" spans="1:256" s="263" customFormat="1" ht="18.899999999999999" hidden="1" customHeight="1">
      <c r="A602" s="837"/>
      <c r="B602" s="826"/>
      <c r="C602" s="826"/>
      <c r="D602" s="826"/>
      <c r="E602" s="826"/>
      <c r="F602" s="826"/>
      <c r="G602" s="826"/>
      <c r="H602" s="836"/>
      <c r="I602" s="765"/>
      <c r="J602" s="766"/>
      <c r="K602" s="766"/>
      <c r="L602" s="766"/>
      <c r="M602" s="766"/>
      <c r="N602" s="766"/>
      <c r="O602" s="788"/>
      <c r="P602" s="765"/>
      <c r="Q602" s="788"/>
      <c r="R602" s="765"/>
      <c r="S602" s="766"/>
      <c r="T602" s="710"/>
      <c r="U602" s="709"/>
      <c r="V602" s="709"/>
      <c r="W602" s="709"/>
      <c r="X602" s="709" t="s">
        <v>467</v>
      </c>
      <c r="Y602" s="830">
        <v>0</v>
      </c>
      <c r="Z602" s="766"/>
      <c r="AA602" s="766"/>
      <c r="AB602" s="930" t="s">
        <v>501</v>
      </c>
      <c r="AC602" s="1212">
        <v>0</v>
      </c>
      <c r="AD602" s="766"/>
      <c r="AE602" s="766"/>
      <c r="AF602" s="709" t="s">
        <v>469</v>
      </c>
      <c r="AG602" s="709" t="s">
        <v>501</v>
      </c>
      <c r="AH602" s="830">
        <f>AA540</f>
        <v>0</v>
      </c>
      <c r="AI602" s="766"/>
      <c r="AJ602" s="766"/>
      <c r="AK602" s="795"/>
      <c r="AL602" s="740">
        <f t="shared" si="6"/>
        <v>0</v>
      </c>
      <c r="AM602" s="741"/>
      <c r="AN602" s="741"/>
      <c r="AO602" s="741"/>
      <c r="AP602" s="741"/>
      <c r="AQ602" s="742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DW602" s="262"/>
      <c r="DX602" s="262"/>
      <c r="DY602" s="262"/>
      <c r="DZ602" s="262"/>
      <c r="EA602" s="262"/>
      <c r="EB602" s="262"/>
      <c r="EC602" s="262"/>
      <c r="ED602" s="262"/>
      <c r="EE602" s="262"/>
      <c r="EF602" s="262"/>
      <c r="EG602" s="262"/>
      <c r="EH602" s="262"/>
      <c r="EI602" s="262"/>
      <c r="EJ602" s="262"/>
      <c r="EK602" s="262"/>
      <c r="EL602" s="262"/>
      <c r="EM602" s="262"/>
      <c r="EN602" s="262"/>
      <c r="EO602" s="262"/>
      <c r="EP602" s="262"/>
      <c r="EQ602" s="262"/>
      <c r="ER602" s="262"/>
      <c r="ES602" s="262"/>
      <c r="ET602" s="262"/>
      <c r="EU602" s="262"/>
      <c r="EV602" s="262"/>
      <c r="EW602" s="262"/>
      <c r="EX602" s="262"/>
      <c r="EY602" s="262"/>
      <c r="EZ602" s="262"/>
      <c r="FA602" s="262"/>
      <c r="FB602" s="262"/>
      <c r="FC602" s="262"/>
      <c r="FD602" s="262"/>
      <c r="FE602" s="262"/>
      <c r="FF602" s="262"/>
      <c r="FG602" s="262"/>
      <c r="FH602" s="262"/>
      <c r="FI602" s="262"/>
      <c r="FJ602" s="262"/>
      <c r="FK602" s="262"/>
      <c r="FL602" s="262"/>
      <c r="FM602" s="262"/>
      <c r="FN602" s="262"/>
      <c r="FO602" s="262"/>
      <c r="FP602" s="262"/>
      <c r="FQ602" s="262"/>
      <c r="FR602" s="262"/>
      <c r="FS602" s="262"/>
      <c r="FT602" s="262"/>
      <c r="FU602" s="262"/>
      <c r="FV602" s="262"/>
      <c r="FW602" s="262"/>
      <c r="FX602" s="262"/>
      <c r="FY602" s="262"/>
      <c r="FZ602" s="262"/>
      <c r="GA602" s="262"/>
      <c r="GB602" s="262"/>
      <c r="GC602" s="262"/>
      <c r="GD602" s="262"/>
      <c r="GE602" s="262"/>
      <c r="GF602" s="262"/>
      <c r="GG602" s="262"/>
      <c r="GH602" s="262"/>
      <c r="GI602" s="262"/>
      <c r="GJ602" s="262"/>
      <c r="GK602" s="262"/>
      <c r="GL602" s="262"/>
      <c r="GM602" s="262"/>
      <c r="GN602" s="262"/>
      <c r="GO602" s="262"/>
      <c r="GP602" s="262"/>
      <c r="GQ602" s="262"/>
      <c r="GR602" s="262"/>
      <c r="GS602" s="262"/>
      <c r="GT602" s="262"/>
      <c r="GU602" s="262"/>
      <c r="GV602" s="262"/>
      <c r="GW602" s="262"/>
      <c r="GX602" s="262"/>
      <c r="GY602" s="107"/>
      <c r="GZ602" s="107"/>
      <c r="HA602" s="107"/>
      <c r="HB602" s="107"/>
      <c r="HC602" s="107"/>
      <c r="HD602" s="107"/>
      <c r="HE602" s="262"/>
      <c r="HF602" s="262"/>
      <c r="HG602" s="262"/>
      <c r="HH602" s="262"/>
      <c r="HI602" s="262"/>
      <c r="HJ602" s="262"/>
      <c r="HK602" s="262"/>
      <c r="HL602" s="262"/>
      <c r="HM602" s="262"/>
      <c r="HN602" s="262"/>
      <c r="HO602" s="262"/>
      <c r="HP602" s="262"/>
      <c r="HQ602" s="262"/>
      <c r="HR602" s="262"/>
      <c r="HS602" s="262"/>
      <c r="HT602" s="262"/>
      <c r="HU602" s="276"/>
      <c r="HV602" s="262"/>
      <c r="HW602" s="262"/>
      <c r="HX602" s="262"/>
      <c r="HY602" s="262"/>
      <c r="HZ602" s="262"/>
      <c r="IA602" s="262"/>
      <c r="IB602" s="262"/>
      <c r="IC602" s="262"/>
      <c r="ID602" s="262"/>
      <c r="IE602" s="262"/>
      <c r="IF602" s="262"/>
      <c r="IG602" s="262"/>
      <c r="IH602" s="262"/>
      <c r="II602" s="262"/>
      <c r="IJ602" s="262"/>
      <c r="IK602" s="262"/>
      <c r="IL602" s="262"/>
      <c r="IM602" s="262"/>
      <c r="IN602" s="262"/>
      <c r="IO602" s="262"/>
      <c r="IP602" s="262"/>
      <c r="IQ602" s="262"/>
      <c r="IR602" s="262"/>
      <c r="IS602" s="262"/>
      <c r="IT602" s="262"/>
      <c r="IU602" s="262"/>
      <c r="IV602" s="262"/>
    </row>
    <row r="603" spans="1:256" s="263" customFormat="1" ht="18.899999999999999" hidden="1" customHeight="1">
      <c r="A603" s="837"/>
      <c r="B603" s="826"/>
      <c r="C603" s="826"/>
      <c r="D603" s="826"/>
      <c r="E603" s="826"/>
      <c r="F603" s="826"/>
      <c r="G603" s="826"/>
      <c r="H603" s="836"/>
      <c r="I603" s="765"/>
      <c r="J603" s="766"/>
      <c r="K603" s="766"/>
      <c r="L603" s="766"/>
      <c r="M603" s="766"/>
      <c r="N603" s="766"/>
      <c r="O603" s="788"/>
      <c r="P603" s="765"/>
      <c r="Q603" s="788"/>
      <c r="R603" s="765"/>
      <c r="S603" s="766"/>
      <c r="T603" s="710"/>
      <c r="U603" s="709"/>
      <c r="V603" s="709"/>
      <c r="W603" s="709"/>
      <c r="X603" s="709" t="s">
        <v>467</v>
      </c>
      <c r="Y603" s="830">
        <v>0</v>
      </c>
      <c r="Z603" s="766"/>
      <c r="AA603" s="766"/>
      <c r="AB603" s="930" t="s">
        <v>501</v>
      </c>
      <c r="AC603" s="1212">
        <v>0</v>
      </c>
      <c r="AD603" s="766"/>
      <c r="AE603" s="766"/>
      <c r="AF603" s="709" t="s">
        <v>469</v>
      </c>
      <c r="AG603" s="709" t="s">
        <v>501</v>
      </c>
      <c r="AH603" s="830">
        <f>AA541</f>
        <v>0</v>
      </c>
      <c r="AI603" s="766"/>
      <c r="AJ603" s="766"/>
      <c r="AK603" s="795"/>
      <c r="AL603" s="740">
        <f t="shared" si="6"/>
        <v>0</v>
      </c>
      <c r="AM603" s="741"/>
      <c r="AN603" s="741"/>
      <c r="AO603" s="741"/>
      <c r="AP603" s="741"/>
      <c r="AQ603" s="742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DW603" s="262"/>
      <c r="DX603" s="262"/>
      <c r="DY603" s="262"/>
      <c r="DZ603" s="262"/>
      <c r="EA603" s="262"/>
      <c r="EB603" s="262"/>
      <c r="EC603" s="262"/>
      <c r="ED603" s="262"/>
      <c r="EE603" s="262"/>
      <c r="EF603" s="262"/>
      <c r="EG603" s="262"/>
      <c r="EH603" s="262"/>
      <c r="EI603" s="262"/>
      <c r="EJ603" s="262"/>
      <c r="EK603" s="262"/>
      <c r="EL603" s="262"/>
      <c r="EM603" s="262"/>
      <c r="EN603" s="262"/>
      <c r="EO603" s="262"/>
      <c r="EP603" s="262"/>
      <c r="EQ603" s="262"/>
      <c r="ER603" s="262"/>
      <c r="ES603" s="262"/>
      <c r="ET603" s="262"/>
      <c r="EU603" s="262"/>
      <c r="EV603" s="262"/>
      <c r="EW603" s="262"/>
      <c r="EX603" s="262"/>
      <c r="EY603" s="262"/>
      <c r="EZ603" s="262"/>
      <c r="FA603" s="262"/>
      <c r="FB603" s="262"/>
      <c r="FC603" s="262"/>
      <c r="FD603" s="262"/>
      <c r="FE603" s="262"/>
      <c r="FF603" s="262"/>
      <c r="FG603" s="262"/>
      <c r="FH603" s="262"/>
      <c r="FI603" s="262"/>
      <c r="FJ603" s="262"/>
      <c r="FK603" s="262"/>
      <c r="FL603" s="262"/>
      <c r="FM603" s="262"/>
      <c r="FN603" s="262"/>
      <c r="FO603" s="262"/>
      <c r="FP603" s="262"/>
      <c r="FQ603" s="262"/>
      <c r="FR603" s="262"/>
      <c r="FS603" s="262"/>
      <c r="FT603" s="262"/>
      <c r="FU603" s="262"/>
      <c r="FV603" s="262"/>
      <c r="FW603" s="262"/>
      <c r="FX603" s="262"/>
      <c r="FY603" s="262"/>
      <c r="FZ603" s="262"/>
      <c r="GA603" s="262"/>
      <c r="GB603" s="262"/>
      <c r="GC603" s="262"/>
      <c r="GD603" s="262"/>
      <c r="GE603" s="262"/>
      <c r="GF603" s="262"/>
      <c r="GG603" s="262"/>
      <c r="GH603" s="262"/>
      <c r="GI603" s="262"/>
      <c r="GJ603" s="262"/>
      <c r="GK603" s="262"/>
      <c r="GL603" s="262"/>
      <c r="GM603" s="262"/>
      <c r="GN603" s="262"/>
      <c r="GO603" s="262"/>
      <c r="GP603" s="262"/>
      <c r="GQ603" s="262"/>
      <c r="GR603" s="262"/>
      <c r="GS603" s="262"/>
      <c r="GT603" s="262"/>
      <c r="GU603" s="262"/>
      <c r="GV603" s="262"/>
      <c r="GW603" s="262"/>
      <c r="GX603" s="262"/>
      <c r="GY603" s="107"/>
      <c r="GZ603" s="107"/>
      <c r="HA603" s="107"/>
      <c r="HB603" s="107"/>
      <c r="HC603" s="107"/>
      <c r="HD603" s="107"/>
      <c r="HE603" s="262"/>
      <c r="HF603" s="262"/>
      <c r="HG603" s="262"/>
      <c r="HH603" s="262"/>
      <c r="HI603" s="262"/>
      <c r="HJ603" s="262"/>
      <c r="HK603" s="262"/>
      <c r="HL603" s="262"/>
      <c r="HM603" s="262"/>
      <c r="HN603" s="262"/>
      <c r="HO603" s="262"/>
      <c r="HP603" s="262"/>
      <c r="HQ603" s="262"/>
      <c r="HR603" s="262"/>
      <c r="HS603" s="262"/>
      <c r="HT603" s="262"/>
      <c r="HU603" s="276"/>
      <c r="HV603" s="262"/>
      <c r="HW603" s="276"/>
      <c r="HX603" s="262"/>
      <c r="HY603" s="262"/>
      <c r="HZ603" s="262"/>
      <c r="IA603" s="262"/>
      <c r="IB603" s="262"/>
      <c r="IC603" s="262"/>
      <c r="ID603" s="262"/>
      <c r="IE603" s="262"/>
      <c r="IF603" s="262"/>
      <c r="IG603" s="262"/>
      <c r="IH603" s="262"/>
      <c r="II603" s="262"/>
      <c r="IJ603" s="262"/>
      <c r="IK603" s="262"/>
      <c r="IL603" s="262"/>
      <c r="IM603" s="262"/>
      <c r="IN603" s="262"/>
      <c r="IO603" s="262"/>
      <c r="IP603" s="262"/>
      <c r="IQ603" s="262"/>
      <c r="IR603" s="262"/>
      <c r="IS603" s="262"/>
      <c r="IT603" s="262"/>
      <c r="IU603" s="262"/>
      <c r="IV603" s="262"/>
    </row>
    <row r="604" spans="1:256" s="263" customFormat="1" ht="18.899999999999999" hidden="1" customHeight="1">
      <c r="A604" s="837"/>
      <c r="B604" s="826"/>
      <c r="C604" s="826"/>
      <c r="D604" s="826"/>
      <c r="E604" s="826"/>
      <c r="F604" s="826"/>
      <c r="G604" s="826"/>
      <c r="H604" s="836"/>
      <c r="I604" s="765"/>
      <c r="J604" s="766"/>
      <c r="K604" s="766"/>
      <c r="L604" s="766"/>
      <c r="M604" s="766"/>
      <c r="N604" s="766"/>
      <c r="O604" s="788"/>
      <c r="P604" s="765"/>
      <c r="Q604" s="788"/>
      <c r="R604" s="765"/>
      <c r="S604" s="766"/>
      <c r="T604" s="710"/>
      <c r="U604" s="709"/>
      <c r="V604" s="709"/>
      <c r="W604" s="709"/>
      <c r="X604" s="709" t="s">
        <v>467</v>
      </c>
      <c r="Y604" s="830">
        <v>0</v>
      </c>
      <c r="Z604" s="766"/>
      <c r="AA604" s="766"/>
      <c r="AB604" s="930" t="s">
        <v>501</v>
      </c>
      <c r="AC604" s="1212">
        <v>0</v>
      </c>
      <c r="AD604" s="766"/>
      <c r="AE604" s="766"/>
      <c r="AF604" s="709" t="s">
        <v>469</v>
      </c>
      <c r="AG604" s="709" t="s">
        <v>501</v>
      </c>
      <c r="AH604" s="830">
        <f>AA542</f>
        <v>0</v>
      </c>
      <c r="AI604" s="766"/>
      <c r="AJ604" s="766"/>
      <c r="AK604" s="795"/>
      <c r="AL604" s="740">
        <f t="shared" si="6"/>
        <v>0</v>
      </c>
      <c r="AM604" s="741"/>
      <c r="AN604" s="741"/>
      <c r="AO604" s="741"/>
      <c r="AP604" s="741"/>
      <c r="AQ604" s="742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DW604" s="262"/>
      <c r="DX604" s="262"/>
      <c r="DY604" s="262"/>
      <c r="DZ604" s="262"/>
      <c r="EA604" s="262"/>
      <c r="EB604" s="262"/>
      <c r="EC604" s="262"/>
      <c r="ED604" s="262"/>
      <c r="EE604" s="262"/>
      <c r="EF604" s="262"/>
      <c r="EG604" s="262"/>
      <c r="EH604" s="262"/>
      <c r="EI604" s="262"/>
      <c r="EJ604" s="262"/>
      <c r="EK604" s="262"/>
      <c r="EL604" s="262"/>
      <c r="EM604" s="262"/>
      <c r="EN604" s="262"/>
      <c r="EO604" s="262"/>
      <c r="EP604" s="262"/>
      <c r="EQ604" s="262"/>
      <c r="ER604" s="262"/>
      <c r="ES604" s="262"/>
      <c r="ET604" s="262"/>
      <c r="EU604" s="262"/>
      <c r="EV604" s="262"/>
      <c r="EW604" s="262"/>
      <c r="EX604" s="262"/>
      <c r="EY604" s="262"/>
      <c r="EZ604" s="262"/>
      <c r="FA604" s="262"/>
      <c r="FB604" s="262"/>
      <c r="FC604" s="262"/>
      <c r="FD604" s="262"/>
      <c r="FE604" s="262"/>
      <c r="FF604" s="262"/>
      <c r="FG604" s="262"/>
      <c r="FH604" s="262"/>
      <c r="FI604" s="262"/>
      <c r="FJ604" s="262"/>
      <c r="FK604" s="262"/>
      <c r="FL604" s="262"/>
      <c r="FM604" s="262"/>
      <c r="FN604" s="262"/>
      <c r="FO604" s="262"/>
      <c r="FP604" s="262"/>
      <c r="FQ604" s="262"/>
      <c r="FR604" s="262"/>
      <c r="FS604" s="262"/>
      <c r="FT604" s="262"/>
      <c r="FU604" s="262"/>
      <c r="FV604" s="262"/>
      <c r="FW604" s="262"/>
      <c r="FX604" s="262"/>
      <c r="FY604" s="262"/>
      <c r="FZ604" s="262"/>
      <c r="GA604" s="262"/>
      <c r="GB604" s="262"/>
      <c r="GC604" s="262"/>
      <c r="GD604" s="262"/>
      <c r="GE604" s="262"/>
      <c r="GF604" s="262"/>
      <c r="GG604" s="262"/>
      <c r="GH604" s="262"/>
      <c r="GI604" s="262"/>
      <c r="GJ604" s="262"/>
      <c r="GK604" s="262"/>
      <c r="GL604" s="262"/>
      <c r="GM604" s="262"/>
      <c r="GN604" s="262"/>
      <c r="GO604" s="262"/>
      <c r="GP604" s="262"/>
      <c r="GQ604" s="262"/>
      <c r="GR604" s="262"/>
      <c r="GS604" s="262"/>
      <c r="GT604" s="262"/>
      <c r="GU604" s="262"/>
      <c r="GV604" s="262"/>
      <c r="GW604" s="262"/>
      <c r="GX604" s="262"/>
      <c r="GY604" s="107"/>
      <c r="GZ604" s="107"/>
      <c r="HA604" s="107"/>
      <c r="HB604" s="107"/>
      <c r="HC604" s="107"/>
      <c r="HD604" s="107"/>
      <c r="HE604" s="262"/>
      <c r="HF604" s="262"/>
      <c r="HG604" s="262"/>
      <c r="HH604" s="262"/>
      <c r="HI604" s="262"/>
      <c r="HJ604" s="262"/>
      <c r="HK604" s="262"/>
      <c r="HL604" s="262"/>
      <c r="HM604" s="262"/>
      <c r="HN604" s="262"/>
      <c r="HO604" s="262"/>
      <c r="HP604" s="262"/>
      <c r="HQ604" s="262"/>
      <c r="HR604" s="262"/>
      <c r="HS604" s="262"/>
      <c r="HT604" s="262"/>
      <c r="HU604" s="276"/>
      <c r="HV604" s="262"/>
      <c r="HW604" s="276"/>
      <c r="HX604" s="262"/>
      <c r="HY604" s="262"/>
      <c r="HZ604" s="262"/>
      <c r="IA604" s="262"/>
      <c r="IB604" s="262"/>
      <c r="IC604" s="262"/>
      <c r="ID604" s="262"/>
      <c r="IE604" s="262"/>
      <c r="IF604" s="262"/>
      <c r="IG604" s="262"/>
      <c r="IH604" s="262"/>
      <c r="II604" s="262"/>
      <c r="IJ604" s="262"/>
      <c r="IK604" s="262"/>
      <c r="IL604" s="262"/>
      <c r="IM604" s="262"/>
      <c r="IN604" s="262"/>
      <c r="IO604" s="262"/>
      <c r="IP604" s="262"/>
      <c r="IQ604" s="262"/>
      <c r="IR604" s="262"/>
      <c r="IS604" s="262"/>
      <c r="IT604" s="262"/>
      <c r="IU604" s="262"/>
      <c r="IV604" s="262"/>
    </row>
    <row r="605" spans="1:256" s="263" customFormat="1" ht="18.899999999999999" hidden="1" customHeight="1">
      <c r="A605" s="842"/>
      <c r="B605" s="843"/>
      <c r="C605" s="843"/>
      <c r="D605" s="843"/>
      <c r="E605" s="843"/>
      <c r="F605" s="843"/>
      <c r="G605" s="843"/>
      <c r="H605" s="844"/>
      <c r="I605" s="849"/>
      <c r="J605" s="846"/>
      <c r="K605" s="846"/>
      <c r="L605" s="846"/>
      <c r="M605" s="846"/>
      <c r="N605" s="846"/>
      <c r="O605" s="873"/>
      <c r="P605" s="849"/>
      <c r="Q605" s="873"/>
      <c r="R605" s="849" t="s">
        <v>431</v>
      </c>
      <c r="S605" s="986"/>
      <c r="T605" s="773"/>
      <c r="U605" s="778"/>
      <c r="V605" s="778"/>
      <c r="W605" s="778"/>
      <c r="X605" s="846"/>
      <c r="Y605" s="1215"/>
      <c r="Z605" s="1216"/>
      <c r="AA605" s="846"/>
      <c r="AB605" s="846"/>
      <c r="AC605" s="778"/>
      <c r="AD605" s="778"/>
      <c r="AE605" s="1008"/>
      <c r="AF605" s="846"/>
      <c r="AG605" s="846"/>
      <c r="AH605" s="778"/>
      <c r="AI605" s="778"/>
      <c r="AJ605" s="778"/>
      <c r="AK605" s="847"/>
      <c r="AL605" s="853">
        <f>SUM(AL597:AL604)</f>
        <v>98</v>
      </c>
      <c r="AM605" s="854"/>
      <c r="AN605" s="854"/>
      <c r="AO605" s="854"/>
      <c r="AP605" s="854"/>
      <c r="AQ605" s="855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DW605" s="262"/>
      <c r="DX605" s="262"/>
      <c r="DY605" s="262"/>
      <c r="DZ605" s="262"/>
      <c r="EA605" s="262"/>
      <c r="EB605" s="262"/>
      <c r="EC605" s="262"/>
      <c r="ED605" s="262"/>
      <c r="EE605" s="262"/>
      <c r="EF605" s="262"/>
      <c r="EG605" s="262"/>
      <c r="EH605" s="262"/>
      <c r="EI605" s="262"/>
      <c r="EJ605" s="262"/>
      <c r="EK605" s="262"/>
      <c r="EL605" s="262"/>
      <c r="EM605" s="262"/>
      <c r="EN605" s="262"/>
      <c r="EO605" s="262"/>
      <c r="EP605" s="262"/>
      <c r="EQ605" s="262"/>
      <c r="ER605" s="262"/>
      <c r="ES605" s="262"/>
      <c r="ET605" s="262"/>
      <c r="EU605" s="262"/>
      <c r="EV605" s="262"/>
      <c r="EW605" s="262"/>
      <c r="EX605" s="262"/>
      <c r="EY605" s="262"/>
      <c r="EZ605" s="262"/>
      <c r="FA605" s="262"/>
      <c r="FB605" s="262"/>
      <c r="FC605" s="262"/>
      <c r="FD605" s="262"/>
      <c r="FE605" s="262"/>
      <c r="FF605" s="262"/>
      <c r="FG605" s="262"/>
      <c r="FH605" s="262"/>
      <c r="FI605" s="262"/>
      <c r="FJ605" s="262"/>
      <c r="FK605" s="262"/>
      <c r="FL605" s="262"/>
      <c r="FM605" s="262"/>
      <c r="FN605" s="262"/>
      <c r="FO605" s="262"/>
      <c r="FP605" s="262"/>
      <c r="FQ605" s="262"/>
      <c r="FR605" s="262"/>
      <c r="FS605" s="262"/>
      <c r="FT605" s="262"/>
      <c r="FU605" s="262"/>
      <c r="FV605" s="262"/>
      <c r="FW605" s="262"/>
      <c r="FX605" s="262"/>
      <c r="FY605" s="262"/>
      <c r="FZ605" s="262"/>
      <c r="GA605" s="262"/>
      <c r="GB605" s="262"/>
      <c r="GC605" s="262"/>
      <c r="GD605" s="262"/>
      <c r="GE605" s="262"/>
      <c r="GF605" s="262"/>
      <c r="GG605" s="262"/>
      <c r="GH605" s="262"/>
      <c r="GI605" s="262"/>
      <c r="GJ605" s="262"/>
      <c r="GK605" s="262"/>
      <c r="GL605" s="262"/>
      <c r="GM605" s="262"/>
      <c r="GN605" s="262"/>
      <c r="GO605" s="262"/>
      <c r="GP605" s="262"/>
      <c r="GQ605" s="262"/>
      <c r="GR605" s="262"/>
      <c r="GS605" s="262"/>
      <c r="GT605" s="262"/>
      <c r="GU605" s="262"/>
      <c r="GV605" s="262"/>
      <c r="GW605" s="262"/>
      <c r="GX605" s="262"/>
      <c r="GY605" s="107"/>
      <c r="GZ605" s="107"/>
      <c r="HA605" s="107"/>
      <c r="HB605" s="107"/>
      <c r="HC605" s="107"/>
      <c r="HD605" s="107"/>
      <c r="HE605" s="262"/>
      <c r="HF605" s="262"/>
      <c r="HG605" s="262"/>
      <c r="HH605" s="262"/>
      <c r="HI605" s="262"/>
      <c r="HJ605" s="262"/>
      <c r="HK605" s="262"/>
      <c r="HL605" s="262"/>
      <c r="HM605" s="262"/>
      <c r="HN605" s="262"/>
      <c r="HO605" s="262"/>
      <c r="HP605" s="262"/>
      <c r="HQ605" s="262"/>
      <c r="HR605" s="262"/>
      <c r="HS605" s="262"/>
      <c r="HT605" s="262"/>
      <c r="HU605" s="276"/>
      <c r="HV605" s="262"/>
      <c r="HW605" s="276"/>
      <c r="HX605" s="262"/>
      <c r="HY605" s="262"/>
      <c r="HZ605" s="262"/>
      <c r="IA605" s="262"/>
      <c r="IB605" s="262"/>
      <c r="IC605" s="262"/>
      <c r="ID605" s="262"/>
      <c r="IE605" s="262"/>
      <c r="IF605" s="262"/>
      <c r="IG605" s="262"/>
      <c r="IH605" s="262"/>
      <c r="II605" s="262"/>
      <c r="IJ605" s="262"/>
      <c r="IK605" s="262"/>
      <c r="IL605" s="262"/>
      <c r="IM605" s="262"/>
      <c r="IN605" s="262"/>
      <c r="IO605" s="262"/>
      <c r="IP605" s="262"/>
      <c r="IQ605" s="262"/>
      <c r="IR605" s="262"/>
      <c r="IS605" s="262"/>
      <c r="IT605" s="262"/>
      <c r="IU605" s="262"/>
      <c r="IV605" s="262"/>
    </row>
    <row r="606" spans="1:256" ht="18.899999999999999" hidden="1" customHeight="1">
      <c r="A606" s="765" t="s">
        <v>360</v>
      </c>
      <c r="B606" s="766"/>
      <c r="C606" s="766"/>
      <c r="D606" s="766"/>
      <c r="E606" s="766"/>
      <c r="F606" s="766"/>
      <c r="G606" s="766"/>
      <c r="H606" s="788"/>
      <c r="I606" s="765" t="s">
        <v>755</v>
      </c>
      <c r="J606" s="766"/>
      <c r="K606" s="766"/>
      <c r="L606" s="766"/>
      <c r="M606" s="766"/>
      <c r="N606" s="766"/>
      <c r="O606" s="788"/>
      <c r="P606" s="765" t="s">
        <v>514</v>
      </c>
      <c r="Q606" s="788"/>
      <c r="R606" s="1217" t="s">
        <v>41</v>
      </c>
      <c r="S606" s="824"/>
      <c r="T606" s="710"/>
      <c r="U606" s="820"/>
      <c r="V606" s="709"/>
      <c r="W606" s="709"/>
      <c r="X606" s="709"/>
      <c r="Y606" s="709"/>
      <c r="Z606" s="709"/>
      <c r="AA606" s="709"/>
      <c r="AB606" s="709"/>
      <c r="AC606" s="709"/>
      <c r="AD606" s="709"/>
      <c r="AE606" s="709"/>
      <c r="AF606" s="709"/>
      <c r="AG606" s="709"/>
      <c r="AH606" s="709"/>
      <c r="AI606" s="709"/>
      <c r="AJ606" s="709"/>
      <c r="AK606" s="795"/>
      <c r="AL606" s="799"/>
      <c r="AM606" s="800"/>
      <c r="AN606" s="800"/>
      <c r="AO606" s="800"/>
      <c r="AP606" s="800"/>
      <c r="AQ606" s="821"/>
      <c r="DW606" s="262"/>
      <c r="DX606" s="262"/>
      <c r="DY606" s="262"/>
      <c r="DZ606" s="262"/>
      <c r="EA606" s="262"/>
      <c r="EB606" s="262"/>
      <c r="EC606" s="262"/>
      <c r="ED606" s="262"/>
      <c r="EE606" s="262"/>
      <c r="EF606" s="262"/>
      <c r="EG606" s="262"/>
      <c r="EH606" s="262"/>
      <c r="EI606" s="262"/>
      <c r="EJ606" s="262"/>
      <c r="EK606" s="262"/>
      <c r="EL606" s="262"/>
      <c r="EM606" s="262"/>
      <c r="EN606" s="262"/>
      <c r="EO606" s="262"/>
      <c r="EP606" s="262"/>
      <c r="EQ606" s="262"/>
      <c r="ER606" s="262"/>
      <c r="ES606" s="262"/>
      <c r="ET606" s="262"/>
      <c r="EU606" s="262"/>
      <c r="EV606" s="262"/>
      <c r="EW606" s="262"/>
      <c r="EX606" s="262"/>
      <c r="EY606" s="262"/>
      <c r="EZ606" s="262"/>
      <c r="FA606" s="262"/>
      <c r="FB606" s="262"/>
      <c r="FC606" s="262"/>
      <c r="FD606" s="262"/>
      <c r="FE606" s="262"/>
      <c r="FF606" s="262"/>
      <c r="FG606" s="262"/>
      <c r="FH606" s="262"/>
      <c r="FI606" s="262"/>
      <c r="FJ606" s="262"/>
      <c r="FK606" s="262"/>
      <c r="FL606" s="262"/>
      <c r="FM606" s="262"/>
      <c r="FN606" s="262"/>
      <c r="FO606" s="262"/>
      <c r="FP606" s="262"/>
      <c r="FQ606" s="262"/>
      <c r="FR606" s="262"/>
      <c r="FS606" s="262"/>
      <c r="FT606" s="262"/>
      <c r="FU606" s="262"/>
      <c r="FV606" s="262"/>
      <c r="FW606" s="262"/>
      <c r="FX606" s="262"/>
      <c r="FY606" s="262"/>
      <c r="FZ606" s="262"/>
      <c r="GA606" s="262"/>
      <c r="GB606" s="262"/>
      <c r="GC606" s="262"/>
      <c r="GD606" s="262"/>
      <c r="GE606" s="262"/>
      <c r="GF606" s="262"/>
      <c r="GG606" s="262"/>
      <c r="GH606" s="262"/>
      <c r="GI606" s="262"/>
      <c r="GJ606" s="262"/>
      <c r="GK606" s="262"/>
      <c r="GL606" s="262"/>
      <c r="GM606" s="262"/>
      <c r="GN606" s="262"/>
      <c r="GO606" s="262"/>
      <c r="GP606" s="262"/>
      <c r="GQ606" s="262"/>
      <c r="GR606" s="262"/>
      <c r="GS606" s="262"/>
      <c r="GT606" s="262"/>
      <c r="GU606" s="262"/>
      <c r="GV606" s="262"/>
      <c r="GW606" s="263"/>
      <c r="GX606" s="263"/>
      <c r="GY606" s="263"/>
      <c r="GZ606" s="263"/>
      <c r="HA606" s="263"/>
      <c r="HB606" s="263"/>
      <c r="HC606" s="263"/>
      <c r="HD606" s="263"/>
      <c r="HE606" s="276"/>
      <c r="HF606" s="276"/>
      <c r="HG606" s="276"/>
      <c r="HH606" s="276"/>
      <c r="HI606" s="276"/>
      <c r="HJ606" s="262"/>
      <c r="HK606" s="262"/>
      <c r="HL606" s="262"/>
      <c r="HM606" s="262"/>
      <c r="HN606" s="262"/>
      <c r="HO606" s="262"/>
      <c r="HP606" s="262"/>
      <c r="HQ606" s="276"/>
      <c r="HR606" s="276"/>
      <c r="HS606" s="262"/>
      <c r="HT606" s="276"/>
      <c r="HU606" s="276"/>
      <c r="HV606" s="276"/>
      <c r="HW606" s="262"/>
      <c r="HX606" s="262"/>
      <c r="HY606" s="262"/>
      <c r="HZ606" s="262"/>
      <c r="IA606" s="262"/>
      <c r="IB606" s="262"/>
      <c r="IC606" s="262"/>
      <c r="ID606" s="262"/>
      <c r="IE606" s="262"/>
      <c r="IF606" s="262"/>
      <c r="IG606" s="262"/>
      <c r="IH606" s="262"/>
      <c r="II606" s="262"/>
      <c r="IJ606" s="262"/>
      <c r="IK606" s="262"/>
      <c r="IL606" s="262"/>
      <c r="IM606" s="262"/>
      <c r="IN606" s="262"/>
      <c r="IO606" s="262"/>
      <c r="IP606" s="262"/>
      <c r="IQ606" s="262"/>
      <c r="IR606" s="262"/>
      <c r="IS606" s="262"/>
      <c r="IT606" s="262"/>
      <c r="IU606" s="262"/>
      <c r="IV606" s="262"/>
    </row>
    <row r="607" spans="1:256" s="110" customFormat="1" ht="18.899999999999999" hidden="1" customHeight="1">
      <c r="A607" s="796"/>
      <c r="B607" s="766"/>
      <c r="C607" s="766"/>
      <c r="D607" s="766"/>
      <c r="E607" s="766"/>
      <c r="F607" s="766"/>
      <c r="G607" s="826"/>
      <c r="H607" s="836"/>
      <c r="I607" s="1218" t="s">
        <v>756</v>
      </c>
      <c r="J607" s="766"/>
      <c r="K607" s="766"/>
      <c r="L607" s="766"/>
      <c r="M607" s="766"/>
      <c r="N607" s="766"/>
      <c r="O607" s="788"/>
      <c r="P607" s="794"/>
      <c r="Q607" s="795"/>
      <c r="R607" s="1219"/>
      <c r="S607" s="824"/>
      <c r="T607" s="766"/>
      <c r="U607" s="820"/>
      <c r="V607" s="709"/>
      <c r="W607" s="709"/>
      <c r="X607" s="709"/>
      <c r="Y607" s="709"/>
      <c r="Z607" s="709"/>
      <c r="AA607" s="709"/>
      <c r="AB607" s="709"/>
      <c r="AC607" s="709"/>
      <c r="AD607" s="709"/>
      <c r="AE607" s="710"/>
      <c r="AF607" s="709"/>
      <c r="AG607" s="709"/>
      <c r="AH607" s="709"/>
      <c r="AI607" s="709"/>
      <c r="AJ607" s="709"/>
      <c r="AK607" s="795"/>
      <c r="AL607" s="799"/>
      <c r="AM607" s="800"/>
      <c r="AN607" s="800"/>
      <c r="AO607" s="800"/>
      <c r="AP607" s="800"/>
      <c r="AQ607" s="82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DW607" s="263"/>
      <c r="DX607" s="263"/>
      <c r="DY607" s="263"/>
      <c r="DZ607" s="263"/>
      <c r="EA607" s="263"/>
      <c r="EB607" s="263"/>
      <c r="EC607" s="263"/>
      <c r="ED607" s="263"/>
      <c r="EE607" s="263"/>
      <c r="EF607" s="263"/>
      <c r="EG607" s="263"/>
      <c r="EH607" s="263"/>
      <c r="EI607" s="263"/>
      <c r="EJ607" s="263"/>
      <c r="EK607" s="263"/>
      <c r="EL607" s="263"/>
      <c r="EM607" s="263"/>
      <c r="EN607" s="263"/>
      <c r="EO607" s="263"/>
      <c r="EP607" s="263"/>
      <c r="EQ607" s="263"/>
      <c r="ER607" s="263"/>
      <c r="ES607" s="263"/>
      <c r="ET607" s="263"/>
      <c r="EU607" s="263"/>
      <c r="EV607" s="263"/>
      <c r="EW607" s="263"/>
      <c r="EX607" s="263"/>
      <c r="EY607" s="263"/>
      <c r="EZ607" s="263"/>
      <c r="FA607" s="263"/>
      <c r="FB607" s="263"/>
      <c r="FC607" s="263"/>
      <c r="FD607" s="263"/>
      <c r="FE607" s="263"/>
      <c r="FF607" s="263"/>
      <c r="FG607" s="263"/>
      <c r="FH607" s="263"/>
      <c r="FI607" s="263"/>
      <c r="FJ607" s="263"/>
      <c r="FK607" s="263"/>
      <c r="FL607" s="263"/>
      <c r="FM607" s="263"/>
      <c r="FN607" s="263"/>
      <c r="FO607" s="263"/>
      <c r="FP607" s="263"/>
      <c r="FQ607" s="263"/>
      <c r="FR607" s="263"/>
      <c r="FS607" s="263"/>
      <c r="FT607" s="263"/>
      <c r="FU607" s="263"/>
      <c r="FV607" s="263"/>
      <c r="FW607" s="263"/>
      <c r="FX607" s="263"/>
      <c r="FY607" s="263"/>
      <c r="FZ607" s="263"/>
      <c r="GA607" s="263"/>
      <c r="GB607" s="263"/>
      <c r="GC607" s="263"/>
      <c r="GD607" s="263"/>
      <c r="GE607" s="263"/>
      <c r="GF607" s="263"/>
      <c r="GG607" s="263"/>
      <c r="GH607" s="263"/>
      <c r="GI607" s="263"/>
      <c r="GJ607" s="263"/>
      <c r="GK607" s="263"/>
      <c r="GL607" s="263"/>
      <c r="GM607" s="263"/>
      <c r="GN607" s="263"/>
      <c r="GO607" s="263"/>
      <c r="GP607" s="263"/>
      <c r="GQ607" s="263"/>
      <c r="GR607" s="263"/>
      <c r="GS607" s="263"/>
      <c r="GT607" s="263"/>
      <c r="GU607" s="263"/>
      <c r="GV607" s="263"/>
      <c r="GW607" s="263"/>
      <c r="GX607" s="263"/>
      <c r="GY607" s="263"/>
      <c r="GZ607" s="263"/>
      <c r="HA607" s="263"/>
      <c r="HB607" s="263"/>
      <c r="HC607" s="263"/>
      <c r="HD607" s="263"/>
      <c r="HE607" s="280"/>
      <c r="HF607" s="280"/>
      <c r="HG607" s="280"/>
      <c r="HH607" s="280"/>
      <c r="HI607" s="280"/>
      <c r="HJ607" s="263"/>
      <c r="HK607" s="263"/>
      <c r="HL607" s="280"/>
      <c r="HM607" s="280"/>
      <c r="HN607" s="280"/>
      <c r="HO607" s="263"/>
      <c r="HP607" s="280"/>
      <c r="HQ607" s="280"/>
      <c r="HR607" s="280"/>
      <c r="HS607" s="280"/>
      <c r="HT607" s="280"/>
      <c r="HU607" s="280"/>
      <c r="HV607" s="280"/>
      <c r="HW607" s="263"/>
      <c r="HX607" s="263"/>
      <c r="HY607" s="263"/>
      <c r="HZ607" s="263"/>
      <c r="IA607" s="263"/>
      <c r="IB607" s="263"/>
      <c r="IC607" s="263"/>
      <c r="ID607" s="263"/>
      <c r="IE607" s="263"/>
      <c r="IF607" s="263"/>
      <c r="IG607" s="263"/>
      <c r="IH607" s="263"/>
      <c r="II607" s="263"/>
      <c r="IJ607" s="263"/>
      <c r="IK607" s="263"/>
      <c r="IL607" s="263"/>
      <c r="IM607" s="263"/>
      <c r="IN607" s="263"/>
      <c r="IO607" s="263"/>
      <c r="IP607" s="263"/>
      <c r="IQ607" s="263"/>
      <c r="IR607" s="263"/>
      <c r="IS607" s="263"/>
      <c r="IT607" s="263"/>
      <c r="IU607" s="263"/>
      <c r="IV607" s="263"/>
    </row>
    <row r="608" spans="1:256" ht="18.899999999999999" hidden="1" customHeight="1">
      <c r="A608" s="927"/>
      <c r="B608" s="1112"/>
      <c r="C608" s="1112"/>
      <c r="D608" s="1112"/>
      <c r="E608" s="1112"/>
      <c r="F608" s="1112"/>
      <c r="G608" s="826"/>
      <c r="H608" s="836"/>
      <c r="I608" s="1054"/>
      <c r="J608" s="1060"/>
      <c r="K608" s="1060"/>
      <c r="L608" s="1060"/>
      <c r="M608" s="1060"/>
      <c r="N608" s="1060"/>
      <c r="O608" s="1220"/>
      <c r="P608" s="1054"/>
      <c r="Q608" s="1220"/>
      <c r="R608" s="801"/>
      <c r="S608" s="809"/>
      <c r="T608" s="1966">
        <f>AE553</f>
        <v>97</v>
      </c>
      <c r="U608" s="1966"/>
      <c r="V608" s="1966"/>
      <c r="W608" s="1221" t="s">
        <v>511</v>
      </c>
      <c r="X608" s="1967">
        <v>0</v>
      </c>
      <c r="Y608" s="1967"/>
      <c r="Z608" s="1967"/>
      <c r="AA608" s="1221" t="s">
        <v>511</v>
      </c>
      <c r="AB608" s="1967">
        <f>AL613</f>
        <v>37</v>
      </c>
      <c r="AC608" s="1967"/>
      <c r="AD608" s="1967"/>
      <c r="AE608" s="809"/>
      <c r="AF608" s="763"/>
      <c r="AG608" s="1214"/>
      <c r="AH608" s="809"/>
      <c r="AI608" s="841"/>
      <c r="AJ608" s="809"/>
      <c r="AK608" s="810"/>
      <c r="AL608" s="753">
        <f>ROUND(T608-X608-AB608,0)</f>
        <v>60</v>
      </c>
      <c r="AM608" s="754"/>
      <c r="AN608" s="754"/>
      <c r="AO608" s="754"/>
      <c r="AP608" s="754"/>
      <c r="AQ608" s="755"/>
      <c r="DW608" s="262"/>
      <c r="DX608" s="262"/>
      <c r="DY608" s="262"/>
      <c r="DZ608" s="262"/>
      <c r="EA608" s="262"/>
      <c r="EB608" s="262"/>
      <c r="EC608" s="262"/>
      <c r="ED608" s="262"/>
      <c r="EE608" s="262"/>
      <c r="EF608" s="262"/>
      <c r="EG608" s="262"/>
      <c r="EH608" s="262"/>
      <c r="EI608" s="262"/>
      <c r="EJ608" s="262"/>
      <c r="EK608" s="262"/>
      <c r="EL608" s="262"/>
      <c r="EM608" s="262"/>
      <c r="EN608" s="262"/>
      <c r="EO608" s="262"/>
      <c r="EP608" s="262"/>
      <c r="EQ608" s="262"/>
      <c r="ER608" s="262"/>
      <c r="ES608" s="262"/>
      <c r="ET608" s="262"/>
      <c r="EU608" s="262"/>
      <c r="EV608" s="262"/>
      <c r="EW608" s="262"/>
      <c r="EX608" s="262"/>
      <c r="EY608" s="262"/>
      <c r="EZ608" s="262"/>
      <c r="FA608" s="262"/>
      <c r="FB608" s="262"/>
      <c r="FC608" s="262"/>
      <c r="FD608" s="262"/>
      <c r="FE608" s="262"/>
      <c r="FF608" s="262"/>
      <c r="FG608" s="262"/>
      <c r="FH608" s="262"/>
      <c r="FI608" s="262"/>
      <c r="FJ608" s="262"/>
      <c r="FK608" s="262"/>
      <c r="FL608" s="262"/>
      <c r="FM608" s="262"/>
      <c r="FN608" s="262"/>
      <c r="FO608" s="262"/>
      <c r="FP608" s="262"/>
      <c r="FQ608" s="262"/>
      <c r="FR608" s="262"/>
      <c r="FS608" s="262"/>
      <c r="FT608" s="262"/>
      <c r="FU608" s="262"/>
      <c r="FV608" s="262"/>
      <c r="FW608" s="262"/>
      <c r="FX608" s="262"/>
      <c r="FY608" s="262"/>
      <c r="FZ608" s="262"/>
      <c r="GA608" s="262"/>
      <c r="GB608" s="262"/>
      <c r="GC608" s="262"/>
      <c r="GD608" s="262"/>
      <c r="GE608" s="262"/>
      <c r="GF608" s="262"/>
      <c r="GG608" s="262"/>
      <c r="GH608" s="262"/>
      <c r="GI608" s="262"/>
      <c r="GJ608" s="262"/>
      <c r="GK608" s="262"/>
      <c r="GL608" s="262"/>
      <c r="GM608" s="262"/>
      <c r="GN608" s="262"/>
      <c r="GO608" s="262"/>
      <c r="GP608" s="262"/>
      <c r="GQ608" s="262"/>
      <c r="GR608" s="262"/>
      <c r="GS608" s="262"/>
      <c r="GT608" s="262"/>
      <c r="GU608" s="262"/>
      <c r="GV608" s="262"/>
      <c r="GW608" s="262"/>
      <c r="GX608" s="262"/>
      <c r="GY608" s="262"/>
      <c r="GZ608" s="262"/>
      <c r="HA608" s="262"/>
      <c r="HB608" s="262"/>
      <c r="HC608" s="262"/>
      <c r="HD608" s="262"/>
      <c r="HE608" s="276"/>
      <c r="HF608" s="276"/>
      <c r="HG608" s="276"/>
      <c r="HH608" s="276"/>
      <c r="HI608" s="276"/>
      <c r="HJ608" s="262"/>
      <c r="HK608" s="262"/>
      <c r="HL608" s="276"/>
      <c r="HM608" s="276"/>
      <c r="HN608" s="276"/>
      <c r="HO608" s="276"/>
      <c r="HP608" s="276"/>
      <c r="HQ608" s="276"/>
      <c r="HR608" s="276"/>
      <c r="HS608" s="276"/>
      <c r="HT608" s="276"/>
      <c r="HU608" s="276"/>
      <c r="HV608" s="276"/>
      <c r="HW608" s="262"/>
      <c r="HX608" s="262"/>
      <c r="HY608" s="262"/>
      <c r="HZ608" s="262"/>
      <c r="IA608" s="262"/>
      <c r="IB608" s="262"/>
      <c r="IC608" s="262"/>
      <c r="ID608" s="262"/>
      <c r="IE608" s="262"/>
      <c r="IF608" s="262"/>
      <c r="IG608" s="262"/>
      <c r="IH608" s="262"/>
      <c r="II608" s="262"/>
      <c r="IJ608" s="262"/>
      <c r="IK608" s="262"/>
      <c r="IL608" s="262"/>
      <c r="IM608" s="262"/>
      <c r="IN608" s="262"/>
      <c r="IO608" s="262"/>
      <c r="IP608" s="262"/>
      <c r="IQ608" s="262"/>
      <c r="IR608" s="262"/>
      <c r="IS608" s="262"/>
      <c r="IT608" s="262"/>
      <c r="IU608" s="262"/>
      <c r="IV608" s="262"/>
    </row>
    <row r="609" spans="1:256" ht="18.899999999999999" hidden="1" customHeight="1">
      <c r="A609" s="927"/>
      <c r="B609" s="1112"/>
      <c r="C609" s="1112"/>
      <c r="D609" s="1112"/>
      <c r="E609" s="1112"/>
      <c r="F609" s="1112"/>
      <c r="G609" s="1112"/>
      <c r="H609" s="1113"/>
      <c r="I609" s="765" t="s">
        <v>757</v>
      </c>
      <c r="J609" s="766"/>
      <c r="K609" s="766"/>
      <c r="L609" s="766"/>
      <c r="M609" s="766"/>
      <c r="N609" s="766"/>
      <c r="O609" s="788"/>
      <c r="P609" s="765" t="s">
        <v>514</v>
      </c>
      <c r="Q609" s="788"/>
      <c r="R609" s="1219"/>
      <c r="S609" s="824"/>
      <c r="T609" s="766"/>
      <c r="U609" s="820"/>
      <c r="V609" s="709"/>
      <c r="W609" s="709"/>
      <c r="X609" s="709"/>
      <c r="Y609" s="709"/>
      <c r="Z609" s="709"/>
      <c r="AA609" s="709"/>
      <c r="AB609" s="709"/>
      <c r="AC609" s="709"/>
      <c r="AD609" s="709"/>
      <c r="AE609" s="710"/>
      <c r="AF609" s="709"/>
      <c r="AG609" s="709"/>
      <c r="AH609" s="709"/>
      <c r="AI609" s="709"/>
      <c r="AJ609" s="709"/>
      <c r="AK609" s="795"/>
      <c r="AL609" s="740"/>
      <c r="AM609" s="741"/>
      <c r="AN609" s="741"/>
      <c r="AO609" s="741"/>
      <c r="AP609" s="741"/>
      <c r="AQ609" s="742"/>
      <c r="DW609" s="262"/>
      <c r="DX609" s="262"/>
      <c r="DY609" s="262"/>
      <c r="DZ609" s="262"/>
      <c r="EA609" s="262"/>
      <c r="EB609" s="262"/>
      <c r="EC609" s="262"/>
      <c r="ED609" s="262"/>
      <c r="EE609" s="262"/>
      <c r="EF609" s="262"/>
      <c r="EG609" s="262"/>
      <c r="EH609" s="262"/>
      <c r="EI609" s="262"/>
      <c r="EJ609" s="262"/>
      <c r="EK609" s="262"/>
      <c r="EL609" s="262"/>
      <c r="EM609" s="262"/>
      <c r="EN609" s="262"/>
      <c r="EO609" s="262"/>
      <c r="EP609" s="262"/>
      <c r="EQ609" s="262"/>
      <c r="ER609" s="262"/>
      <c r="ES609" s="262"/>
      <c r="ET609" s="262"/>
      <c r="EU609" s="262"/>
      <c r="EV609" s="262"/>
      <c r="EW609" s="262"/>
      <c r="EX609" s="262"/>
      <c r="EY609" s="262"/>
      <c r="EZ609" s="262"/>
      <c r="FA609" s="262"/>
      <c r="FB609" s="262"/>
      <c r="FC609" s="262"/>
      <c r="FD609" s="262"/>
      <c r="FE609" s="262"/>
      <c r="FF609" s="262"/>
      <c r="FG609" s="262"/>
      <c r="FH609" s="262"/>
      <c r="FI609" s="262"/>
      <c r="FJ609" s="262"/>
      <c r="FK609" s="262"/>
      <c r="FL609" s="262"/>
      <c r="FM609" s="262"/>
      <c r="FN609" s="262"/>
      <c r="FO609" s="262"/>
      <c r="FP609" s="262"/>
      <c r="FQ609" s="262"/>
      <c r="FR609" s="262"/>
      <c r="FS609" s="262"/>
      <c r="FT609" s="262"/>
      <c r="FU609" s="262"/>
      <c r="FV609" s="262"/>
      <c r="FW609" s="262"/>
      <c r="FX609" s="262"/>
      <c r="FY609" s="262"/>
      <c r="FZ609" s="262"/>
      <c r="GA609" s="262"/>
      <c r="GB609" s="262"/>
      <c r="GC609" s="262"/>
      <c r="GD609" s="262"/>
      <c r="GE609" s="262"/>
      <c r="GF609" s="262"/>
      <c r="GG609" s="262"/>
      <c r="GH609" s="262"/>
      <c r="GI609" s="262"/>
      <c r="GJ609" s="262"/>
      <c r="GK609" s="262"/>
      <c r="GL609" s="262"/>
      <c r="GM609" s="262"/>
      <c r="GN609" s="262"/>
      <c r="GO609" s="262"/>
      <c r="GP609" s="262"/>
      <c r="GQ609" s="262"/>
      <c r="GR609" s="262"/>
      <c r="GS609" s="262"/>
      <c r="GT609" s="262"/>
      <c r="GU609" s="262"/>
      <c r="GV609" s="262"/>
      <c r="GW609" s="262"/>
      <c r="GX609" s="262"/>
      <c r="GY609" s="262"/>
      <c r="GZ609" s="262"/>
      <c r="HA609" s="262"/>
      <c r="HB609" s="262"/>
      <c r="HC609" s="262"/>
      <c r="HD609" s="262"/>
      <c r="HE609" s="276"/>
      <c r="HF609" s="276"/>
      <c r="HG609" s="276"/>
      <c r="HH609" s="276"/>
      <c r="HI609" s="276"/>
      <c r="HJ609" s="262"/>
      <c r="HK609" s="262"/>
      <c r="HL609" s="276"/>
      <c r="HM609" s="276"/>
      <c r="HN609" s="276"/>
      <c r="HO609" s="276"/>
      <c r="HP609" s="276"/>
      <c r="HQ609" s="276"/>
      <c r="HR609" s="276"/>
      <c r="HS609" s="276"/>
      <c r="HT609" s="276"/>
      <c r="HU609" s="276"/>
      <c r="HV609" s="276"/>
      <c r="HW609" s="262"/>
      <c r="HX609" s="262"/>
      <c r="HY609" s="262"/>
      <c r="HZ609" s="262"/>
      <c r="IA609" s="262"/>
      <c r="IB609" s="262"/>
      <c r="IC609" s="262"/>
      <c r="ID609" s="262"/>
      <c r="IE609" s="262"/>
      <c r="IF609" s="262"/>
      <c r="IG609" s="262"/>
      <c r="IH609" s="262"/>
      <c r="II609" s="262"/>
      <c r="IJ609" s="262"/>
      <c r="IK609" s="262"/>
      <c r="IL609" s="262"/>
      <c r="IM609" s="262"/>
      <c r="IN609" s="262"/>
      <c r="IO609" s="262"/>
      <c r="IP609" s="262"/>
      <c r="IQ609" s="262"/>
      <c r="IR609" s="262"/>
      <c r="IS609" s="262"/>
      <c r="IT609" s="262"/>
      <c r="IU609" s="262"/>
      <c r="IV609" s="262"/>
    </row>
    <row r="610" spans="1:256" ht="18.899999999999999" hidden="1" customHeight="1">
      <c r="A610" s="927"/>
      <c r="B610" s="1112"/>
      <c r="C610" s="1112"/>
      <c r="D610" s="1112"/>
      <c r="E610" s="1112"/>
      <c r="F610" s="1112"/>
      <c r="G610" s="1112"/>
      <c r="H610" s="1113"/>
      <c r="I610" s="1218" t="s">
        <v>756</v>
      </c>
      <c r="J610" s="766"/>
      <c r="K610" s="766"/>
      <c r="L610" s="766"/>
      <c r="M610" s="766"/>
      <c r="N610" s="766"/>
      <c r="O610" s="788"/>
      <c r="P610" s="794"/>
      <c r="Q610" s="795"/>
      <c r="R610" s="837"/>
      <c r="S610" s="766"/>
      <c r="T610" s="710"/>
      <c r="U610" s="709"/>
      <c r="V610" s="710"/>
      <c r="W610" s="709"/>
      <c r="X610" s="709"/>
      <c r="Y610" s="709"/>
      <c r="Z610" s="709"/>
      <c r="AA610" s="709"/>
      <c r="AB610" s="709" t="s">
        <v>467</v>
      </c>
      <c r="AC610" s="914">
        <f>AE536</f>
        <v>7</v>
      </c>
      <c r="AD610" s="766"/>
      <c r="AE610" s="766"/>
      <c r="AF610" s="710" t="s">
        <v>501</v>
      </c>
      <c r="AG610" s="1212">
        <f>AH536</f>
        <v>3</v>
      </c>
      <c r="AH610" s="766"/>
      <c r="AI610" s="766"/>
      <c r="AJ610" s="709" t="s">
        <v>469</v>
      </c>
      <c r="AK610" s="795"/>
      <c r="AL610" s="740">
        <f>(AC610*AG610)</f>
        <v>21</v>
      </c>
      <c r="AM610" s="741"/>
      <c r="AN610" s="741"/>
      <c r="AO610" s="741"/>
      <c r="AP610" s="741"/>
      <c r="AQ610" s="742"/>
      <c r="DW610" s="262"/>
      <c r="DX610" s="262"/>
      <c r="DY610" s="262"/>
      <c r="DZ610" s="262"/>
      <c r="EA610" s="262"/>
      <c r="EB610" s="262"/>
      <c r="EC610" s="262"/>
      <c r="ED610" s="262"/>
      <c r="EE610" s="262"/>
      <c r="EF610" s="262"/>
      <c r="EG610" s="262"/>
      <c r="EH610" s="262"/>
      <c r="EI610" s="262"/>
      <c r="EJ610" s="262"/>
      <c r="EK610" s="262"/>
      <c r="EL610" s="262"/>
      <c r="EM610" s="262"/>
      <c r="EN610" s="262"/>
      <c r="EO610" s="262"/>
      <c r="EP610" s="262"/>
      <c r="EQ610" s="262"/>
      <c r="ER610" s="262"/>
      <c r="ES610" s="262"/>
      <c r="ET610" s="262"/>
      <c r="EU610" s="262"/>
      <c r="EV610" s="262"/>
      <c r="EW610" s="262"/>
      <c r="EX610" s="262"/>
      <c r="EY610" s="262"/>
      <c r="EZ610" s="262"/>
      <c r="FA610" s="262"/>
      <c r="FB610" s="262"/>
      <c r="FC610" s="262"/>
      <c r="FD610" s="262"/>
      <c r="FE610" s="262"/>
      <c r="FF610" s="262"/>
      <c r="FG610" s="262"/>
      <c r="FH610" s="262"/>
      <c r="FI610" s="262"/>
      <c r="FJ610" s="262"/>
      <c r="FK610" s="262"/>
      <c r="FL610" s="262"/>
      <c r="FM610" s="262"/>
      <c r="FN610" s="262"/>
      <c r="FO610" s="262"/>
      <c r="FP610" s="262"/>
      <c r="FQ610" s="262"/>
      <c r="FR610" s="262"/>
      <c r="FS610" s="262"/>
      <c r="FT610" s="262"/>
      <c r="FU610" s="262"/>
      <c r="FV610" s="262"/>
      <c r="FW610" s="262"/>
      <c r="FX610" s="262"/>
      <c r="FY610" s="262"/>
      <c r="FZ610" s="262"/>
      <c r="GA610" s="262"/>
      <c r="GB610" s="262"/>
      <c r="GC610" s="262"/>
      <c r="GD610" s="262"/>
      <c r="GE610" s="262"/>
      <c r="GF610" s="262"/>
      <c r="GG610" s="262"/>
      <c r="GH610" s="262"/>
      <c r="GI610" s="262"/>
      <c r="GJ610" s="262"/>
      <c r="GK610" s="262"/>
      <c r="GL610" s="262"/>
      <c r="GM610" s="262"/>
      <c r="GN610" s="262"/>
      <c r="GO610" s="262"/>
      <c r="GP610" s="262"/>
      <c r="GQ610" s="262"/>
      <c r="GR610" s="262"/>
      <c r="GS610" s="262"/>
      <c r="GT610" s="262"/>
      <c r="GU610" s="263"/>
      <c r="GV610" s="262"/>
      <c r="GW610" s="262"/>
      <c r="GX610" s="262"/>
      <c r="GY610" s="262"/>
      <c r="GZ610" s="262"/>
      <c r="HA610" s="262"/>
      <c r="HB610" s="262"/>
      <c r="HC610" s="262"/>
      <c r="HD610" s="262"/>
      <c r="HE610" s="276"/>
      <c r="HF610" s="276"/>
      <c r="HG610" s="276"/>
      <c r="HH610" s="276"/>
      <c r="HI610" s="276"/>
      <c r="HJ610" s="262"/>
      <c r="HK610" s="262"/>
      <c r="HL610" s="276"/>
      <c r="HM610" s="276"/>
      <c r="HN610" s="276"/>
      <c r="HO610" s="276"/>
      <c r="HP610" s="276"/>
      <c r="HQ610" s="276"/>
      <c r="HR610" s="276"/>
      <c r="HS610" s="276"/>
      <c r="HT610" s="276"/>
      <c r="HU610" s="276"/>
      <c r="HV610" s="276"/>
      <c r="HW610" s="262"/>
      <c r="HX610" s="262"/>
      <c r="HY610" s="262"/>
      <c r="HZ610" s="262"/>
      <c r="IA610" s="262"/>
      <c r="IB610" s="262"/>
      <c r="IC610" s="262"/>
      <c r="ID610" s="262"/>
      <c r="IE610" s="262"/>
      <c r="IF610" s="262"/>
      <c r="IG610" s="262"/>
      <c r="IH610" s="262"/>
      <c r="II610" s="262"/>
      <c r="IJ610" s="262"/>
      <c r="IK610" s="262"/>
      <c r="IL610" s="262"/>
      <c r="IM610" s="262"/>
      <c r="IN610" s="262"/>
      <c r="IO610" s="262"/>
      <c r="IP610" s="262"/>
      <c r="IQ610" s="262"/>
      <c r="IR610" s="262"/>
      <c r="IS610" s="262"/>
      <c r="IT610" s="262"/>
      <c r="IU610" s="262"/>
      <c r="IV610" s="262"/>
    </row>
    <row r="611" spans="1:256" ht="18.899999999999999" hidden="1" customHeight="1">
      <c r="A611" s="927"/>
      <c r="B611" s="1112"/>
      <c r="C611" s="1112"/>
      <c r="D611" s="1112"/>
      <c r="E611" s="1112"/>
      <c r="F611" s="1112"/>
      <c r="G611" s="1112"/>
      <c r="H611" s="1113"/>
      <c r="I611" s="1218"/>
      <c r="J611" s="766"/>
      <c r="K611" s="766"/>
      <c r="L611" s="766"/>
      <c r="M611" s="766"/>
      <c r="N611" s="766"/>
      <c r="O611" s="788"/>
      <c r="P611" s="794"/>
      <c r="Q611" s="795"/>
      <c r="R611" s="837"/>
      <c r="S611" s="766"/>
      <c r="T611" s="710"/>
      <c r="U611" s="709"/>
      <c r="V611" s="710"/>
      <c r="W611" s="709"/>
      <c r="X611" s="709"/>
      <c r="Y611" s="709"/>
      <c r="Z611" s="709"/>
      <c r="AA611" s="709"/>
      <c r="AB611" s="709" t="s">
        <v>467</v>
      </c>
      <c r="AC611" s="914">
        <f>AE537</f>
        <v>4</v>
      </c>
      <c r="AD611" s="766"/>
      <c r="AE611" s="766"/>
      <c r="AF611" s="710" t="s">
        <v>501</v>
      </c>
      <c r="AG611" s="1212">
        <f>AH537</f>
        <v>1</v>
      </c>
      <c r="AH611" s="766"/>
      <c r="AI611" s="766"/>
      <c r="AJ611" s="709" t="s">
        <v>469</v>
      </c>
      <c r="AK611" s="795"/>
      <c r="AL611" s="740">
        <f>(AC611*AG611)</f>
        <v>4</v>
      </c>
      <c r="AM611" s="741"/>
      <c r="AN611" s="741"/>
      <c r="AO611" s="741"/>
      <c r="AP611" s="741"/>
      <c r="AQ611" s="742"/>
      <c r="DW611" s="262"/>
      <c r="DX611" s="262"/>
      <c r="DY611" s="262"/>
      <c r="DZ611" s="262"/>
      <c r="EA611" s="262"/>
      <c r="EB611" s="262"/>
      <c r="EC611" s="262"/>
      <c r="ED611" s="262"/>
      <c r="EE611" s="262"/>
      <c r="EF611" s="262"/>
      <c r="EG611" s="262"/>
      <c r="EH611" s="262"/>
      <c r="EI611" s="262"/>
      <c r="EJ611" s="262"/>
      <c r="EK611" s="262"/>
      <c r="EL611" s="262"/>
      <c r="EM611" s="262"/>
      <c r="EN611" s="262"/>
      <c r="EO611" s="262"/>
      <c r="EP611" s="262"/>
      <c r="EQ611" s="262"/>
      <c r="ER611" s="262"/>
      <c r="ES611" s="262"/>
      <c r="ET611" s="262"/>
      <c r="EU611" s="262"/>
      <c r="EV611" s="262"/>
      <c r="EW611" s="262"/>
      <c r="EX611" s="262"/>
      <c r="EY611" s="262"/>
      <c r="EZ611" s="262"/>
      <c r="FA611" s="262"/>
      <c r="FB611" s="262"/>
      <c r="FC611" s="262"/>
      <c r="FD611" s="262"/>
      <c r="FE611" s="262"/>
      <c r="FF611" s="262"/>
      <c r="FG611" s="262"/>
      <c r="FH611" s="262"/>
      <c r="FI611" s="262"/>
      <c r="FJ611" s="262"/>
      <c r="FK611" s="262"/>
      <c r="FL611" s="262"/>
      <c r="FM611" s="262"/>
      <c r="FN611" s="262"/>
      <c r="FO611" s="262"/>
      <c r="FP611" s="262"/>
      <c r="FQ611" s="262"/>
      <c r="FR611" s="262"/>
      <c r="FS611" s="262"/>
      <c r="FT611" s="262"/>
      <c r="FU611" s="262"/>
      <c r="FV611" s="262"/>
      <c r="FW611" s="262"/>
      <c r="FX611" s="262"/>
      <c r="FY611" s="262"/>
      <c r="FZ611" s="262"/>
      <c r="GA611" s="262"/>
      <c r="GB611" s="262"/>
      <c r="GC611" s="262"/>
      <c r="GD611" s="262"/>
      <c r="GE611" s="262"/>
      <c r="GF611" s="262"/>
      <c r="GG611" s="262"/>
      <c r="GH611" s="262"/>
      <c r="GI611" s="262"/>
      <c r="GJ611" s="262"/>
      <c r="GK611" s="262"/>
      <c r="GL611" s="262"/>
      <c r="GM611" s="262"/>
      <c r="GN611" s="262"/>
      <c r="GO611" s="262"/>
      <c r="GP611" s="262"/>
      <c r="GQ611" s="262"/>
      <c r="GR611" s="262"/>
      <c r="GS611" s="262"/>
      <c r="GT611" s="262"/>
      <c r="GU611" s="263"/>
      <c r="GV611" s="262"/>
      <c r="GW611" s="262"/>
      <c r="GX611" s="262"/>
      <c r="GY611" s="262"/>
      <c r="GZ611" s="262"/>
      <c r="HA611" s="262"/>
      <c r="HB611" s="262"/>
      <c r="HC611" s="262"/>
      <c r="HD611" s="262"/>
      <c r="HE611" s="276"/>
      <c r="HF611" s="276"/>
      <c r="HG611" s="276"/>
      <c r="HH611" s="276"/>
      <c r="HI611" s="276"/>
      <c r="HJ611" s="262"/>
      <c r="HK611" s="262"/>
      <c r="HL611" s="276"/>
      <c r="HM611" s="276"/>
      <c r="HN611" s="276"/>
      <c r="HO611" s="276"/>
      <c r="HP611" s="276"/>
      <c r="HQ611" s="276"/>
      <c r="HR611" s="276"/>
      <c r="HS611" s="276"/>
      <c r="HT611" s="276"/>
      <c r="HU611" s="276"/>
      <c r="HV611" s="276"/>
      <c r="HW611" s="262"/>
      <c r="HX611" s="262"/>
      <c r="HY611" s="262"/>
      <c r="HZ611" s="262"/>
      <c r="IA611" s="262"/>
      <c r="IB611" s="262"/>
      <c r="IC611" s="262"/>
      <c r="ID611" s="262"/>
      <c r="IE611" s="262"/>
      <c r="IF611" s="262"/>
      <c r="IG611" s="262"/>
      <c r="IH611" s="262"/>
      <c r="II611" s="262"/>
      <c r="IJ611" s="262"/>
      <c r="IK611" s="262"/>
      <c r="IL611" s="262"/>
      <c r="IM611" s="262"/>
      <c r="IN611" s="262"/>
      <c r="IO611" s="262"/>
      <c r="IP611" s="262"/>
      <c r="IQ611" s="262"/>
      <c r="IR611" s="262"/>
      <c r="IS611" s="262"/>
      <c r="IT611" s="262"/>
      <c r="IU611" s="262"/>
      <c r="IV611" s="262"/>
    </row>
    <row r="612" spans="1:256" ht="18.899999999999999" hidden="1" customHeight="1">
      <c r="A612" s="927"/>
      <c r="B612" s="1112"/>
      <c r="C612" s="1112"/>
      <c r="D612" s="1112"/>
      <c r="E612" s="1112"/>
      <c r="F612" s="1112"/>
      <c r="G612" s="1112"/>
      <c r="H612" s="1113"/>
      <c r="I612" s="765"/>
      <c r="J612" s="766"/>
      <c r="K612" s="766"/>
      <c r="L612" s="766"/>
      <c r="M612" s="766"/>
      <c r="N612" s="766"/>
      <c r="O612" s="788"/>
      <c r="P612" s="765"/>
      <c r="Q612" s="788"/>
      <c r="R612" s="837"/>
      <c r="S612" s="766"/>
      <c r="T612" s="710"/>
      <c r="U612" s="709"/>
      <c r="V612" s="710"/>
      <c r="W612" s="709"/>
      <c r="X612" s="709"/>
      <c r="Y612" s="709"/>
      <c r="Z612" s="709"/>
      <c r="AA612" s="709"/>
      <c r="AB612" s="709" t="s">
        <v>467</v>
      </c>
      <c r="AC612" s="914">
        <f>AE538</f>
        <v>3</v>
      </c>
      <c r="AD612" s="766"/>
      <c r="AE612" s="766"/>
      <c r="AF612" s="710" t="s">
        <v>501</v>
      </c>
      <c r="AG612" s="1212">
        <f>AH538</f>
        <v>4</v>
      </c>
      <c r="AH612" s="766"/>
      <c r="AI612" s="766"/>
      <c r="AJ612" s="709" t="s">
        <v>469</v>
      </c>
      <c r="AK612" s="795"/>
      <c r="AL612" s="740">
        <f>(AC612*AG612)</f>
        <v>12</v>
      </c>
      <c r="AM612" s="741"/>
      <c r="AN612" s="741"/>
      <c r="AO612" s="741"/>
      <c r="AP612" s="741"/>
      <c r="AQ612" s="742"/>
      <c r="DW612" s="262"/>
      <c r="DX612" s="262"/>
      <c r="DY612" s="262"/>
      <c r="DZ612" s="262"/>
      <c r="EA612" s="262"/>
      <c r="EB612" s="262"/>
      <c r="EC612" s="262"/>
      <c r="ED612" s="262"/>
      <c r="EE612" s="262"/>
      <c r="EF612" s="262"/>
      <c r="EG612" s="262"/>
      <c r="EH612" s="262"/>
      <c r="EI612" s="262"/>
      <c r="EJ612" s="262"/>
      <c r="EK612" s="262"/>
      <c r="EL612" s="262"/>
      <c r="EM612" s="262"/>
      <c r="EN612" s="262"/>
      <c r="EO612" s="262"/>
      <c r="EP612" s="262"/>
      <c r="EQ612" s="262"/>
      <c r="ER612" s="262"/>
      <c r="ES612" s="262"/>
      <c r="ET612" s="262"/>
      <c r="EU612" s="262"/>
      <c r="EV612" s="262"/>
      <c r="EW612" s="262"/>
      <c r="EX612" s="262"/>
      <c r="EY612" s="262"/>
      <c r="EZ612" s="262"/>
      <c r="FA612" s="262"/>
      <c r="FB612" s="262"/>
      <c r="FC612" s="262"/>
      <c r="FD612" s="262"/>
      <c r="FE612" s="262"/>
      <c r="FF612" s="262"/>
      <c r="FG612" s="262"/>
      <c r="FH612" s="262"/>
      <c r="FI612" s="262"/>
      <c r="FJ612" s="262"/>
      <c r="FK612" s="262"/>
      <c r="FL612" s="262"/>
      <c r="FM612" s="262"/>
      <c r="FN612" s="262"/>
      <c r="FO612" s="262"/>
      <c r="FP612" s="262"/>
      <c r="FQ612" s="262"/>
      <c r="FR612" s="262"/>
      <c r="FS612" s="262"/>
      <c r="FT612" s="262"/>
      <c r="FU612" s="262"/>
      <c r="FV612" s="262"/>
      <c r="FW612" s="262"/>
      <c r="FX612" s="262"/>
      <c r="FY612" s="262"/>
      <c r="FZ612" s="262"/>
      <c r="GA612" s="262"/>
      <c r="GB612" s="262"/>
      <c r="GC612" s="262"/>
      <c r="GD612" s="262"/>
      <c r="GE612" s="262"/>
      <c r="GF612" s="262"/>
      <c r="GG612" s="262"/>
      <c r="GH612" s="262"/>
      <c r="GI612" s="262"/>
      <c r="GJ612" s="262"/>
      <c r="GK612" s="262"/>
      <c r="GL612" s="262"/>
      <c r="GM612" s="262"/>
      <c r="GN612" s="262"/>
      <c r="GO612" s="262"/>
      <c r="GP612" s="262"/>
      <c r="GQ612" s="262"/>
      <c r="GR612" s="262"/>
      <c r="GS612" s="262"/>
      <c r="GT612" s="262"/>
      <c r="GU612" s="263"/>
      <c r="GV612" s="262"/>
      <c r="GW612" s="262"/>
      <c r="GX612" s="262"/>
      <c r="GY612" s="262"/>
      <c r="GZ612" s="262"/>
      <c r="HA612" s="262"/>
      <c r="HB612" s="262"/>
      <c r="HC612" s="262"/>
      <c r="HD612" s="262"/>
      <c r="HE612" s="276"/>
      <c r="HF612" s="276"/>
      <c r="HG612" s="276"/>
      <c r="HH612" s="276"/>
      <c r="HI612" s="276"/>
      <c r="HJ612" s="276"/>
      <c r="HK612" s="276"/>
      <c r="HL612" s="276"/>
      <c r="HM612" s="276"/>
      <c r="HN612" s="276"/>
      <c r="HO612" s="276"/>
      <c r="HP612" s="276"/>
      <c r="HQ612" s="276"/>
      <c r="HR612" s="276"/>
      <c r="HS612" s="276"/>
      <c r="HT612" s="276"/>
      <c r="HU612" s="276"/>
      <c r="HV612" s="276"/>
      <c r="HW612" s="262"/>
      <c r="HX612" s="262"/>
      <c r="HY612" s="262"/>
      <c r="HZ612" s="262"/>
      <c r="IA612" s="262"/>
      <c r="IB612" s="262"/>
      <c r="IC612" s="262"/>
      <c r="ID612" s="262"/>
      <c r="IE612" s="262"/>
      <c r="IF612" s="262"/>
      <c r="IG612" s="262"/>
      <c r="IH612" s="262"/>
      <c r="II612" s="262"/>
      <c r="IJ612" s="262"/>
      <c r="IK612" s="262"/>
      <c r="IL612" s="262"/>
      <c r="IM612" s="262"/>
      <c r="IN612" s="262"/>
      <c r="IO612" s="262"/>
      <c r="IP612" s="262"/>
      <c r="IQ612" s="262"/>
      <c r="IR612" s="262"/>
      <c r="IS612" s="262"/>
      <c r="IT612" s="262"/>
      <c r="IU612" s="262"/>
      <c r="IV612" s="262"/>
    </row>
    <row r="613" spans="1:256" ht="18.899999999999999" hidden="1" customHeight="1">
      <c r="A613" s="940"/>
      <c r="B613" s="1222"/>
      <c r="C613" s="1222"/>
      <c r="D613" s="1222"/>
      <c r="E613" s="1222"/>
      <c r="F613" s="1222"/>
      <c r="G613" s="1222"/>
      <c r="H613" s="1223"/>
      <c r="I613" s="849"/>
      <c r="J613" s="846"/>
      <c r="K613" s="846"/>
      <c r="L613" s="846"/>
      <c r="M613" s="846"/>
      <c r="N613" s="846"/>
      <c r="O613" s="873"/>
      <c r="P613" s="849"/>
      <c r="Q613" s="873"/>
      <c r="R613" s="849" t="s">
        <v>431</v>
      </c>
      <c r="S613" s="986"/>
      <c r="T613" s="773"/>
      <c r="U613" s="846"/>
      <c r="V613" s="1215"/>
      <c r="W613" s="1216"/>
      <c r="X613" s="846"/>
      <c r="Y613" s="846"/>
      <c r="Z613" s="778"/>
      <c r="AA613" s="778"/>
      <c r="AB613" s="1008"/>
      <c r="AC613" s="846"/>
      <c r="AD613" s="846"/>
      <c r="AE613" s="778"/>
      <c r="AF613" s="778"/>
      <c r="AG613" s="778"/>
      <c r="AH613" s="778"/>
      <c r="AI613" s="778"/>
      <c r="AJ613" s="1224"/>
      <c r="AK613" s="847"/>
      <c r="AL613" s="853">
        <f>SUM(AL610:AL612)</f>
        <v>37</v>
      </c>
      <c r="AM613" s="854"/>
      <c r="AN613" s="854"/>
      <c r="AO613" s="854"/>
      <c r="AP613" s="854"/>
      <c r="AQ613" s="855"/>
      <c r="DW613" s="262"/>
      <c r="DX613" s="262"/>
      <c r="DY613" s="262"/>
      <c r="DZ613" s="262"/>
      <c r="EA613" s="262"/>
      <c r="EB613" s="262"/>
      <c r="EC613" s="262"/>
      <c r="ED613" s="262"/>
      <c r="EE613" s="262"/>
      <c r="EF613" s="262"/>
      <c r="EG613" s="262"/>
      <c r="EH613" s="262"/>
      <c r="EI613" s="262"/>
      <c r="EJ613" s="262"/>
      <c r="EK613" s="262"/>
      <c r="EL613" s="262"/>
      <c r="EM613" s="262"/>
      <c r="EN613" s="262"/>
      <c r="EO613" s="262"/>
      <c r="EP613" s="262"/>
      <c r="EQ613" s="262"/>
      <c r="ER613" s="262"/>
      <c r="ES613" s="262"/>
      <c r="ET613" s="262"/>
      <c r="EU613" s="262"/>
      <c r="EV613" s="262"/>
      <c r="EW613" s="262"/>
      <c r="EX613" s="262"/>
      <c r="EY613" s="262"/>
      <c r="EZ613" s="262"/>
      <c r="FA613" s="262"/>
      <c r="FB613" s="262"/>
      <c r="FC613" s="262"/>
      <c r="FD613" s="262"/>
      <c r="FE613" s="262"/>
      <c r="FF613" s="262"/>
      <c r="FG613" s="262"/>
      <c r="FH613" s="262"/>
      <c r="FI613" s="262"/>
      <c r="FJ613" s="262"/>
      <c r="FK613" s="262"/>
      <c r="FL613" s="262"/>
      <c r="FM613" s="262"/>
      <c r="FN613" s="262"/>
      <c r="FO613" s="262"/>
      <c r="FP613" s="262"/>
      <c r="FQ613" s="262"/>
      <c r="FR613" s="262"/>
      <c r="FS613" s="262"/>
      <c r="FT613" s="262"/>
      <c r="FU613" s="262"/>
      <c r="FV613" s="262"/>
      <c r="FW613" s="262"/>
      <c r="FX613" s="262"/>
      <c r="FY613" s="262"/>
      <c r="FZ613" s="262"/>
      <c r="GA613" s="262"/>
      <c r="GB613" s="262"/>
      <c r="GC613" s="262"/>
      <c r="GD613" s="262"/>
      <c r="GE613" s="262"/>
      <c r="GF613" s="262"/>
      <c r="GG613" s="262"/>
      <c r="GH613" s="262"/>
      <c r="GI613" s="262"/>
      <c r="GJ613" s="262"/>
      <c r="GK613" s="262"/>
      <c r="GL613" s="262"/>
      <c r="GM613" s="262"/>
      <c r="GN613" s="262"/>
      <c r="GO613" s="262"/>
      <c r="GP613" s="262"/>
      <c r="GQ613" s="262"/>
      <c r="GR613" s="262"/>
      <c r="GS613" s="262"/>
      <c r="GT613" s="262"/>
      <c r="GU613" s="263"/>
      <c r="GV613" s="262"/>
      <c r="GW613" s="262"/>
      <c r="GX613" s="262"/>
      <c r="GY613" s="262"/>
      <c r="GZ613" s="262"/>
      <c r="HA613" s="262"/>
      <c r="HB613" s="262"/>
      <c r="HC613" s="262"/>
      <c r="HD613" s="262"/>
      <c r="HE613" s="276"/>
      <c r="HF613" s="276"/>
      <c r="HG613" s="276"/>
      <c r="HH613" s="276"/>
      <c r="HI613" s="276"/>
      <c r="HJ613" s="276"/>
      <c r="HK613" s="276"/>
      <c r="HL613" s="276"/>
      <c r="HM613" s="276"/>
      <c r="HN613" s="276"/>
      <c r="HO613" s="276"/>
      <c r="HP613" s="276"/>
      <c r="HQ613" s="276"/>
      <c r="HR613" s="276"/>
      <c r="HS613" s="276"/>
      <c r="HT613" s="276"/>
      <c r="HU613" s="276"/>
      <c r="HV613" s="276"/>
      <c r="HW613" s="262"/>
      <c r="HX613" s="262"/>
      <c r="HY613" s="262"/>
      <c r="HZ613" s="262"/>
      <c r="IA613" s="262"/>
      <c r="IB613" s="262"/>
      <c r="IC613" s="262"/>
      <c r="ID613" s="262"/>
      <c r="IE613" s="262"/>
      <c r="IF613" s="262"/>
      <c r="IG613" s="262"/>
      <c r="IH613" s="262"/>
      <c r="II613" s="262"/>
      <c r="IJ613" s="262"/>
      <c r="IK613" s="262"/>
      <c r="IL613" s="262"/>
      <c r="IM613" s="262"/>
      <c r="IN613" s="262"/>
      <c r="IO613" s="262"/>
      <c r="IP613" s="262"/>
      <c r="IQ613" s="262"/>
      <c r="IR613" s="262"/>
      <c r="IS613" s="262"/>
      <c r="IT613" s="262"/>
      <c r="IU613" s="262"/>
      <c r="IV613" s="262"/>
    </row>
    <row r="614" spans="1:256" s="115" customFormat="1" ht="20.100000000000001" hidden="1" customHeight="1">
      <c r="A614" s="698" t="s">
        <v>758</v>
      </c>
      <c r="B614" s="684"/>
      <c r="C614" s="1225"/>
      <c r="D614" s="1226"/>
      <c r="E614" s="1227"/>
      <c r="F614" s="1227"/>
      <c r="G614" s="1228"/>
      <c r="H614" s="1229"/>
      <c r="I614" s="683" t="s">
        <v>759</v>
      </c>
      <c r="J614" s="1230"/>
      <c r="K614" s="1230"/>
      <c r="L614" s="1230"/>
      <c r="M614" s="1230"/>
      <c r="N614" s="1230"/>
      <c r="O614" s="1231"/>
      <c r="P614" s="683" t="s">
        <v>448</v>
      </c>
      <c r="Q614" s="685"/>
      <c r="R614" s="1232" t="s">
        <v>760</v>
      </c>
      <c r="S614" s="684"/>
      <c r="T614" s="684"/>
      <c r="U614" s="1233"/>
      <c r="V614" s="692"/>
      <c r="W614" s="692"/>
      <c r="X614" s="692"/>
      <c r="Y614" s="692"/>
      <c r="Z614" s="692"/>
      <c r="AA614" s="1233"/>
      <c r="AB614" s="684"/>
      <c r="AC614" s="684"/>
      <c r="AD614" s="699"/>
      <c r="AE614" s="703"/>
      <c r="AF614" s="708"/>
      <c r="AG614" s="703"/>
      <c r="AH614" s="703"/>
      <c r="AI614" s="703"/>
      <c r="AJ614" s="703"/>
      <c r="AK614" s="694"/>
      <c r="AL614" s="1234"/>
      <c r="AM614" s="1235"/>
      <c r="AN614" s="1235"/>
      <c r="AO614" s="1235"/>
      <c r="AP614" s="1235"/>
      <c r="AQ614" s="1236"/>
      <c r="AR614" s="275"/>
      <c r="AS614" s="275"/>
      <c r="AT614" s="275"/>
      <c r="AU614" s="275"/>
      <c r="AV614" s="275"/>
      <c r="AW614" s="275"/>
      <c r="AX614" s="275"/>
      <c r="AY614" s="275"/>
      <c r="AZ614" s="275"/>
      <c r="BA614" s="275"/>
      <c r="BB614" s="275"/>
      <c r="BC614" s="275"/>
      <c r="BD614" s="275"/>
      <c r="BE614" s="275"/>
      <c r="BF614" s="275"/>
      <c r="BG614" s="275"/>
      <c r="BH614" s="275"/>
      <c r="BI614" s="275"/>
      <c r="BJ614" s="275"/>
      <c r="BK614" s="275"/>
      <c r="BL614" s="275"/>
      <c r="BM614" s="275"/>
      <c r="BN614" s="275"/>
      <c r="BO614" s="275"/>
      <c r="BP614" s="275"/>
      <c r="BQ614" s="275"/>
      <c r="BR614" s="275"/>
      <c r="BS614" s="275"/>
      <c r="BT614" s="275"/>
      <c r="BU614" s="275"/>
      <c r="BV614" s="275"/>
      <c r="BW614" s="275"/>
      <c r="BX614" s="275"/>
      <c r="BY614" s="275"/>
      <c r="BZ614" s="275"/>
      <c r="CA614" s="275"/>
      <c r="CB614" s="275"/>
      <c r="CC614" s="275"/>
      <c r="CD614" s="275"/>
      <c r="CE614" s="275"/>
      <c r="CF614" s="275"/>
      <c r="CG614" s="275"/>
      <c r="CH614" s="275"/>
      <c r="CI614" s="275"/>
      <c r="CJ614" s="275"/>
      <c r="CK614" s="275"/>
      <c r="DW614" s="276"/>
      <c r="DX614" s="276"/>
      <c r="DY614" s="276"/>
      <c r="DZ614" s="276"/>
      <c r="EA614" s="276"/>
      <c r="EB614" s="276"/>
      <c r="EC614" s="276"/>
      <c r="ED614" s="276"/>
      <c r="EE614" s="276"/>
      <c r="EF614" s="276"/>
      <c r="EG614" s="276"/>
      <c r="EH614" s="276"/>
      <c r="EI614" s="276"/>
      <c r="EJ614" s="276"/>
      <c r="EK614" s="276"/>
      <c r="EL614" s="276"/>
      <c r="EM614" s="276"/>
      <c r="EN614" s="276"/>
      <c r="EO614" s="276"/>
      <c r="EP614" s="276"/>
      <c r="EQ614" s="276"/>
      <c r="ER614" s="276"/>
      <c r="ES614" s="276"/>
      <c r="ET614" s="276"/>
      <c r="EU614" s="276"/>
      <c r="EV614" s="276"/>
      <c r="EW614" s="276"/>
      <c r="EX614" s="276"/>
      <c r="EY614" s="276"/>
      <c r="EZ614" s="276"/>
      <c r="FA614" s="276"/>
      <c r="FB614" s="276"/>
      <c r="FC614" s="276"/>
      <c r="FD614" s="276"/>
      <c r="FE614" s="276"/>
      <c r="FF614" s="276"/>
      <c r="FG614" s="276"/>
      <c r="FH614" s="276"/>
      <c r="FI614" s="276"/>
      <c r="FJ614" s="276"/>
      <c r="FK614" s="276"/>
      <c r="FL614" s="276"/>
      <c r="FM614" s="276"/>
      <c r="FN614" s="280"/>
      <c r="FO614" s="280"/>
      <c r="FP614" s="280"/>
      <c r="FQ614" s="280"/>
      <c r="FR614" s="280"/>
      <c r="FS614" s="280"/>
      <c r="FT614" s="280"/>
      <c r="FU614" s="280"/>
      <c r="FV614" s="280"/>
      <c r="FW614" s="280"/>
      <c r="FX614" s="280"/>
      <c r="FY614" s="280"/>
      <c r="FZ614" s="280"/>
      <c r="GA614" s="280"/>
      <c r="GB614" s="276"/>
      <c r="GC614" s="276"/>
      <c r="GD614" s="276"/>
      <c r="GE614" s="276"/>
      <c r="GF614" s="276"/>
      <c r="GG614" s="276"/>
      <c r="GH614" s="276"/>
      <c r="GI614" s="276"/>
      <c r="GM614" s="276"/>
      <c r="GN614" s="276"/>
      <c r="GO614" s="276"/>
      <c r="GP614" s="276"/>
      <c r="GQ614" s="276"/>
      <c r="GR614" s="276"/>
      <c r="GS614" s="276"/>
      <c r="GT614" s="276"/>
      <c r="GU614" s="276"/>
      <c r="GV614" s="276"/>
      <c r="GW614" s="276"/>
      <c r="GX614" s="276"/>
      <c r="GY614" s="276"/>
      <c r="GZ614" s="276"/>
      <c r="HA614" s="276"/>
      <c r="HB614" s="276"/>
      <c r="HC614" s="276"/>
      <c r="HD614" s="276"/>
      <c r="HE614" s="276"/>
      <c r="HF614" s="276"/>
      <c r="HG614" s="276"/>
      <c r="HH614" s="276"/>
      <c r="HI614" s="276"/>
      <c r="HJ614" s="276"/>
      <c r="HK614" s="276"/>
      <c r="HL614" s="276"/>
      <c r="HM614" s="276"/>
      <c r="HN614" s="276"/>
      <c r="HO614" s="276"/>
      <c r="HP614" s="276"/>
      <c r="HQ614" s="276"/>
      <c r="HR614" s="276"/>
      <c r="HS614" s="276"/>
      <c r="HT614" s="276"/>
      <c r="HU614" s="276"/>
      <c r="HV614" s="276"/>
      <c r="HW614" s="276"/>
      <c r="HX614" s="276"/>
      <c r="HY614" s="276"/>
      <c r="HZ614" s="276"/>
      <c r="IA614" s="276"/>
      <c r="IB614" s="276"/>
      <c r="IC614" s="276"/>
      <c r="ID614" s="276"/>
      <c r="IE614" s="276"/>
      <c r="IF614" s="276"/>
      <c r="IG614" s="276"/>
      <c r="IH614" s="276"/>
      <c r="II614" s="276"/>
      <c r="IJ614" s="276"/>
      <c r="IK614" s="276"/>
      <c r="IL614" s="276"/>
      <c r="IM614" s="276"/>
      <c r="IN614" s="276"/>
      <c r="IO614" s="276"/>
      <c r="IP614" s="276"/>
      <c r="IQ614" s="276"/>
      <c r="IR614" s="276"/>
      <c r="IS614" s="276"/>
      <c r="IT614" s="276"/>
      <c r="IU614" s="276"/>
      <c r="IV614" s="276"/>
    </row>
    <row r="615" spans="1:256" ht="20.100000000000001" hidden="1" customHeight="1">
      <c r="A615" s="837"/>
      <c r="B615" s="826"/>
      <c r="C615" s="826"/>
      <c r="D615" s="798"/>
      <c r="E615" s="1237"/>
      <c r="F615" s="1237"/>
      <c r="G615" s="1237"/>
      <c r="H615" s="1238"/>
      <c r="I615" s="765" t="s">
        <v>761</v>
      </c>
      <c r="J615" s="766"/>
      <c r="K615" s="766"/>
      <c r="L615" s="766"/>
      <c r="M615" s="766"/>
      <c r="N615" s="766"/>
      <c r="O615" s="788"/>
      <c r="P615" s="794"/>
      <c r="Q615" s="795"/>
      <c r="R615" s="794" t="s">
        <v>484</v>
      </c>
      <c r="S615" s="766"/>
      <c r="T615" s="766"/>
      <c r="U615" s="710"/>
      <c r="V615" s="766"/>
      <c r="W615" s="766"/>
      <c r="X615" s="766"/>
      <c r="Y615" s="766"/>
      <c r="Z615" s="766"/>
      <c r="AA615" s="710"/>
      <c r="AB615" s="766"/>
      <c r="AC615" s="766"/>
      <c r="AD615" s="766"/>
      <c r="AE615" s="709"/>
      <c r="AF615" s="710"/>
      <c r="AG615" s="709"/>
      <c r="AH615" s="709"/>
      <c r="AI615" s="709"/>
      <c r="AJ615" s="709"/>
      <c r="AK615" s="795"/>
      <c r="AL615" s="740"/>
      <c r="AM615" s="741"/>
      <c r="AN615" s="741"/>
      <c r="AO615" s="741"/>
      <c r="AP615" s="741"/>
      <c r="AQ615" s="742"/>
      <c r="DW615" s="262"/>
      <c r="DX615" s="262"/>
      <c r="DY615" s="262"/>
      <c r="DZ615" s="262"/>
      <c r="EA615" s="262"/>
      <c r="EB615" s="262"/>
      <c r="EC615" s="262"/>
      <c r="ED615" s="262"/>
      <c r="EE615" s="262"/>
      <c r="EF615" s="262"/>
      <c r="EG615" s="262"/>
      <c r="EH615" s="262"/>
      <c r="EI615" s="262"/>
      <c r="EJ615" s="262"/>
      <c r="EK615" s="262"/>
      <c r="EL615" s="262"/>
      <c r="EM615" s="262"/>
      <c r="EN615" s="262"/>
      <c r="EO615" s="262"/>
      <c r="EP615" s="262"/>
      <c r="EQ615" s="262"/>
      <c r="ER615" s="262"/>
      <c r="ES615" s="262"/>
      <c r="ET615" s="262"/>
      <c r="EU615" s="262"/>
      <c r="EV615" s="262"/>
      <c r="EW615" s="262"/>
      <c r="EX615" s="262"/>
      <c r="EY615" s="262"/>
      <c r="EZ615" s="262"/>
      <c r="FA615" s="262"/>
      <c r="FB615" s="262"/>
      <c r="FC615" s="262"/>
      <c r="FD615" s="262"/>
      <c r="FE615" s="262"/>
      <c r="FF615" s="262"/>
      <c r="FG615" s="262"/>
      <c r="FH615" s="262"/>
      <c r="FI615" s="262"/>
      <c r="FJ615" s="262"/>
      <c r="FK615" s="262"/>
      <c r="FL615" s="263"/>
      <c r="FM615" s="263"/>
      <c r="FN615" s="263"/>
      <c r="FO615" s="263"/>
      <c r="FP615" s="263"/>
      <c r="FQ615" s="263"/>
      <c r="FR615" s="263"/>
      <c r="FS615" s="263"/>
      <c r="FT615" s="263"/>
      <c r="FU615" s="263"/>
      <c r="FV615" s="263"/>
      <c r="FW615" s="263"/>
      <c r="FX615" s="263"/>
      <c r="FY615" s="263"/>
      <c r="FZ615" s="262"/>
      <c r="GA615" s="262"/>
      <c r="GB615" s="262"/>
      <c r="GC615" s="262"/>
      <c r="GD615" s="262"/>
      <c r="GE615" s="262"/>
      <c r="GF615" s="262"/>
      <c r="GG615" s="262"/>
      <c r="GH615" s="262"/>
      <c r="GI615" s="262"/>
      <c r="GM615" s="262"/>
      <c r="GN615" s="262"/>
      <c r="GO615" s="262"/>
      <c r="GP615" s="262"/>
      <c r="GQ615" s="262"/>
      <c r="GR615" s="262"/>
      <c r="GS615" s="262"/>
      <c r="GT615" s="262"/>
      <c r="GU615" s="262"/>
      <c r="GV615" s="262"/>
      <c r="GW615" s="262"/>
      <c r="GX615" s="262"/>
      <c r="GY615" s="276"/>
      <c r="GZ615" s="276"/>
      <c r="HA615" s="276"/>
      <c r="HB615" s="276"/>
      <c r="HC615" s="276"/>
      <c r="HD615" s="276"/>
      <c r="HE615" s="262"/>
      <c r="HF615" s="262"/>
      <c r="HG615" s="262"/>
      <c r="HH615" s="262"/>
      <c r="HI615" s="262"/>
      <c r="HJ615" s="262"/>
      <c r="HK615" s="262"/>
      <c r="HL615" s="262"/>
      <c r="HM615" s="262"/>
      <c r="HN615" s="262"/>
      <c r="HO615" s="262"/>
      <c r="HP615" s="262"/>
      <c r="HQ615" s="262"/>
      <c r="HR615" s="262"/>
      <c r="HS615" s="262"/>
      <c r="HT615" s="262"/>
      <c r="HU615" s="262"/>
      <c r="HV615" s="262"/>
      <c r="HW615" s="262"/>
      <c r="HX615" s="262"/>
      <c r="HY615" s="262"/>
      <c r="HZ615" s="262"/>
      <c r="IA615" s="262"/>
      <c r="IB615" s="262"/>
      <c r="IC615" s="262"/>
      <c r="ID615" s="262"/>
      <c r="IE615" s="262"/>
      <c r="IF615" s="262"/>
      <c r="IG615" s="262"/>
      <c r="IH615" s="262"/>
      <c r="II615" s="262"/>
      <c r="IJ615" s="262"/>
      <c r="IK615" s="262"/>
      <c r="IL615" s="262"/>
      <c r="IM615" s="262"/>
      <c r="IN615" s="262"/>
      <c r="IO615" s="262"/>
      <c r="IP615" s="262"/>
      <c r="IQ615" s="262"/>
      <c r="IR615" s="262"/>
      <c r="IS615" s="262"/>
      <c r="IT615" s="262"/>
      <c r="IU615" s="262"/>
      <c r="IV615" s="262"/>
    </row>
    <row r="616" spans="1:256" ht="20.100000000000001" hidden="1" customHeight="1">
      <c r="A616" s="837"/>
      <c r="B616" s="826"/>
      <c r="C616" s="826"/>
      <c r="D616" s="1237"/>
      <c r="E616" s="1237"/>
      <c r="F616" s="1237"/>
      <c r="G616" s="1237"/>
      <c r="H616" s="1238"/>
      <c r="I616" s="765"/>
      <c r="J616" s="766"/>
      <c r="K616" s="766"/>
      <c r="L616" s="766"/>
      <c r="M616" s="766"/>
      <c r="N616" s="766"/>
      <c r="O616" s="788"/>
      <c r="P616" s="765"/>
      <c r="Q616" s="788"/>
      <c r="R616" s="794"/>
      <c r="S616" s="709"/>
      <c r="T616" s="709"/>
      <c r="U616" s="709"/>
      <c r="V616" s="710"/>
      <c r="W616" s="824"/>
      <c r="X616" s="766"/>
      <c r="Y616" s="766"/>
      <c r="Z616" s="710" t="s">
        <v>496</v>
      </c>
      <c r="AA616" s="871">
        <v>46.7</v>
      </c>
      <c r="AB616" s="766"/>
      <c r="AC616" s="766"/>
      <c r="AD616" s="710" t="s">
        <v>501</v>
      </c>
      <c r="AE616" s="1239">
        <v>3</v>
      </c>
      <c r="AF616" s="766"/>
      <c r="AG616" s="766"/>
      <c r="AH616" s="710" t="s">
        <v>501</v>
      </c>
      <c r="AI616" s="976">
        <v>1</v>
      </c>
      <c r="AJ616" s="766"/>
      <c r="AK616" s="795"/>
      <c r="AL616" s="740">
        <f t="shared" ref="AL616:AL630" si="7">ROUND((AA616*AE616*AI616),3)</f>
        <v>140.1</v>
      </c>
      <c r="AM616" s="741"/>
      <c r="AN616" s="741"/>
      <c r="AO616" s="741"/>
      <c r="AP616" s="741"/>
      <c r="AQ616" s="742"/>
      <c r="DW616" s="262"/>
      <c r="DX616" s="262"/>
      <c r="DY616" s="262"/>
      <c r="DZ616" s="262"/>
      <c r="EA616" s="262"/>
      <c r="EB616" s="262"/>
      <c r="EC616" s="262"/>
      <c r="ED616" s="262"/>
      <c r="EE616" s="262"/>
      <c r="EF616" s="262"/>
      <c r="EG616" s="262"/>
      <c r="EH616" s="262"/>
      <c r="EI616" s="262"/>
      <c r="EJ616" s="262"/>
      <c r="EK616" s="262"/>
      <c r="EL616" s="262"/>
      <c r="EM616" s="262"/>
      <c r="EN616" s="262"/>
      <c r="EO616" s="262"/>
      <c r="EP616" s="262"/>
      <c r="EQ616" s="262"/>
      <c r="ER616" s="262"/>
      <c r="ES616" s="262"/>
      <c r="ET616" s="262"/>
      <c r="EU616" s="262"/>
      <c r="EV616" s="262"/>
      <c r="EW616" s="262"/>
      <c r="EX616" s="262"/>
      <c r="EY616" s="262"/>
      <c r="EZ616" s="262"/>
      <c r="FA616" s="262"/>
      <c r="FB616" s="262"/>
      <c r="FC616" s="262"/>
      <c r="FD616" s="262"/>
      <c r="FE616" s="262"/>
      <c r="FF616" s="262"/>
      <c r="FG616" s="262"/>
      <c r="FH616" s="262"/>
      <c r="FI616" s="262"/>
      <c r="FJ616" s="263"/>
      <c r="FK616" s="263"/>
      <c r="FL616" s="263"/>
      <c r="FM616" s="263"/>
      <c r="FN616" s="263"/>
      <c r="FO616" s="263"/>
      <c r="FP616" s="263"/>
      <c r="FQ616" s="263"/>
      <c r="FR616" s="263"/>
      <c r="FS616" s="263"/>
      <c r="FT616" s="263"/>
      <c r="FU616" s="263"/>
      <c r="FV616" s="263"/>
      <c r="FW616" s="263"/>
      <c r="FX616" s="263"/>
      <c r="FY616" s="262"/>
      <c r="FZ616" s="262"/>
      <c r="GA616" s="262"/>
      <c r="GB616" s="262"/>
      <c r="GC616" s="262"/>
      <c r="GD616" s="262"/>
      <c r="GE616" s="262"/>
      <c r="GF616" s="262"/>
      <c r="GH616" s="262"/>
      <c r="GI616" s="262"/>
      <c r="GL616" s="262"/>
      <c r="GM616" s="262"/>
      <c r="GN616" s="262"/>
      <c r="GO616" s="262"/>
      <c r="GP616" s="262"/>
      <c r="GQ616" s="262"/>
      <c r="GR616" s="262"/>
      <c r="GS616" s="262"/>
      <c r="GT616" s="262"/>
      <c r="GU616" s="262"/>
      <c r="GV616" s="262"/>
      <c r="GW616" s="262"/>
      <c r="GX616" s="262"/>
      <c r="GY616" s="276"/>
      <c r="GZ616" s="276"/>
      <c r="HA616" s="276"/>
      <c r="HB616" s="276"/>
      <c r="HC616" s="276"/>
      <c r="HD616" s="276"/>
      <c r="HE616" s="262"/>
      <c r="HF616" s="262"/>
      <c r="HG616" s="262"/>
      <c r="HH616" s="262"/>
      <c r="HI616" s="262"/>
      <c r="HJ616" s="262"/>
      <c r="HK616" s="262"/>
      <c r="HL616" s="262"/>
      <c r="HM616" s="262"/>
      <c r="HN616" s="262"/>
      <c r="HO616" s="262"/>
      <c r="HP616" s="262"/>
      <c r="HQ616" s="262"/>
      <c r="HR616" s="262"/>
      <c r="HS616" s="262"/>
      <c r="HT616" s="262"/>
      <c r="HU616" s="262"/>
      <c r="HV616" s="262"/>
      <c r="HW616" s="262"/>
      <c r="HX616" s="262"/>
      <c r="HY616" s="262"/>
      <c r="HZ616" s="262"/>
      <c r="IA616" s="262"/>
      <c r="IB616" s="262"/>
      <c r="IC616" s="262"/>
      <c r="ID616" s="262"/>
      <c r="IE616" s="262"/>
      <c r="IF616" s="262"/>
      <c r="IG616" s="262"/>
      <c r="IH616" s="262"/>
      <c r="II616" s="262"/>
      <c r="IJ616" s="262"/>
      <c r="IK616" s="262"/>
      <c r="IL616" s="262"/>
      <c r="IM616" s="262"/>
      <c r="IN616" s="262"/>
      <c r="IO616" s="262"/>
      <c r="IP616" s="262"/>
      <c r="IQ616" s="262"/>
      <c r="IR616" s="262"/>
      <c r="IS616" s="262"/>
      <c r="IT616" s="262"/>
      <c r="IU616" s="262"/>
      <c r="IV616" s="262"/>
    </row>
    <row r="617" spans="1:256" ht="20.100000000000001" hidden="1" customHeight="1">
      <c r="A617" s="837"/>
      <c r="B617" s="826"/>
      <c r="C617" s="826"/>
      <c r="D617" s="1237"/>
      <c r="E617" s="1237"/>
      <c r="F617" s="1237"/>
      <c r="G617" s="1237"/>
      <c r="H617" s="1238"/>
      <c r="I617" s="765"/>
      <c r="J617" s="766"/>
      <c r="K617" s="766"/>
      <c r="L617" s="766"/>
      <c r="M617" s="766"/>
      <c r="N617" s="766"/>
      <c r="O617" s="788"/>
      <c r="P617" s="765"/>
      <c r="Q617" s="788"/>
      <c r="R617" s="794"/>
      <c r="S617" s="709"/>
      <c r="T617" s="709"/>
      <c r="U617" s="709"/>
      <c r="V617" s="710"/>
      <c r="W617" s="824"/>
      <c r="X617" s="766"/>
      <c r="Y617" s="766"/>
      <c r="Z617" s="710" t="s">
        <v>496</v>
      </c>
      <c r="AA617" s="871">
        <v>25.3</v>
      </c>
      <c r="AB617" s="766"/>
      <c r="AC617" s="766"/>
      <c r="AD617" s="710" t="s">
        <v>501</v>
      </c>
      <c r="AE617" s="1239">
        <v>1</v>
      </c>
      <c r="AF617" s="766"/>
      <c r="AG617" s="766"/>
      <c r="AH617" s="710" t="s">
        <v>501</v>
      </c>
      <c r="AI617" s="976">
        <v>1</v>
      </c>
      <c r="AJ617" s="766"/>
      <c r="AK617" s="795"/>
      <c r="AL617" s="740">
        <f t="shared" si="7"/>
        <v>25.3</v>
      </c>
      <c r="AM617" s="741"/>
      <c r="AN617" s="741"/>
      <c r="AO617" s="741"/>
      <c r="AP617" s="741"/>
      <c r="AQ617" s="742"/>
      <c r="DW617" s="262"/>
      <c r="DX617" s="262"/>
      <c r="DY617" s="262"/>
      <c r="DZ617" s="262"/>
      <c r="EA617" s="262"/>
      <c r="EB617" s="262"/>
      <c r="EC617" s="262"/>
      <c r="ED617" s="262"/>
      <c r="EE617" s="262"/>
      <c r="EF617" s="262"/>
      <c r="EG617" s="262"/>
      <c r="EH617" s="262"/>
      <c r="EI617" s="262"/>
      <c r="EJ617" s="262"/>
      <c r="EK617" s="262"/>
      <c r="EL617" s="262"/>
      <c r="EM617" s="262"/>
      <c r="EN617" s="262"/>
      <c r="EO617" s="262"/>
      <c r="EP617" s="263"/>
      <c r="EQ617" s="263"/>
      <c r="ER617" s="263"/>
      <c r="ES617" s="263"/>
      <c r="ET617" s="263"/>
      <c r="EU617" s="263"/>
      <c r="EV617" s="263"/>
      <c r="EW617" s="263"/>
      <c r="EX617" s="263"/>
      <c r="EY617" s="263"/>
      <c r="EZ617" s="263"/>
      <c r="FA617" s="263"/>
      <c r="FB617" s="263"/>
      <c r="FC617" s="263"/>
      <c r="FD617" s="263"/>
      <c r="FE617" s="263"/>
      <c r="FF617" s="263"/>
      <c r="FG617" s="263"/>
      <c r="FH617" s="263"/>
      <c r="FI617" s="263"/>
      <c r="FJ617" s="263"/>
      <c r="FK617" s="263"/>
      <c r="FL617" s="263"/>
      <c r="FM617" s="263"/>
      <c r="FN617" s="263"/>
      <c r="FO617" s="263"/>
      <c r="FP617" s="263"/>
      <c r="FQ617" s="263"/>
      <c r="FR617" s="263"/>
      <c r="FS617" s="263"/>
      <c r="FT617" s="263"/>
      <c r="FU617" s="263"/>
      <c r="FV617" s="263"/>
      <c r="FW617" s="263"/>
      <c r="FX617" s="262"/>
      <c r="FY617" s="262"/>
      <c r="FZ617" s="262"/>
      <c r="GA617" s="262"/>
      <c r="GB617" s="262"/>
      <c r="GC617" s="262"/>
      <c r="GD617" s="262"/>
      <c r="GE617" s="262"/>
      <c r="GF617" s="262"/>
      <c r="GH617" s="262"/>
      <c r="GI617" s="262"/>
      <c r="GL617" s="262"/>
      <c r="GM617" s="262"/>
      <c r="GN617" s="262"/>
      <c r="GO617" s="262"/>
      <c r="GP617" s="262"/>
      <c r="GQ617" s="262"/>
      <c r="GR617" s="262"/>
      <c r="GS617" s="262"/>
      <c r="GT617" s="262"/>
      <c r="GU617" s="262"/>
      <c r="GV617" s="262"/>
      <c r="GW617" s="262"/>
      <c r="GX617" s="262"/>
      <c r="GY617" s="276"/>
      <c r="GZ617" s="276"/>
      <c r="HA617" s="276"/>
      <c r="HB617" s="276"/>
      <c r="HC617" s="276"/>
      <c r="HD617" s="276"/>
      <c r="HE617" s="262"/>
      <c r="HF617" s="262"/>
      <c r="HG617" s="262"/>
      <c r="HH617" s="262"/>
      <c r="HI617" s="262"/>
      <c r="HJ617" s="262"/>
      <c r="HK617" s="262"/>
      <c r="HL617" s="262"/>
      <c r="HM617" s="262"/>
      <c r="HN617" s="262"/>
      <c r="HO617" s="262"/>
      <c r="HP617" s="262"/>
      <c r="HQ617" s="262"/>
      <c r="HR617" s="262"/>
      <c r="HS617" s="262"/>
      <c r="HT617" s="262"/>
      <c r="HU617" s="262"/>
      <c r="HV617" s="262"/>
      <c r="HW617" s="262"/>
      <c r="HX617" s="262"/>
      <c r="HY617" s="262"/>
      <c r="HZ617" s="262"/>
      <c r="IA617" s="262"/>
      <c r="IB617" s="262"/>
      <c r="IC617" s="262"/>
      <c r="ID617" s="262"/>
      <c r="IE617" s="262"/>
      <c r="IF617" s="262"/>
      <c r="IG617" s="262"/>
      <c r="IH617" s="262"/>
      <c r="II617" s="262"/>
      <c r="IJ617" s="262"/>
      <c r="IK617" s="262"/>
      <c r="IL617" s="262"/>
      <c r="IM617" s="262"/>
      <c r="IN617" s="262"/>
      <c r="IO617" s="262"/>
      <c r="IP617" s="262"/>
      <c r="IQ617" s="262"/>
      <c r="IR617" s="262"/>
      <c r="IS617" s="262"/>
      <c r="IT617" s="262"/>
      <c r="IU617" s="262"/>
      <c r="IV617" s="262"/>
    </row>
    <row r="618" spans="1:256" s="110" customFormat="1" ht="20.100000000000001" hidden="1" customHeight="1">
      <c r="A618" s="837"/>
      <c r="B618" s="826"/>
      <c r="C618" s="826"/>
      <c r="D618" s="1237"/>
      <c r="E618" s="1237"/>
      <c r="F618" s="1237"/>
      <c r="G618" s="1237"/>
      <c r="H618" s="1238"/>
      <c r="I618" s="765"/>
      <c r="J618" s="766"/>
      <c r="K618" s="766"/>
      <c r="L618" s="766"/>
      <c r="M618" s="766"/>
      <c r="N618" s="766"/>
      <c r="O618" s="788"/>
      <c r="P618" s="765"/>
      <c r="Q618" s="788"/>
      <c r="R618" s="794"/>
      <c r="S618" s="709"/>
      <c r="T618" s="709"/>
      <c r="U618" s="709"/>
      <c r="V618" s="710"/>
      <c r="W618" s="824"/>
      <c r="X618" s="766"/>
      <c r="Y618" s="766"/>
      <c r="Z618" s="710" t="s">
        <v>496</v>
      </c>
      <c r="AA618" s="871">
        <v>20.175000000000001</v>
      </c>
      <c r="AB618" s="766"/>
      <c r="AC618" s="766"/>
      <c r="AD618" s="710" t="s">
        <v>501</v>
      </c>
      <c r="AE618" s="1239">
        <v>1</v>
      </c>
      <c r="AF618" s="766"/>
      <c r="AG618" s="766"/>
      <c r="AH618" s="710" t="s">
        <v>501</v>
      </c>
      <c r="AI618" s="976">
        <v>1</v>
      </c>
      <c r="AJ618" s="766"/>
      <c r="AK618" s="795"/>
      <c r="AL618" s="740">
        <f t="shared" si="7"/>
        <v>20.175000000000001</v>
      </c>
      <c r="AM618" s="741"/>
      <c r="AN618" s="741"/>
      <c r="AO618" s="741"/>
      <c r="AP618" s="741"/>
      <c r="AQ618" s="742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DW618" s="263"/>
      <c r="DX618" s="263"/>
      <c r="DY618" s="263"/>
      <c r="DZ618" s="263"/>
      <c r="EA618" s="263"/>
      <c r="EB618" s="263"/>
      <c r="EC618" s="263"/>
      <c r="ED618" s="263"/>
      <c r="EE618" s="263"/>
      <c r="EF618" s="263"/>
      <c r="EG618" s="263"/>
      <c r="EH618" s="263"/>
      <c r="EI618" s="263"/>
      <c r="EJ618" s="263"/>
      <c r="EK618" s="263"/>
      <c r="EL618" s="263"/>
      <c r="EM618" s="263"/>
      <c r="EN618" s="263"/>
      <c r="EO618" s="263"/>
      <c r="EP618" s="263"/>
      <c r="EQ618" s="263"/>
      <c r="ER618" s="263"/>
      <c r="ES618" s="263"/>
      <c r="ET618" s="263"/>
      <c r="EU618" s="263"/>
      <c r="EV618" s="263"/>
      <c r="EW618" s="263"/>
      <c r="EX618" s="263"/>
      <c r="EY618" s="263"/>
      <c r="EZ618" s="263"/>
      <c r="FA618" s="263"/>
      <c r="FB618" s="263"/>
      <c r="FC618" s="263"/>
      <c r="FD618" s="263"/>
      <c r="FE618" s="263"/>
      <c r="FF618" s="263"/>
      <c r="FG618" s="263"/>
      <c r="FH618" s="263"/>
      <c r="FI618" s="263"/>
      <c r="FJ618" s="263"/>
      <c r="FK618" s="263"/>
      <c r="FL618" s="263"/>
      <c r="FM618" s="263"/>
      <c r="FN618" s="263"/>
      <c r="FO618" s="263"/>
      <c r="FP618" s="263"/>
      <c r="FQ618" s="263"/>
      <c r="FR618" s="263"/>
      <c r="FS618" s="263"/>
      <c r="FT618" s="263"/>
      <c r="FU618" s="263"/>
      <c r="FV618" s="263"/>
      <c r="FW618" s="263"/>
      <c r="FX618" s="263"/>
      <c r="FY618" s="263"/>
      <c r="FZ618" s="263"/>
      <c r="GA618" s="263"/>
      <c r="GB618" s="263"/>
      <c r="GC618" s="263"/>
      <c r="GD618" s="263"/>
      <c r="GE618" s="263"/>
      <c r="GF618" s="263"/>
      <c r="GH618" s="263"/>
      <c r="GL618" s="263"/>
      <c r="GM618" s="263"/>
      <c r="GN618" s="263"/>
      <c r="GO618" s="263"/>
      <c r="GP618" s="263"/>
      <c r="GQ618" s="263"/>
      <c r="GR618" s="263"/>
      <c r="GS618" s="263"/>
      <c r="GT618" s="263"/>
      <c r="GU618" s="263"/>
      <c r="GV618" s="263"/>
      <c r="GW618" s="263"/>
      <c r="GX618" s="263"/>
      <c r="GY618" s="280"/>
      <c r="GZ618" s="280"/>
      <c r="HA618" s="280"/>
      <c r="HB618" s="280"/>
      <c r="HC618" s="280"/>
      <c r="HD618" s="280"/>
      <c r="HE618" s="263"/>
      <c r="HF618" s="263"/>
      <c r="HG618" s="263"/>
      <c r="HH618" s="263"/>
      <c r="HI618" s="263"/>
      <c r="HJ618" s="263"/>
      <c r="HK618" s="263"/>
      <c r="HL618" s="263"/>
      <c r="HM618" s="263"/>
      <c r="HN618" s="263"/>
      <c r="HO618" s="263"/>
      <c r="HP618" s="263"/>
      <c r="HQ618" s="263"/>
      <c r="HR618" s="263"/>
      <c r="HS618" s="263"/>
      <c r="HT618" s="263"/>
      <c r="HU618" s="263"/>
      <c r="HV618" s="263"/>
      <c r="HW618" s="263"/>
      <c r="HX618" s="263"/>
      <c r="HY618" s="263"/>
      <c r="HZ618" s="263"/>
      <c r="IA618" s="263"/>
      <c r="IB618" s="263"/>
      <c r="IC618" s="263"/>
      <c r="ID618" s="263"/>
      <c r="IE618" s="263"/>
      <c r="IF618" s="263"/>
      <c r="IG618" s="263"/>
      <c r="IH618" s="263"/>
      <c r="II618" s="263"/>
      <c r="IJ618" s="263"/>
      <c r="IK618" s="263"/>
      <c r="IL618" s="263"/>
      <c r="IM618" s="263"/>
      <c r="IN618" s="263"/>
      <c r="IO618" s="263"/>
      <c r="IP618" s="263"/>
      <c r="IQ618" s="263"/>
      <c r="IR618" s="263"/>
      <c r="IS618" s="263"/>
      <c r="IT618" s="263"/>
      <c r="IU618" s="263"/>
      <c r="IV618" s="263"/>
    </row>
    <row r="619" spans="1:256" ht="20.100000000000001" hidden="1" customHeight="1">
      <c r="A619" s="837"/>
      <c r="B619" s="826"/>
      <c r="C619" s="826"/>
      <c r="D619" s="1237"/>
      <c r="E619" s="1237"/>
      <c r="F619" s="1237"/>
      <c r="G619" s="1237"/>
      <c r="H619" s="1238"/>
      <c r="I619" s="765"/>
      <c r="J619" s="766"/>
      <c r="K619" s="766"/>
      <c r="L619" s="766"/>
      <c r="M619" s="766"/>
      <c r="N619" s="766"/>
      <c r="O619" s="788"/>
      <c r="P619" s="765"/>
      <c r="Q619" s="788"/>
      <c r="R619" s="794"/>
      <c r="S619" s="709"/>
      <c r="T619" s="709"/>
      <c r="U619" s="709"/>
      <c r="V619" s="709"/>
      <c r="W619" s="824"/>
      <c r="X619" s="766"/>
      <c r="Y619" s="766"/>
      <c r="Z619" s="710" t="s">
        <v>496</v>
      </c>
      <c r="AA619" s="871">
        <v>10.725</v>
      </c>
      <c r="AB619" s="766"/>
      <c r="AC619" s="766"/>
      <c r="AD619" s="710" t="s">
        <v>501</v>
      </c>
      <c r="AE619" s="1239">
        <v>3</v>
      </c>
      <c r="AF619" s="766"/>
      <c r="AG619" s="766"/>
      <c r="AH619" s="710" t="s">
        <v>501</v>
      </c>
      <c r="AI619" s="976">
        <v>1</v>
      </c>
      <c r="AJ619" s="766"/>
      <c r="AK619" s="795"/>
      <c r="AL619" s="740">
        <f t="shared" si="7"/>
        <v>32.174999999999997</v>
      </c>
      <c r="AM619" s="741"/>
      <c r="AN619" s="741"/>
      <c r="AO619" s="741"/>
      <c r="AP619" s="741"/>
      <c r="AQ619" s="742"/>
      <c r="DW619" s="262"/>
      <c r="DX619" s="262"/>
      <c r="DY619" s="262"/>
      <c r="DZ619" s="262"/>
      <c r="EA619" s="262"/>
      <c r="EB619" s="262"/>
      <c r="EC619" s="262"/>
      <c r="ED619" s="262"/>
      <c r="EE619" s="262"/>
      <c r="EF619" s="262"/>
      <c r="EG619" s="262"/>
      <c r="EH619" s="262"/>
      <c r="EI619" s="262"/>
      <c r="EJ619" s="262"/>
      <c r="EK619" s="262"/>
      <c r="EL619" s="263"/>
      <c r="EM619" s="263"/>
      <c r="EN619" s="263"/>
      <c r="EO619" s="263"/>
      <c r="EP619" s="263"/>
      <c r="EQ619" s="263"/>
      <c r="ER619" s="263"/>
      <c r="ES619" s="263"/>
      <c r="ET619" s="263"/>
      <c r="EU619" s="263"/>
      <c r="EV619" s="263"/>
      <c r="EW619" s="263"/>
      <c r="EX619" s="263"/>
      <c r="EY619" s="263"/>
      <c r="EZ619" s="263"/>
      <c r="FA619" s="263"/>
      <c r="FB619" s="263"/>
      <c r="FC619" s="263"/>
      <c r="FD619" s="263"/>
      <c r="FE619" s="263"/>
      <c r="FF619" s="263"/>
      <c r="FG619" s="263"/>
      <c r="FH619" s="263"/>
      <c r="FI619" s="263"/>
      <c r="FJ619" s="263"/>
      <c r="FK619" s="263"/>
      <c r="FL619" s="263"/>
      <c r="FM619" s="263"/>
      <c r="FN619" s="263"/>
      <c r="FO619" s="263"/>
      <c r="FP619" s="263"/>
      <c r="FQ619" s="263"/>
      <c r="FR619" s="263"/>
      <c r="FS619" s="263"/>
      <c r="FT619" s="263"/>
      <c r="FU619" s="263"/>
      <c r="FV619" s="262"/>
      <c r="FW619" s="262"/>
      <c r="FX619" s="262"/>
      <c r="FY619" s="262"/>
      <c r="FZ619" s="262"/>
      <c r="GA619" s="262"/>
      <c r="GB619" s="262"/>
      <c r="GC619" s="262"/>
      <c r="GF619" s="262"/>
      <c r="GL619" s="262"/>
      <c r="GM619" s="262"/>
      <c r="GN619" s="262"/>
      <c r="GO619" s="262"/>
      <c r="GP619" s="262"/>
      <c r="GQ619" s="262"/>
      <c r="GR619" s="262"/>
      <c r="GS619" s="262"/>
      <c r="GT619" s="262"/>
      <c r="GU619" s="262"/>
      <c r="GV619" s="262"/>
      <c r="GW619" s="262"/>
      <c r="GX619" s="262"/>
      <c r="GY619" s="276"/>
      <c r="GZ619" s="276"/>
      <c r="HA619" s="276"/>
      <c r="HB619" s="276"/>
      <c r="HC619" s="276"/>
      <c r="HD619" s="276"/>
      <c r="HE619" s="262"/>
      <c r="HF619" s="262"/>
      <c r="HG619" s="262"/>
      <c r="HH619" s="262"/>
      <c r="HI619" s="262"/>
      <c r="HJ619" s="262"/>
      <c r="HK619" s="262"/>
      <c r="HL619" s="262"/>
      <c r="HM619" s="262"/>
      <c r="HN619" s="262"/>
      <c r="HO619" s="262"/>
      <c r="HP619" s="262"/>
      <c r="HQ619" s="262"/>
      <c r="HR619" s="262"/>
      <c r="HS619" s="262"/>
      <c r="HT619" s="262"/>
      <c r="HU619" s="262"/>
      <c r="HV619" s="262"/>
      <c r="HW619" s="262"/>
      <c r="HX619" s="262"/>
      <c r="HY619" s="262"/>
      <c r="HZ619" s="262"/>
      <c r="IA619" s="262"/>
      <c r="IB619" s="262"/>
      <c r="IC619" s="262"/>
      <c r="ID619" s="262"/>
      <c r="IE619" s="262"/>
      <c r="IF619" s="262"/>
      <c r="IG619" s="262"/>
      <c r="IH619" s="262"/>
      <c r="II619" s="262"/>
      <c r="IJ619" s="262"/>
      <c r="IK619" s="262"/>
      <c r="IL619" s="262"/>
      <c r="IM619" s="262"/>
      <c r="IN619" s="262"/>
      <c r="IO619" s="262"/>
      <c r="IP619" s="262"/>
      <c r="IQ619" s="262"/>
      <c r="IR619" s="262"/>
      <c r="IS619" s="262"/>
      <c r="IT619" s="262"/>
      <c r="IU619" s="262"/>
      <c r="IV619" s="262"/>
    </row>
    <row r="620" spans="1:256" ht="20.100000000000001" hidden="1" customHeight="1">
      <c r="A620" s="837"/>
      <c r="B620" s="826"/>
      <c r="C620" s="826"/>
      <c r="D620" s="1237"/>
      <c r="E620" s="1237"/>
      <c r="F620" s="1237"/>
      <c r="G620" s="1237"/>
      <c r="H620" s="1238"/>
      <c r="I620" s="765"/>
      <c r="J620" s="766"/>
      <c r="K620" s="766"/>
      <c r="L620" s="766"/>
      <c r="M620" s="766"/>
      <c r="N620" s="766"/>
      <c r="O620" s="788"/>
      <c r="P620" s="765"/>
      <c r="Q620" s="788"/>
      <c r="R620" s="794"/>
      <c r="S620" s="709"/>
      <c r="T620" s="709"/>
      <c r="U620" s="709"/>
      <c r="V620" s="709"/>
      <c r="W620" s="824"/>
      <c r="X620" s="766"/>
      <c r="Y620" s="766"/>
      <c r="Z620" s="710" t="s">
        <v>496</v>
      </c>
      <c r="AA620" s="871">
        <v>9.3000000000000007</v>
      </c>
      <c r="AB620" s="766"/>
      <c r="AC620" s="766"/>
      <c r="AD620" s="710" t="s">
        <v>501</v>
      </c>
      <c r="AE620" s="1239">
        <v>3</v>
      </c>
      <c r="AF620" s="766"/>
      <c r="AG620" s="766"/>
      <c r="AH620" s="710" t="s">
        <v>501</v>
      </c>
      <c r="AI620" s="976">
        <v>1</v>
      </c>
      <c r="AJ620" s="766"/>
      <c r="AK620" s="795"/>
      <c r="AL620" s="740">
        <f t="shared" si="7"/>
        <v>27.9</v>
      </c>
      <c r="AM620" s="741"/>
      <c r="AN620" s="741"/>
      <c r="AO620" s="741"/>
      <c r="AP620" s="741"/>
      <c r="AQ620" s="742"/>
      <c r="DW620" s="262"/>
      <c r="DX620" s="262"/>
      <c r="DY620" s="262"/>
      <c r="DZ620" s="262"/>
      <c r="EA620" s="262"/>
      <c r="EB620" s="262"/>
      <c r="EC620" s="262"/>
      <c r="ED620" s="262"/>
      <c r="EE620" s="262"/>
      <c r="EF620" s="262"/>
      <c r="EG620" s="262"/>
      <c r="EH620" s="262"/>
      <c r="EI620" s="262"/>
      <c r="EJ620" s="262"/>
      <c r="EK620" s="262"/>
      <c r="EL620" s="263"/>
      <c r="EM620" s="263"/>
      <c r="EN620" s="263"/>
      <c r="EO620" s="263"/>
      <c r="EP620" s="263"/>
      <c r="EQ620" s="263"/>
      <c r="ER620" s="263"/>
      <c r="ES620" s="263"/>
      <c r="ET620" s="263"/>
      <c r="EU620" s="263"/>
      <c r="EV620" s="263"/>
      <c r="EW620" s="263"/>
      <c r="EX620" s="263"/>
      <c r="EY620" s="263"/>
      <c r="EZ620" s="263"/>
      <c r="FA620" s="263"/>
      <c r="FB620" s="263"/>
      <c r="FC620" s="263"/>
      <c r="FD620" s="263"/>
      <c r="FE620" s="263"/>
      <c r="FF620" s="263"/>
      <c r="FG620" s="263"/>
      <c r="FH620" s="263"/>
      <c r="FI620" s="263"/>
      <c r="FJ620" s="263"/>
      <c r="FK620" s="263"/>
      <c r="FL620" s="263"/>
      <c r="FM620" s="263"/>
      <c r="FN620" s="263"/>
      <c r="FO620" s="263"/>
      <c r="FP620" s="263"/>
      <c r="FQ620" s="263"/>
      <c r="FR620" s="263"/>
      <c r="FS620" s="263"/>
      <c r="FT620" s="263"/>
      <c r="FU620" s="263"/>
      <c r="FV620" s="262"/>
      <c r="FW620" s="262"/>
      <c r="FX620" s="262"/>
      <c r="FY620" s="262"/>
      <c r="FZ620" s="262"/>
      <c r="GA620" s="262"/>
      <c r="GB620" s="262"/>
      <c r="GC620" s="262"/>
      <c r="GF620" s="262"/>
      <c r="GL620" s="262"/>
      <c r="GM620" s="262"/>
      <c r="GN620" s="262"/>
      <c r="GO620" s="262"/>
      <c r="GP620" s="262"/>
      <c r="GQ620" s="262"/>
      <c r="GR620" s="262"/>
      <c r="GS620" s="262"/>
      <c r="GT620" s="262"/>
      <c r="GU620" s="262"/>
      <c r="GV620" s="262"/>
      <c r="GW620" s="262"/>
      <c r="GX620" s="262"/>
      <c r="GY620" s="276"/>
      <c r="GZ620" s="276"/>
      <c r="HA620" s="276"/>
      <c r="HB620" s="276"/>
      <c r="HC620" s="276"/>
      <c r="HD620" s="276"/>
      <c r="HE620" s="262"/>
      <c r="HF620" s="262"/>
      <c r="HG620" s="262"/>
      <c r="HH620" s="262"/>
      <c r="HI620" s="262"/>
      <c r="HJ620" s="262"/>
      <c r="HK620" s="262"/>
      <c r="HL620" s="262"/>
      <c r="HM620" s="262"/>
      <c r="HN620" s="262"/>
      <c r="HO620" s="262"/>
      <c r="HP620" s="262"/>
      <c r="HQ620" s="262"/>
      <c r="HR620" s="262"/>
      <c r="HS620" s="262"/>
      <c r="HT620" s="262"/>
      <c r="HU620" s="262"/>
      <c r="HV620" s="262"/>
      <c r="HW620" s="262"/>
      <c r="HX620" s="262"/>
      <c r="HY620" s="262"/>
      <c r="HZ620" s="262"/>
      <c r="IA620" s="262"/>
      <c r="IB620" s="262"/>
      <c r="IC620" s="262"/>
      <c r="ID620" s="262"/>
      <c r="IE620" s="262"/>
      <c r="IF620" s="262"/>
      <c r="IG620" s="262"/>
      <c r="IH620" s="262"/>
      <c r="II620" s="262"/>
      <c r="IJ620" s="262"/>
      <c r="IK620" s="262"/>
      <c r="IL620" s="262"/>
      <c r="IM620" s="262"/>
      <c r="IN620" s="262"/>
      <c r="IO620" s="262"/>
      <c r="IP620" s="262"/>
      <c r="IQ620" s="262"/>
      <c r="IR620" s="262"/>
      <c r="IS620" s="262"/>
      <c r="IT620" s="262"/>
      <c r="IU620" s="262"/>
      <c r="IV620" s="262"/>
    </row>
    <row r="621" spans="1:256" ht="20.100000000000001" hidden="1" customHeight="1">
      <c r="A621" s="837"/>
      <c r="B621" s="826"/>
      <c r="C621" s="826"/>
      <c r="D621" s="1237"/>
      <c r="E621" s="1237"/>
      <c r="F621" s="1237"/>
      <c r="G621" s="1237"/>
      <c r="H621" s="1238"/>
      <c r="I621" s="765"/>
      <c r="J621" s="766"/>
      <c r="K621" s="766"/>
      <c r="L621" s="766"/>
      <c r="M621" s="766"/>
      <c r="N621" s="766"/>
      <c r="O621" s="788"/>
      <c r="P621" s="765"/>
      <c r="Q621" s="788"/>
      <c r="R621" s="794"/>
      <c r="S621" s="709"/>
      <c r="T621" s="709"/>
      <c r="U621" s="709"/>
      <c r="V621" s="709"/>
      <c r="W621" s="824"/>
      <c r="X621" s="766"/>
      <c r="Y621" s="766"/>
      <c r="Z621" s="710" t="s">
        <v>496</v>
      </c>
      <c r="AA621" s="871">
        <v>11.175000000000001</v>
      </c>
      <c r="AB621" s="766"/>
      <c r="AC621" s="766"/>
      <c r="AD621" s="710" t="s">
        <v>501</v>
      </c>
      <c r="AE621" s="1239">
        <v>3</v>
      </c>
      <c r="AF621" s="766"/>
      <c r="AG621" s="766"/>
      <c r="AH621" s="710" t="s">
        <v>501</v>
      </c>
      <c r="AI621" s="976">
        <v>1</v>
      </c>
      <c r="AJ621" s="766"/>
      <c r="AK621" s="795"/>
      <c r="AL621" s="740">
        <f t="shared" si="7"/>
        <v>33.524999999999999</v>
      </c>
      <c r="AM621" s="741"/>
      <c r="AN621" s="741"/>
      <c r="AO621" s="741"/>
      <c r="AP621" s="741"/>
      <c r="AQ621" s="742"/>
      <c r="DW621" s="262"/>
      <c r="DX621" s="262"/>
      <c r="DY621" s="262"/>
      <c r="DZ621" s="262"/>
      <c r="EA621" s="262"/>
      <c r="EB621" s="262"/>
      <c r="EC621" s="262"/>
      <c r="ED621" s="262"/>
      <c r="EE621" s="262"/>
      <c r="EF621" s="262"/>
      <c r="EG621" s="262"/>
      <c r="EH621" s="262"/>
      <c r="EI621" s="262"/>
      <c r="EJ621" s="262"/>
      <c r="EK621" s="262"/>
      <c r="EL621" s="263"/>
      <c r="EM621" s="263"/>
      <c r="EN621" s="263"/>
      <c r="EO621" s="263"/>
      <c r="EP621" s="263"/>
      <c r="EQ621" s="263"/>
      <c r="ER621" s="263"/>
      <c r="ES621" s="263"/>
      <c r="ET621" s="263"/>
      <c r="EU621" s="263"/>
      <c r="EV621" s="263"/>
      <c r="EW621" s="263"/>
      <c r="EX621" s="263"/>
      <c r="EY621" s="263"/>
      <c r="EZ621" s="263"/>
      <c r="FA621" s="263"/>
      <c r="FB621" s="263"/>
      <c r="FC621" s="263"/>
      <c r="FD621" s="263"/>
      <c r="FE621" s="263"/>
      <c r="FF621" s="263"/>
      <c r="FG621" s="263"/>
      <c r="FH621" s="263"/>
      <c r="FI621" s="263"/>
      <c r="FJ621" s="263"/>
      <c r="FK621" s="263"/>
      <c r="FL621" s="263"/>
      <c r="FM621" s="263"/>
      <c r="FN621" s="263"/>
      <c r="FO621" s="263"/>
      <c r="FP621" s="263"/>
      <c r="FQ621" s="263"/>
      <c r="FR621" s="263"/>
      <c r="FS621" s="263"/>
      <c r="FT621" s="263"/>
      <c r="FU621" s="263"/>
      <c r="FV621" s="262"/>
      <c r="FW621" s="262"/>
      <c r="FX621" s="262"/>
      <c r="FY621" s="262"/>
      <c r="FZ621" s="262"/>
      <c r="GA621" s="262"/>
      <c r="GB621" s="262"/>
      <c r="GC621" s="262"/>
      <c r="GF621" s="262"/>
      <c r="GL621" s="262"/>
      <c r="GM621" s="262"/>
      <c r="GN621" s="262"/>
      <c r="GO621" s="262"/>
      <c r="GP621" s="262"/>
      <c r="GQ621" s="262"/>
      <c r="GR621" s="262"/>
      <c r="GS621" s="262"/>
      <c r="GT621" s="262"/>
      <c r="GU621" s="262"/>
      <c r="GV621" s="262"/>
      <c r="GW621" s="262"/>
      <c r="GX621" s="262"/>
      <c r="GY621" s="276"/>
      <c r="GZ621" s="276"/>
      <c r="HA621" s="276"/>
      <c r="HB621" s="276"/>
      <c r="HC621" s="276"/>
      <c r="HD621" s="276"/>
      <c r="HE621" s="262"/>
      <c r="HF621" s="262"/>
      <c r="HG621" s="262"/>
      <c r="HH621" s="262"/>
      <c r="HI621" s="262"/>
      <c r="HJ621" s="262"/>
      <c r="HK621" s="262"/>
      <c r="HL621" s="262"/>
      <c r="HM621" s="262"/>
      <c r="HN621" s="262"/>
      <c r="HO621" s="262"/>
      <c r="HP621" s="262"/>
      <c r="HQ621" s="262"/>
      <c r="HR621" s="262"/>
      <c r="HS621" s="262"/>
      <c r="HT621" s="262"/>
      <c r="HU621" s="262"/>
      <c r="HV621" s="262"/>
      <c r="HW621" s="262"/>
      <c r="HX621" s="262"/>
      <c r="HY621" s="262"/>
      <c r="HZ621" s="262"/>
      <c r="IA621" s="262"/>
      <c r="IB621" s="262"/>
      <c r="IC621" s="262"/>
      <c r="ID621" s="262"/>
      <c r="IE621" s="262"/>
      <c r="IF621" s="262"/>
      <c r="IG621" s="262"/>
      <c r="IH621" s="262"/>
      <c r="II621" s="262"/>
      <c r="IJ621" s="262"/>
      <c r="IK621" s="262"/>
      <c r="IL621" s="262"/>
      <c r="IM621" s="262"/>
      <c r="IN621" s="262"/>
      <c r="IO621" s="262"/>
      <c r="IP621" s="262"/>
      <c r="IQ621" s="262"/>
      <c r="IR621" s="262"/>
      <c r="IS621" s="262"/>
      <c r="IT621" s="262"/>
      <c r="IU621" s="262"/>
      <c r="IV621" s="262"/>
    </row>
    <row r="622" spans="1:256" ht="20.100000000000001" hidden="1" customHeight="1">
      <c r="A622" s="837"/>
      <c r="B622" s="826"/>
      <c r="C622" s="826"/>
      <c r="D622" s="1237"/>
      <c r="E622" s="1237"/>
      <c r="F622" s="1237"/>
      <c r="G622" s="1237"/>
      <c r="H622" s="1238"/>
      <c r="I622" s="765"/>
      <c r="J622" s="766"/>
      <c r="K622" s="766"/>
      <c r="L622" s="766"/>
      <c r="M622" s="766"/>
      <c r="N622" s="766"/>
      <c r="O622" s="788"/>
      <c r="P622" s="765"/>
      <c r="Q622" s="788"/>
      <c r="R622" s="794"/>
      <c r="S622" s="709"/>
      <c r="T622" s="709"/>
      <c r="U622" s="709"/>
      <c r="V622" s="709"/>
      <c r="W622" s="824"/>
      <c r="X622" s="766"/>
      <c r="Y622" s="766"/>
      <c r="Z622" s="710" t="s">
        <v>496</v>
      </c>
      <c r="AA622" s="871">
        <v>10.9</v>
      </c>
      <c r="AB622" s="766"/>
      <c r="AC622" s="766"/>
      <c r="AD622" s="710" t="s">
        <v>501</v>
      </c>
      <c r="AE622" s="1239">
        <v>1</v>
      </c>
      <c r="AF622" s="766"/>
      <c r="AG622" s="766"/>
      <c r="AH622" s="710" t="s">
        <v>501</v>
      </c>
      <c r="AI622" s="976">
        <v>1</v>
      </c>
      <c r="AJ622" s="766"/>
      <c r="AK622" s="795"/>
      <c r="AL622" s="740">
        <f t="shared" si="7"/>
        <v>10.9</v>
      </c>
      <c r="AM622" s="741"/>
      <c r="AN622" s="741"/>
      <c r="AO622" s="741"/>
      <c r="AP622" s="741"/>
      <c r="AQ622" s="742"/>
      <c r="DW622" s="262"/>
      <c r="DX622" s="262"/>
      <c r="DY622" s="262"/>
      <c r="DZ622" s="262"/>
      <c r="EA622" s="262"/>
      <c r="EB622" s="262"/>
      <c r="EC622" s="262"/>
      <c r="ED622" s="262"/>
      <c r="EE622" s="262"/>
      <c r="EF622" s="262"/>
      <c r="EG622" s="262"/>
      <c r="EH622" s="262"/>
      <c r="EI622" s="262"/>
      <c r="EJ622" s="262"/>
      <c r="EK622" s="262"/>
      <c r="EL622" s="263"/>
      <c r="EM622" s="263"/>
      <c r="EN622" s="263"/>
      <c r="EO622" s="263"/>
      <c r="EP622" s="263"/>
      <c r="EQ622" s="263"/>
      <c r="ER622" s="263"/>
      <c r="ES622" s="263"/>
      <c r="ET622" s="263"/>
      <c r="EU622" s="263"/>
      <c r="EV622" s="263"/>
      <c r="EW622" s="263"/>
      <c r="EX622" s="263"/>
      <c r="EY622" s="263"/>
      <c r="EZ622" s="263"/>
      <c r="FA622" s="263"/>
      <c r="FB622" s="263"/>
      <c r="FC622" s="263"/>
      <c r="FD622" s="263"/>
      <c r="FE622" s="263"/>
      <c r="FF622" s="263"/>
      <c r="FG622" s="263"/>
      <c r="FH622" s="263"/>
      <c r="FI622" s="263"/>
      <c r="FJ622" s="263"/>
      <c r="FK622" s="263"/>
      <c r="FL622" s="263"/>
      <c r="FM622" s="263"/>
      <c r="FN622" s="263"/>
      <c r="FO622" s="263"/>
      <c r="FP622" s="263"/>
      <c r="FQ622" s="263"/>
      <c r="FR622" s="263"/>
      <c r="FS622" s="263"/>
      <c r="FT622" s="263"/>
      <c r="FU622" s="263"/>
      <c r="FV622" s="262"/>
      <c r="FW622" s="262"/>
      <c r="FX622" s="262"/>
      <c r="FY622" s="262"/>
      <c r="FZ622" s="262"/>
      <c r="GA622" s="262"/>
      <c r="GB622" s="262"/>
      <c r="GC622" s="262"/>
      <c r="GF622" s="262"/>
      <c r="GL622" s="262"/>
      <c r="GM622" s="262"/>
      <c r="GN622" s="262"/>
      <c r="GO622" s="262"/>
      <c r="GP622" s="262"/>
      <c r="GQ622" s="262"/>
      <c r="GR622" s="262"/>
      <c r="GS622" s="262"/>
      <c r="GT622" s="262"/>
      <c r="GU622" s="262"/>
      <c r="GV622" s="262"/>
      <c r="GW622" s="262"/>
      <c r="GX622" s="262"/>
      <c r="GY622" s="276"/>
      <c r="GZ622" s="276"/>
      <c r="HA622" s="276"/>
      <c r="HB622" s="276"/>
      <c r="HC622" s="276"/>
      <c r="HD622" s="262"/>
      <c r="HE622" s="262"/>
      <c r="HF622" s="262"/>
      <c r="HG622" s="262"/>
      <c r="HH622" s="262"/>
      <c r="HI622" s="262"/>
      <c r="HJ622" s="262"/>
      <c r="HK622" s="262"/>
      <c r="HL622" s="262"/>
      <c r="HM622" s="262"/>
      <c r="HN622" s="262"/>
      <c r="HO622" s="262"/>
      <c r="HP622" s="262"/>
      <c r="HQ622" s="262"/>
      <c r="HR622" s="262"/>
      <c r="HS622" s="262"/>
      <c r="HT622" s="262"/>
      <c r="HU622" s="262"/>
      <c r="HV622" s="262"/>
      <c r="HW622" s="262"/>
      <c r="HX622" s="262"/>
      <c r="HY622" s="262"/>
      <c r="HZ622" s="262"/>
      <c r="IA622" s="262"/>
      <c r="IB622" s="262"/>
      <c r="IC622" s="262"/>
      <c r="ID622" s="262"/>
      <c r="IE622" s="262"/>
      <c r="IF622" s="262"/>
      <c r="IG622" s="262"/>
      <c r="IH622" s="262"/>
      <c r="II622" s="262"/>
      <c r="IJ622" s="262"/>
      <c r="IK622" s="262"/>
      <c r="IL622" s="262"/>
      <c r="IM622" s="262"/>
      <c r="IN622" s="262"/>
      <c r="IO622" s="262"/>
      <c r="IP622" s="262"/>
      <c r="IQ622" s="262"/>
      <c r="IR622" s="262"/>
      <c r="IS622" s="262"/>
      <c r="IT622" s="262"/>
      <c r="IU622" s="262"/>
      <c r="IV622" s="262"/>
    </row>
    <row r="623" spans="1:256" ht="20.100000000000001" hidden="1" customHeight="1">
      <c r="A623" s="837"/>
      <c r="B623" s="826"/>
      <c r="C623" s="826"/>
      <c r="D623" s="1237"/>
      <c r="E623" s="1237"/>
      <c r="F623" s="1237"/>
      <c r="G623" s="1237"/>
      <c r="H623" s="1238"/>
      <c r="I623" s="765"/>
      <c r="J623" s="766"/>
      <c r="K623" s="766"/>
      <c r="L623" s="766"/>
      <c r="M623" s="766"/>
      <c r="N623" s="766"/>
      <c r="O623" s="788"/>
      <c r="P623" s="765"/>
      <c r="Q623" s="788"/>
      <c r="R623" s="794"/>
      <c r="S623" s="709"/>
      <c r="T623" s="709"/>
      <c r="U623" s="709"/>
      <c r="V623" s="710"/>
      <c r="W623" s="824"/>
      <c r="X623" s="766"/>
      <c r="Y623" s="766"/>
      <c r="Z623" s="710" t="s">
        <v>496</v>
      </c>
      <c r="AA623" s="871">
        <v>10.9</v>
      </c>
      <c r="AB623" s="766"/>
      <c r="AC623" s="766"/>
      <c r="AD623" s="710" t="s">
        <v>501</v>
      </c>
      <c r="AE623" s="1239">
        <v>1</v>
      </c>
      <c r="AF623" s="766"/>
      <c r="AG623" s="766"/>
      <c r="AH623" s="710" t="s">
        <v>501</v>
      </c>
      <c r="AI623" s="976">
        <v>1</v>
      </c>
      <c r="AJ623" s="766"/>
      <c r="AK623" s="795"/>
      <c r="AL623" s="740">
        <f t="shared" si="7"/>
        <v>10.9</v>
      </c>
      <c r="AM623" s="741"/>
      <c r="AN623" s="741"/>
      <c r="AO623" s="741"/>
      <c r="AP623" s="741"/>
      <c r="AQ623" s="742"/>
      <c r="DW623" s="262"/>
      <c r="DX623" s="262"/>
      <c r="DY623" s="262"/>
      <c r="DZ623" s="262"/>
      <c r="EA623" s="262"/>
      <c r="EB623" s="262"/>
      <c r="EC623" s="262"/>
      <c r="ED623" s="262"/>
      <c r="EE623" s="262"/>
      <c r="EF623" s="262"/>
      <c r="EG623" s="262"/>
      <c r="EH623" s="262"/>
      <c r="EI623" s="262"/>
      <c r="EJ623" s="262"/>
      <c r="EK623" s="262"/>
      <c r="EL623" s="263"/>
      <c r="EM623" s="263"/>
      <c r="EN623" s="263"/>
      <c r="EO623" s="263"/>
      <c r="EP623" s="263"/>
      <c r="EQ623" s="263"/>
      <c r="ER623" s="263"/>
      <c r="ES623" s="263"/>
      <c r="ET623" s="263"/>
      <c r="EU623" s="263"/>
      <c r="EV623" s="263"/>
      <c r="EW623" s="263"/>
      <c r="EX623" s="263"/>
      <c r="EY623" s="263"/>
      <c r="EZ623" s="263"/>
      <c r="FA623" s="263"/>
      <c r="FB623" s="263"/>
      <c r="FC623" s="263"/>
      <c r="FD623" s="263"/>
      <c r="FE623" s="263"/>
      <c r="FF623" s="263"/>
      <c r="FG623" s="263"/>
      <c r="FH623" s="263"/>
      <c r="FI623" s="263"/>
      <c r="FJ623" s="263"/>
      <c r="FK623" s="263"/>
      <c r="FL623" s="263"/>
      <c r="FM623" s="263"/>
      <c r="FN623" s="263"/>
      <c r="FO623" s="263"/>
      <c r="FP623" s="263"/>
      <c r="FQ623" s="263"/>
      <c r="FR623" s="263"/>
      <c r="FS623" s="263"/>
      <c r="FT623" s="263"/>
      <c r="FU623" s="263"/>
      <c r="FV623" s="262"/>
      <c r="FW623" s="262"/>
      <c r="FX623" s="262"/>
      <c r="FY623" s="262"/>
      <c r="FZ623" s="262"/>
      <c r="GA623" s="262"/>
      <c r="GB623" s="262"/>
      <c r="GC623" s="262"/>
      <c r="GF623" s="262"/>
      <c r="GL623" s="262"/>
      <c r="GM623" s="262"/>
      <c r="GN623" s="262"/>
      <c r="GO623" s="262"/>
      <c r="GP623" s="262"/>
      <c r="GQ623" s="262"/>
      <c r="GR623" s="262"/>
      <c r="GS623" s="262"/>
      <c r="GT623" s="262"/>
      <c r="GU623" s="262"/>
      <c r="GV623" s="262"/>
      <c r="GW623" s="262"/>
      <c r="GX623" s="262"/>
      <c r="GY623" s="276"/>
      <c r="GZ623" s="276"/>
      <c r="HA623" s="276"/>
      <c r="HB623" s="276"/>
      <c r="HC623" s="276"/>
      <c r="HD623" s="262"/>
      <c r="HE623" s="262"/>
      <c r="HF623" s="262"/>
      <c r="HG623" s="262"/>
      <c r="HH623" s="262"/>
      <c r="HI623" s="262"/>
      <c r="HJ623" s="262"/>
      <c r="HK623" s="262"/>
      <c r="HL623" s="262"/>
      <c r="HM623" s="262"/>
      <c r="HN623" s="262"/>
      <c r="HO623" s="262"/>
      <c r="HP623" s="262"/>
      <c r="HQ623" s="262"/>
      <c r="HR623" s="262"/>
      <c r="HS623" s="262"/>
      <c r="HT623" s="262"/>
      <c r="HU623" s="262"/>
      <c r="HV623" s="262"/>
      <c r="HW623" s="262"/>
      <c r="HX623" s="262"/>
      <c r="HY623" s="262"/>
      <c r="HZ623" s="262"/>
      <c r="IA623" s="262"/>
      <c r="IB623" s="262"/>
      <c r="IC623" s="262"/>
      <c r="ID623" s="262"/>
      <c r="IE623" s="262"/>
      <c r="IF623" s="262"/>
      <c r="IG623" s="262"/>
      <c r="IH623" s="262"/>
      <c r="II623" s="262"/>
      <c r="IJ623" s="262"/>
      <c r="IK623" s="262"/>
      <c r="IL623" s="262"/>
      <c r="IM623" s="262"/>
      <c r="IN623" s="262"/>
      <c r="IO623" s="262"/>
      <c r="IP623" s="262"/>
      <c r="IQ623" s="262"/>
      <c r="IR623" s="262"/>
      <c r="IS623" s="262"/>
      <c r="IT623" s="262"/>
      <c r="IU623" s="262"/>
      <c r="IV623" s="262"/>
    </row>
    <row r="624" spans="1:256" ht="20.100000000000001" hidden="1" customHeight="1">
      <c r="A624" s="837"/>
      <c r="B624" s="826"/>
      <c r="C624" s="826"/>
      <c r="D624" s="1237"/>
      <c r="E624" s="1237"/>
      <c r="F624" s="1237"/>
      <c r="G624" s="1237"/>
      <c r="H624" s="1238"/>
      <c r="I624" s="765"/>
      <c r="J624" s="766"/>
      <c r="K624" s="766"/>
      <c r="L624" s="766"/>
      <c r="M624" s="766"/>
      <c r="N624" s="766"/>
      <c r="O624" s="788"/>
      <c r="P624" s="765"/>
      <c r="Q624" s="788"/>
      <c r="R624" s="794"/>
      <c r="S624" s="709"/>
      <c r="T624" s="709"/>
      <c r="U624" s="709"/>
      <c r="V624" s="709"/>
      <c r="W624" s="824"/>
      <c r="X624" s="766"/>
      <c r="Y624" s="766"/>
      <c r="Z624" s="710" t="s">
        <v>496</v>
      </c>
      <c r="AA624" s="871">
        <v>46.7</v>
      </c>
      <c r="AB624" s="766"/>
      <c r="AC624" s="766"/>
      <c r="AD624" s="710" t="s">
        <v>501</v>
      </c>
      <c r="AE624" s="1239">
        <v>3</v>
      </c>
      <c r="AF624" s="766"/>
      <c r="AG624" s="766"/>
      <c r="AH624" s="710" t="s">
        <v>501</v>
      </c>
      <c r="AI624" s="976">
        <v>1</v>
      </c>
      <c r="AJ624" s="766"/>
      <c r="AK624" s="795"/>
      <c r="AL624" s="740">
        <f t="shared" si="7"/>
        <v>140.1</v>
      </c>
      <c r="AM624" s="741"/>
      <c r="AN624" s="741"/>
      <c r="AO624" s="741"/>
      <c r="AP624" s="741"/>
      <c r="AQ624" s="742"/>
      <c r="DW624" s="262"/>
      <c r="DX624" s="262"/>
      <c r="DY624" s="262"/>
      <c r="DZ624" s="262"/>
      <c r="EA624" s="262"/>
      <c r="EB624" s="262"/>
      <c r="EC624" s="262"/>
      <c r="ED624" s="262"/>
      <c r="EE624" s="262"/>
      <c r="EF624" s="262"/>
      <c r="EG624" s="262"/>
      <c r="EH624" s="262"/>
      <c r="EI624" s="262"/>
      <c r="EJ624" s="262"/>
      <c r="EK624" s="262"/>
      <c r="EL624" s="263"/>
      <c r="EM624" s="263"/>
      <c r="EN624" s="263"/>
      <c r="EO624" s="263"/>
      <c r="EP624" s="263"/>
      <c r="EQ624" s="263"/>
      <c r="ER624" s="263"/>
      <c r="ES624" s="263"/>
      <c r="ET624" s="263"/>
      <c r="EU624" s="263"/>
      <c r="EV624" s="263"/>
      <c r="EW624" s="263"/>
      <c r="EX624" s="263"/>
      <c r="EY624" s="263"/>
      <c r="EZ624" s="263"/>
      <c r="FA624" s="263"/>
      <c r="FB624" s="263"/>
      <c r="FC624" s="263"/>
      <c r="FD624" s="263"/>
      <c r="FE624" s="263"/>
      <c r="FF624" s="263"/>
      <c r="FG624" s="263"/>
      <c r="FH624" s="263"/>
      <c r="FI624" s="263"/>
      <c r="FJ624" s="263"/>
      <c r="FK624" s="263"/>
      <c r="FL624" s="263"/>
      <c r="FM624" s="263"/>
      <c r="FN624" s="263"/>
      <c r="FO624" s="263"/>
      <c r="FP624" s="263"/>
      <c r="FQ624" s="263"/>
      <c r="FR624" s="263"/>
      <c r="FS624" s="263"/>
      <c r="FT624" s="263"/>
      <c r="FU624" s="263"/>
      <c r="FV624" s="262"/>
      <c r="FW624" s="262"/>
      <c r="FX624" s="262"/>
      <c r="FY624" s="262"/>
      <c r="FZ624" s="262"/>
      <c r="GA624" s="262"/>
      <c r="GB624" s="262"/>
      <c r="GC624" s="262"/>
      <c r="GF624" s="262"/>
      <c r="GL624" s="262"/>
      <c r="GM624" s="262"/>
      <c r="GN624" s="262"/>
      <c r="GO624" s="262"/>
      <c r="GP624" s="262"/>
      <c r="GQ624" s="262"/>
      <c r="GR624" s="262"/>
      <c r="GS624" s="262"/>
      <c r="GT624" s="262"/>
      <c r="GU624" s="262"/>
      <c r="GV624" s="262"/>
      <c r="GW624" s="262"/>
      <c r="GX624" s="262"/>
      <c r="GY624" s="276"/>
      <c r="GZ624" s="276"/>
      <c r="HA624" s="276"/>
      <c r="HB624" s="276"/>
      <c r="HC624" s="276"/>
      <c r="HD624" s="262"/>
      <c r="HE624" s="262"/>
      <c r="HF624" s="262"/>
      <c r="HG624" s="262"/>
      <c r="HH624" s="262"/>
      <c r="HI624" s="262"/>
      <c r="HJ624" s="262"/>
      <c r="HK624" s="262"/>
      <c r="HL624" s="262"/>
      <c r="HM624" s="262"/>
      <c r="HN624" s="262"/>
      <c r="HO624" s="262"/>
      <c r="HP624" s="262"/>
      <c r="HQ624" s="262"/>
      <c r="HR624" s="262"/>
      <c r="HS624" s="262"/>
      <c r="HT624" s="262"/>
      <c r="HU624" s="262"/>
      <c r="HV624" s="262"/>
      <c r="HW624" s="262"/>
      <c r="HX624" s="262"/>
      <c r="HY624" s="262"/>
      <c r="HZ624" s="262"/>
      <c r="IA624" s="262"/>
      <c r="IB624" s="262"/>
      <c r="IC624" s="262"/>
      <c r="ID624" s="262"/>
      <c r="IE624" s="262"/>
      <c r="IF624" s="262"/>
      <c r="IG624" s="262"/>
      <c r="IH624" s="262"/>
      <c r="II624" s="262"/>
      <c r="IJ624" s="262"/>
      <c r="IK624" s="262"/>
      <c r="IL624" s="262"/>
      <c r="IM624" s="262"/>
      <c r="IN624" s="262"/>
      <c r="IO624" s="262"/>
      <c r="IP624" s="262"/>
      <c r="IQ624" s="262"/>
      <c r="IR624" s="262"/>
      <c r="IS624" s="262"/>
      <c r="IT624" s="262"/>
      <c r="IU624" s="262"/>
      <c r="IV624" s="262"/>
    </row>
    <row r="625" spans="1:256" ht="20.100000000000001" hidden="1" customHeight="1">
      <c r="A625" s="837"/>
      <c r="B625" s="826"/>
      <c r="C625" s="826"/>
      <c r="D625" s="1237"/>
      <c r="E625" s="1237"/>
      <c r="F625" s="1237"/>
      <c r="G625" s="1237"/>
      <c r="H625" s="1238"/>
      <c r="I625" s="765"/>
      <c r="J625" s="766"/>
      <c r="K625" s="766"/>
      <c r="L625" s="766"/>
      <c r="M625" s="766"/>
      <c r="N625" s="766"/>
      <c r="O625" s="788"/>
      <c r="P625" s="765"/>
      <c r="Q625" s="788"/>
      <c r="R625" s="794"/>
      <c r="S625" s="709"/>
      <c r="T625" s="709"/>
      <c r="U625" s="709"/>
      <c r="V625" s="710"/>
      <c r="W625" s="824"/>
      <c r="X625" s="766"/>
      <c r="Y625" s="766"/>
      <c r="Z625" s="710" t="s">
        <v>496</v>
      </c>
      <c r="AA625" s="871">
        <v>14.7</v>
      </c>
      <c r="AB625" s="766"/>
      <c r="AC625" s="766"/>
      <c r="AD625" s="710" t="s">
        <v>501</v>
      </c>
      <c r="AE625" s="1239">
        <v>1</v>
      </c>
      <c r="AF625" s="766"/>
      <c r="AG625" s="766"/>
      <c r="AH625" s="710" t="s">
        <v>501</v>
      </c>
      <c r="AI625" s="976">
        <v>1</v>
      </c>
      <c r="AJ625" s="766"/>
      <c r="AK625" s="795"/>
      <c r="AL625" s="740">
        <f t="shared" si="7"/>
        <v>14.7</v>
      </c>
      <c r="AM625" s="741"/>
      <c r="AN625" s="741"/>
      <c r="AO625" s="741"/>
      <c r="AP625" s="741"/>
      <c r="AQ625" s="742"/>
      <c r="DW625" s="262"/>
      <c r="DX625" s="262"/>
      <c r="DY625" s="262"/>
      <c r="DZ625" s="262"/>
      <c r="EA625" s="262"/>
      <c r="EB625" s="262"/>
      <c r="EC625" s="262"/>
      <c r="ED625" s="262"/>
      <c r="EE625" s="262"/>
      <c r="EF625" s="262"/>
      <c r="EG625" s="262"/>
      <c r="EH625" s="262"/>
      <c r="EI625" s="262"/>
      <c r="EJ625" s="262"/>
      <c r="EK625" s="262"/>
      <c r="EL625" s="263"/>
      <c r="EM625" s="263"/>
      <c r="EN625" s="263"/>
      <c r="EO625" s="263"/>
      <c r="EP625" s="263"/>
      <c r="EQ625" s="263"/>
      <c r="ER625" s="263"/>
      <c r="ES625" s="263"/>
      <c r="ET625" s="263"/>
      <c r="EU625" s="263"/>
      <c r="EV625" s="263"/>
      <c r="EW625" s="263"/>
      <c r="EX625" s="263"/>
      <c r="EY625" s="263"/>
      <c r="EZ625" s="263"/>
      <c r="FA625" s="263"/>
      <c r="FB625" s="263"/>
      <c r="FC625" s="263"/>
      <c r="FD625" s="263"/>
      <c r="FE625" s="263"/>
      <c r="FF625" s="263"/>
      <c r="FG625" s="263"/>
      <c r="FH625" s="263"/>
      <c r="FI625" s="263"/>
      <c r="FJ625" s="263"/>
      <c r="FK625" s="263"/>
      <c r="FL625" s="263"/>
      <c r="FM625" s="263"/>
      <c r="FN625" s="263"/>
      <c r="FO625" s="263"/>
      <c r="FP625" s="263"/>
      <c r="FQ625" s="263"/>
      <c r="FR625" s="263"/>
      <c r="FS625" s="263"/>
      <c r="FT625" s="263"/>
      <c r="FU625" s="263"/>
      <c r="FV625" s="262"/>
      <c r="FW625" s="262"/>
      <c r="FX625" s="262"/>
      <c r="FY625" s="262"/>
      <c r="FZ625" s="262"/>
      <c r="GA625" s="262"/>
      <c r="GB625" s="262"/>
      <c r="GC625" s="262"/>
      <c r="GF625" s="262"/>
      <c r="GL625" s="262"/>
      <c r="GM625" s="262"/>
      <c r="GN625" s="262"/>
      <c r="GO625" s="262"/>
      <c r="GP625" s="262"/>
      <c r="GQ625" s="262"/>
      <c r="GR625" s="262"/>
      <c r="GS625" s="262"/>
      <c r="GT625" s="262"/>
      <c r="GU625" s="262"/>
      <c r="GV625" s="262"/>
      <c r="GW625" s="262"/>
      <c r="GX625" s="262"/>
      <c r="GY625" s="276"/>
      <c r="GZ625" s="276"/>
      <c r="HA625" s="276"/>
      <c r="HB625" s="276"/>
      <c r="HC625" s="276"/>
      <c r="HD625" s="262"/>
      <c r="HE625" s="262"/>
      <c r="HF625" s="262"/>
      <c r="HG625" s="262"/>
      <c r="HH625" s="262"/>
      <c r="HI625" s="262"/>
      <c r="HJ625" s="262"/>
      <c r="HK625" s="262"/>
      <c r="HL625" s="262"/>
      <c r="HM625" s="262"/>
      <c r="HN625" s="262"/>
      <c r="HO625" s="262"/>
      <c r="HP625" s="262"/>
      <c r="HQ625" s="262"/>
      <c r="HR625" s="262"/>
      <c r="HS625" s="262"/>
      <c r="HT625" s="262"/>
      <c r="HU625" s="262"/>
      <c r="HV625" s="262"/>
      <c r="HW625" s="262"/>
      <c r="HX625" s="262"/>
      <c r="HY625" s="262"/>
      <c r="HZ625" s="262"/>
      <c r="IA625" s="262"/>
      <c r="IB625" s="262"/>
      <c r="IC625" s="262"/>
      <c r="ID625" s="262"/>
      <c r="IE625" s="262"/>
      <c r="IF625" s="262"/>
      <c r="IG625" s="262"/>
      <c r="IH625" s="262"/>
      <c r="II625" s="262"/>
      <c r="IJ625" s="262"/>
      <c r="IK625" s="262"/>
      <c r="IL625" s="262"/>
      <c r="IM625" s="262"/>
      <c r="IN625" s="262"/>
      <c r="IO625" s="262"/>
      <c r="IP625" s="262"/>
      <c r="IQ625" s="262"/>
      <c r="IR625" s="262"/>
      <c r="IS625" s="262"/>
      <c r="IT625" s="262"/>
      <c r="IU625" s="262"/>
      <c r="IV625" s="262"/>
    </row>
    <row r="626" spans="1:256" ht="20.100000000000001" hidden="1" customHeight="1">
      <c r="A626" s="837"/>
      <c r="B626" s="826"/>
      <c r="C626" s="826"/>
      <c r="D626" s="1237"/>
      <c r="E626" s="1237"/>
      <c r="F626" s="1237"/>
      <c r="G626" s="1237"/>
      <c r="H626" s="1238"/>
      <c r="I626" s="765"/>
      <c r="J626" s="766"/>
      <c r="K626" s="766"/>
      <c r="L626" s="766"/>
      <c r="M626" s="766"/>
      <c r="N626" s="766"/>
      <c r="O626" s="788"/>
      <c r="P626" s="765"/>
      <c r="Q626" s="788"/>
      <c r="R626" s="794"/>
      <c r="S626" s="709"/>
      <c r="T626" s="709"/>
      <c r="U626" s="709"/>
      <c r="V626" s="709"/>
      <c r="W626" s="824"/>
      <c r="X626" s="766"/>
      <c r="Y626" s="766"/>
      <c r="Z626" s="710" t="s">
        <v>496</v>
      </c>
      <c r="AA626" s="871">
        <v>20.175000000000001</v>
      </c>
      <c r="AB626" s="766"/>
      <c r="AC626" s="766"/>
      <c r="AD626" s="710" t="s">
        <v>501</v>
      </c>
      <c r="AE626" s="1239">
        <v>1</v>
      </c>
      <c r="AF626" s="766"/>
      <c r="AG626" s="766"/>
      <c r="AH626" s="710" t="s">
        <v>501</v>
      </c>
      <c r="AI626" s="976">
        <v>1</v>
      </c>
      <c r="AJ626" s="766"/>
      <c r="AK626" s="795"/>
      <c r="AL626" s="740">
        <f t="shared" si="7"/>
        <v>20.175000000000001</v>
      </c>
      <c r="AM626" s="741"/>
      <c r="AN626" s="741"/>
      <c r="AO626" s="741"/>
      <c r="AP626" s="741"/>
      <c r="AQ626" s="742"/>
      <c r="DW626" s="262"/>
      <c r="DX626" s="262"/>
      <c r="DY626" s="262"/>
      <c r="DZ626" s="262"/>
      <c r="EA626" s="262"/>
      <c r="EB626" s="262"/>
      <c r="EC626" s="262"/>
      <c r="ED626" s="262"/>
      <c r="EE626" s="262"/>
      <c r="EF626" s="262"/>
      <c r="EG626" s="262"/>
      <c r="EH626" s="262"/>
      <c r="EI626" s="262"/>
      <c r="EJ626" s="262"/>
      <c r="EK626" s="262"/>
      <c r="EL626" s="263"/>
      <c r="EM626" s="263"/>
      <c r="EN626" s="263"/>
      <c r="EO626" s="263"/>
      <c r="EP626" s="263"/>
      <c r="EQ626" s="263"/>
      <c r="ER626" s="263"/>
      <c r="ES626" s="263"/>
      <c r="ET626" s="263"/>
      <c r="EU626" s="263"/>
      <c r="EV626" s="263"/>
      <c r="EW626" s="263"/>
      <c r="EX626" s="263"/>
      <c r="EY626" s="263"/>
      <c r="EZ626" s="263"/>
      <c r="FA626" s="263"/>
      <c r="FB626" s="263"/>
      <c r="FC626" s="263"/>
      <c r="FD626" s="263"/>
      <c r="FE626" s="263"/>
      <c r="FF626" s="263"/>
      <c r="FG626" s="263"/>
      <c r="FH626" s="263"/>
      <c r="FI626" s="263"/>
      <c r="FJ626" s="263"/>
      <c r="FK626" s="263"/>
      <c r="FL626" s="263"/>
      <c r="FM626" s="263"/>
      <c r="FN626" s="263"/>
      <c r="FO626" s="263"/>
      <c r="FP626" s="263"/>
      <c r="FQ626" s="263"/>
      <c r="FR626" s="263"/>
      <c r="FS626" s="263"/>
      <c r="FT626" s="263"/>
      <c r="FU626" s="263"/>
      <c r="FV626" s="262"/>
      <c r="FW626" s="262"/>
      <c r="FX626" s="262"/>
      <c r="FY626" s="262"/>
      <c r="FZ626" s="262"/>
      <c r="GA626" s="262"/>
      <c r="GB626" s="262"/>
      <c r="GC626" s="262"/>
      <c r="GF626" s="262"/>
      <c r="GL626" s="262"/>
      <c r="GM626" s="262"/>
      <c r="GN626" s="262"/>
      <c r="GO626" s="262"/>
      <c r="GP626" s="262"/>
      <c r="GQ626" s="262"/>
      <c r="GR626" s="262"/>
      <c r="GS626" s="262"/>
      <c r="GT626" s="262"/>
      <c r="GU626" s="262"/>
      <c r="GV626" s="262"/>
      <c r="GW626" s="262"/>
      <c r="GX626" s="262"/>
      <c r="GY626" s="276"/>
      <c r="GZ626" s="276"/>
      <c r="HA626" s="276"/>
      <c r="HB626" s="276"/>
      <c r="HC626" s="276"/>
      <c r="HD626" s="262"/>
      <c r="HE626" s="262"/>
      <c r="HF626" s="262"/>
      <c r="HG626" s="262"/>
      <c r="HH626" s="262"/>
      <c r="HI626" s="262"/>
      <c r="HJ626" s="262"/>
      <c r="HK626" s="262"/>
      <c r="HL626" s="262"/>
      <c r="HM626" s="262"/>
      <c r="HN626" s="262"/>
      <c r="HO626" s="262"/>
      <c r="HP626" s="262"/>
      <c r="HQ626" s="262"/>
      <c r="HR626" s="262"/>
      <c r="HS626" s="262"/>
      <c r="HT626" s="262"/>
      <c r="HU626" s="262"/>
      <c r="HV626" s="262"/>
      <c r="HW626" s="262"/>
      <c r="HX626" s="262"/>
      <c r="HY626" s="262"/>
      <c r="HZ626" s="262"/>
      <c r="IA626" s="262"/>
      <c r="IB626" s="262"/>
      <c r="IC626" s="262"/>
      <c r="ID626" s="262"/>
      <c r="IE626" s="262"/>
      <c r="IF626" s="262"/>
      <c r="IG626" s="262"/>
      <c r="IH626" s="262"/>
      <c r="II626" s="262"/>
      <c r="IJ626" s="262"/>
      <c r="IK626" s="262"/>
      <c r="IL626" s="262"/>
      <c r="IM626" s="262"/>
      <c r="IN626" s="262"/>
      <c r="IO626" s="262"/>
      <c r="IP626" s="262"/>
      <c r="IQ626" s="262"/>
      <c r="IR626" s="262"/>
      <c r="IS626" s="262"/>
      <c r="IT626" s="262"/>
      <c r="IU626" s="262"/>
      <c r="IV626" s="262"/>
    </row>
    <row r="627" spans="1:256" ht="20.100000000000001" hidden="1" customHeight="1">
      <c r="A627" s="837"/>
      <c r="B627" s="826"/>
      <c r="C627" s="826"/>
      <c r="D627" s="1237"/>
      <c r="E627" s="1237"/>
      <c r="F627" s="1237"/>
      <c r="G627" s="1237"/>
      <c r="H627" s="1238"/>
      <c r="I627" s="765"/>
      <c r="J627" s="766"/>
      <c r="K627" s="766"/>
      <c r="L627" s="766"/>
      <c r="M627" s="766"/>
      <c r="N627" s="766"/>
      <c r="O627" s="788"/>
      <c r="P627" s="765"/>
      <c r="Q627" s="788"/>
      <c r="R627" s="794"/>
      <c r="S627" s="709"/>
      <c r="T627" s="709"/>
      <c r="U627" s="709"/>
      <c r="V627" s="709"/>
      <c r="W627" s="824"/>
      <c r="X627" s="766"/>
      <c r="Y627" s="766"/>
      <c r="Z627" s="710" t="s">
        <v>496</v>
      </c>
      <c r="AA627" s="871">
        <v>11.175000000000001</v>
      </c>
      <c r="AB627" s="766"/>
      <c r="AC627" s="766"/>
      <c r="AD627" s="710" t="s">
        <v>501</v>
      </c>
      <c r="AE627" s="1239">
        <v>3</v>
      </c>
      <c r="AF627" s="766"/>
      <c r="AG627" s="766"/>
      <c r="AH627" s="710" t="s">
        <v>501</v>
      </c>
      <c r="AI627" s="976">
        <v>1</v>
      </c>
      <c r="AJ627" s="766"/>
      <c r="AK627" s="795"/>
      <c r="AL627" s="740">
        <f t="shared" si="7"/>
        <v>33.524999999999999</v>
      </c>
      <c r="AM627" s="741"/>
      <c r="AN627" s="741"/>
      <c r="AO627" s="741"/>
      <c r="AP627" s="741"/>
      <c r="AQ627" s="742"/>
      <c r="DW627" s="262"/>
      <c r="DX627" s="262"/>
      <c r="DY627" s="262"/>
      <c r="DZ627" s="262"/>
      <c r="EA627" s="262"/>
      <c r="EB627" s="262"/>
      <c r="EC627" s="262"/>
      <c r="ED627" s="262"/>
      <c r="EE627" s="262"/>
      <c r="EF627" s="262"/>
      <c r="EG627" s="262"/>
      <c r="EH627" s="262"/>
      <c r="EI627" s="262"/>
      <c r="EJ627" s="262"/>
      <c r="EK627" s="262"/>
      <c r="EL627" s="263"/>
      <c r="EM627" s="263"/>
      <c r="EN627" s="263"/>
      <c r="EO627" s="263"/>
      <c r="EP627" s="263"/>
      <c r="EQ627" s="263"/>
      <c r="ER627" s="263"/>
      <c r="ES627" s="263"/>
      <c r="ET627" s="263"/>
      <c r="EU627" s="263"/>
      <c r="EV627" s="263"/>
      <c r="EW627" s="263"/>
      <c r="EX627" s="263"/>
      <c r="EY627" s="263"/>
      <c r="EZ627" s="263"/>
      <c r="FA627" s="263"/>
      <c r="FB627" s="263"/>
      <c r="FC627" s="263"/>
      <c r="FD627" s="263"/>
      <c r="FE627" s="263"/>
      <c r="FF627" s="263"/>
      <c r="FG627" s="263"/>
      <c r="FH627" s="263"/>
      <c r="FI627" s="263"/>
      <c r="FJ627" s="263"/>
      <c r="FK627" s="263"/>
      <c r="FL627" s="263"/>
      <c r="FM627" s="263"/>
      <c r="FN627" s="263"/>
      <c r="FO627" s="263"/>
      <c r="FP627" s="263"/>
      <c r="FQ627" s="263"/>
      <c r="FR627" s="263"/>
      <c r="FS627" s="263"/>
      <c r="FT627" s="263"/>
      <c r="FU627" s="263"/>
      <c r="FV627" s="262"/>
      <c r="FW627" s="262"/>
      <c r="FX627" s="262"/>
      <c r="FY627" s="262"/>
      <c r="FZ627" s="262"/>
      <c r="GA627" s="262"/>
      <c r="GB627" s="262"/>
      <c r="GC627" s="262"/>
      <c r="GF627" s="262"/>
      <c r="GL627" s="262"/>
      <c r="GM627" s="262"/>
      <c r="GN627" s="262"/>
      <c r="GO627" s="262"/>
      <c r="GP627" s="262"/>
      <c r="GQ627" s="262"/>
      <c r="GR627" s="262"/>
      <c r="GS627" s="262"/>
      <c r="GT627" s="262"/>
      <c r="GU627" s="262"/>
      <c r="GV627" s="262"/>
      <c r="GW627" s="262"/>
      <c r="GX627" s="262"/>
      <c r="GY627" s="276"/>
      <c r="GZ627" s="276"/>
      <c r="HA627" s="276"/>
      <c r="HB627" s="276"/>
      <c r="HC627" s="276"/>
      <c r="HD627" s="262"/>
      <c r="HE627" s="262"/>
      <c r="HF627" s="262"/>
      <c r="HG627" s="262"/>
      <c r="HH627" s="262"/>
      <c r="HI627" s="262"/>
      <c r="HJ627" s="262"/>
      <c r="HK627" s="262"/>
      <c r="HL627" s="262"/>
      <c r="HM627" s="262"/>
      <c r="HN627" s="262"/>
      <c r="HO627" s="262"/>
      <c r="HP627" s="262"/>
      <c r="HQ627" s="262"/>
      <c r="HR627" s="262"/>
      <c r="HS627" s="262"/>
      <c r="HT627" s="262"/>
      <c r="HU627" s="262"/>
      <c r="HV627" s="262"/>
      <c r="HW627" s="262"/>
      <c r="HX627" s="262"/>
      <c r="HY627" s="262"/>
      <c r="HZ627" s="262"/>
      <c r="IA627" s="262"/>
      <c r="IB627" s="262"/>
      <c r="IC627" s="262"/>
      <c r="ID627" s="262"/>
      <c r="IE627" s="262"/>
      <c r="IF627" s="262"/>
      <c r="IG627" s="262"/>
      <c r="IH627" s="262"/>
      <c r="II627" s="262"/>
      <c r="IJ627" s="262"/>
      <c r="IK627" s="262"/>
      <c r="IL627" s="262"/>
      <c r="IM627" s="262"/>
      <c r="IN627" s="262"/>
      <c r="IO627" s="262"/>
      <c r="IP627" s="262"/>
      <c r="IQ627" s="262"/>
      <c r="IR627" s="262"/>
      <c r="IS627" s="262"/>
      <c r="IT627" s="262"/>
      <c r="IU627" s="262"/>
      <c r="IV627" s="262"/>
    </row>
    <row r="628" spans="1:256" ht="20.100000000000001" hidden="1" customHeight="1">
      <c r="A628" s="837"/>
      <c r="B628" s="826"/>
      <c r="C628" s="826"/>
      <c r="D628" s="1237"/>
      <c r="E628" s="1237"/>
      <c r="F628" s="1237"/>
      <c r="G628" s="1237"/>
      <c r="H628" s="1238"/>
      <c r="I628" s="765"/>
      <c r="J628" s="766"/>
      <c r="K628" s="766"/>
      <c r="L628" s="766"/>
      <c r="M628" s="766"/>
      <c r="N628" s="766"/>
      <c r="O628" s="788"/>
      <c r="P628" s="765"/>
      <c r="Q628" s="788"/>
      <c r="R628" s="794"/>
      <c r="S628" s="709"/>
      <c r="T628" s="709"/>
      <c r="U628" s="709"/>
      <c r="V628" s="710"/>
      <c r="W628" s="824"/>
      <c r="X628" s="766"/>
      <c r="Y628" s="766"/>
      <c r="Z628" s="710" t="s">
        <v>496</v>
      </c>
      <c r="AA628" s="871">
        <v>9.3000000000000007</v>
      </c>
      <c r="AB628" s="766"/>
      <c r="AC628" s="766"/>
      <c r="AD628" s="710" t="s">
        <v>501</v>
      </c>
      <c r="AE628" s="1239">
        <v>3</v>
      </c>
      <c r="AF628" s="766"/>
      <c r="AG628" s="766"/>
      <c r="AH628" s="710" t="s">
        <v>501</v>
      </c>
      <c r="AI628" s="976">
        <v>1</v>
      </c>
      <c r="AJ628" s="766"/>
      <c r="AK628" s="795"/>
      <c r="AL628" s="740">
        <f t="shared" si="7"/>
        <v>27.9</v>
      </c>
      <c r="AM628" s="741"/>
      <c r="AN628" s="741"/>
      <c r="AO628" s="741"/>
      <c r="AP628" s="741"/>
      <c r="AQ628" s="742"/>
      <c r="DW628" s="262"/>
      <c r="DX628" s="262"/>
      <c r="DY628" s="262"/>
      <c r="DZ628" s="262"/>
      <c r="EA628" s="262"/>
      <c r="EB628" s="262"/>
      <c r="EC628" s="262"/>
      <c r="ED628" s="262"/>
      <c r="EE628" s="262"/>
      <c r="EF628" s="262"/>
      <c r="EG628" s="262"/>
      <c r="EH628" s="262"/>
      <c r="EI628" s="262"/>
      <c r="EJ628" s="262"/>
      <c r="EK628" s="262"/>
      <c r="EL628" s="263"/>
      <c r="EM628" s="263"/>
      <c r="EN628" s="263"/>
      <c r="EO628" s="263"/>
      <c r="EP628" s="263"/>
      <c r="EQ628" s="263"/>
      <c r="ER628" s="263"/>
      <c r="ES628" s="263"/>
      <c r="ET628" s="263"/>
      <c r="EU628" s="263"/>
      <c r="EV628" s="263"/>
      <c r="EW628" s="263"/>
      <c r="EX628" s="263"/>
      <c r="EY628" s="263"/>
      <c r="EZ628" s="263"/>
      <c r="FA628" s="263"/>
      <c r="FB628" s="263"/>
      <c r="FC628" s="263"/>
      <c r="FD628" s="263"/>
      <c r="FE628" s="263"/>
      <c r="FF628" s="263"/>
      <c r="FG628" s="263"/>
      <c r="FH628" s="263"/>
      <c r="FI628" s="263"/>
      <c r="FJ628" s="263"/>
      <c r="FK628" s="263"/>
      <c r="FL628" s="263"/>
      <c r="FM628" s="263"/>
      <c r="FN628" s="263"/>
      <c r="FO628" s="263"/>
      <c r="FP628" s="263"/>
      <c r="FQ628" s="263"/>
      <c r="FR628" s="263"/>
      <c r="FS628" s="263"/>
      <c r="FT628" s="263"/>
      <c r="FU628" s="263"/>
      <c r="FV628" s="262"/>
      <c r="FW628" s="262"/>
      <c r="FX628" s="262"/>
      <c r="FY628" s="262"/>
      <c r="FZ628" s="262"/>
      <c r="GA628" s="262"/>
      <c r="GB628" s="262"/>
      <c r="GC628" s="262"/>
      <c r="GF628" s="262"/>
      <c r="GL628" s="262"/>
      <c r="GM628" s="262"/>
      <c r="GN628" s="262"/>
      <c r="GO628" s="262"/>
      <c r="GP628" s="262"/>
      <c r="GQ628" s="262"/>
      <c r="GR628" s="262"/>
      <c r="GS628" s="262"/>
      <c r="GT628" s="262"/>
      <c r="GU628" s="262"/>
      <c r="GV628" s="262"/>
      <c r="GW628" s="262"/>
      <c r="GX628" s="262"/>
      <c r="GY628" s="276"/>
      <c r="GZ628" s="276"/>
      <c r="HA628" s="276"/>
      <c r="HB628" s="276"/>
      <c r="HC628" s="276"/>
      <c r="HD628" s="262"/>
      <c r="HE628" s="262"/>
      <c r="HF628" s="262"/>
      <c r="HG628" s="262"/>
      <c r="HH628" s="262"/>
      <c r="HI628" s="262"/>
      <c r="HJ628" s="262"/>
      <c r="HK628" s="262"/>
      <c r="HL628" s="262"/>
      <c r="HM628" s="262"/>
      <c r="HN628" s="262"/>
      <c r="HO628" s="262"/>
      <c r="HP628" s="262"/>
      <c r="HQ628" s="262"/>
      <c r="HR628" s="262"/>
      <c r="HS628" s="262"/>
      <c r="HT628" s="262"/>
      <c r="HU628" s="262"/>
      <c r="HV628" s="262"/>
      <c r="HW628" s="262"/>
      <c r="HX628" s="262"/>
      <c r="HY628" s="262"/>
      <c r="HZ628" s="262"/>
      <c r="IA628" s="262"/>
      <c r="IB628" s="262"/>
      <c r="IC628" s="262"/>
      <c r="ID628" s="262"/>
      <c r="IE628" s="262"/>
      <c r="IF628" s="262"/>
      <c r="IG628" s="262"/>
      <c r="IH628" s="262"/>
      <c r="II628" s="262"/>
      <c r="IJ628" s="262"/>
      <c r="IK628" s="262"/>
      <c r="IL628" s="262"/>
      <c r="IM628" s="262"/>
      <c r="IN628" s="262"/>
      <c r="IO628" s="262"/>
      <c r="IP628" s="262"/>
      <c r="IQ628" s="262"/>
      <c r="IR628" s="262"/>
      <c r="IS628" s="262"/>
      <c r="IT628" s="262"/>
      <c r="IU628" s="262"/>
      <c r="IV628" s="262"/>
    </row>
    <row r="629" spans="1:256" ht="20.100000000000001" hidden="1" customHeight="1">
      <c r="A629" s="837"/>
      <c r="B629" s="826"/>
      <c r="C629" s="826"/>
      <c r="D629" s="1237"/>
      <c r="E629" s="1237"/>
      <c r="F629" s="1237"/>
      <c r="G629" s="1237"/>
      <c r="H629" s="1238"/>
      <c r="I629" s="765"/>
      <c r="J629" s="766"/>
      <c r="K629" s="766"/>
      <c r="L629" s="766"/>
      <c r="M629" s="766"/>
      <c r="N629" s="766"/>
      <c r="O629" s="788"/>
      <c r="P629" s="765"/>
      <c r="Q629" s="788"/>
      <c r="R629" s="794"/>
      <c r="S629" s="709"/>
      <c r="T629" s="709"/>
      <c r="U629" s="709"/>
      <c r="V629" s="710"/>
      <c r="W629" s="824"/>
      <c r="X629" s="766"/>
      <c r="Y629" s="766"/>
      <c r="Z629" s="710" t="s">
        <v>496</v>
      </c>
      <c r="AA629" s="871">
        <v>10.725</v>
      </c>
      <c r="AB629" s="766"/>
      <c r="AC629" s="766"/>
      <c r="AD629" s="710" t="s">
        <v>501</v>
      </c>
      <c r="AE629" s="1239">
        <v>4</v>
      </c>
      <c r="AF629" s="766"/>
      <c r="AG629" s="766"/>
      <c r="AH629" s="710" t="s">
        <v>501</v>
      </c>
      <c r="AI629" s="976">
        <v>1</v>
      </c>
      <c r="AJ629" s="766"/>
      <c r="AK629" s="795"/>
      <c r="AL629" s="740">
        <f>ROUND((AA629*AE629*AI629),3)</f>
        <v>42.9</v>
      </c>
      <c r="AM629" s="741"/>
      <c r="AN629" s="741"/>
      <c r="AO629" s="741"/>
      <c r="AP629" s="741"/>
      <c r="AQ629" s="742"/>
      <c r="DW629" s="262"/>
      <c r="DX629" s="262"/>
      <c r="DY629" s="262"/>
      <c r="DZ629" s="262"/>
      <c r="EA629" s="262"/>
      <c r="EB629" s="262"/>
      <c r="EC629" s="262"/>
      <c r="ED629" s="262"/>
      <c r="EE629" s="262"/>
      <c r="EF629" s="262"/>
      <c r="EG629" s="262"/>
      <c r="EH629" s="262"/>
      <c r="EI629" s="262"/>
      <c r="EJ629" s="262"/>
      <c r="EK629" s="262"/>
      <c r="EL629" s="263"/>
      <c r="EM629" s="263"/>
      <c r="EN629" s="263"/>
      <c r="EO629" s="263"/>
      <c r="EP629" s="263"/>
      <c r="EQ629" s="263"/>
      <c r="ER629" s="263"/>
      <c r="ES629" s="263"/>
      <c r="ET629" s="263"/>
      <c r="EU629" s="263"/>
      <c r="EV629" s="263"/>
      <c r="EW629" s="263"/>
      <c r="EX629" s="263"/>
      <c r="EY629" s="263"/>
      <c r="EZ629" s="263"/>
      <c r="FA629" s="263"/>
      <c r="FB629" s="263"/>
      <c r="FC629" s="263"/>
      <c r="FD629" s="263"/>
      <c r="FE629" s="263"/>
      <c r="FF629" s="263"/>
      <c r="FG629" s="263"/>
      <c r="FH629" s="263"/>
      <c r="FI629" s="263"/>
      <c r="FJ629" s="263"/>
      <c r="FK629" s="263"/>
      <c r="FL629" s="263"/>
      <c r="FM629" s="263"/>
      <c r="FN629" s="263"/>
      <c r="FO629" s="263"/>
      <c r="FP629" s="263"/>
      <c r="FQ629" s="263"/>
      <c r="FR629" s="263"/>
      <c r="FS629" s="263"/>
      <c r="FT629" s="263"/>
      <c r="FU629" s="263"/>
      <c r="FV629" s="262"/>
      <c r="FW629" s="262"/>
      <c r="FX629" s="262"/>
      <c r="FY629" s="262"/>
      <c r="FZ629" s="262"/>
      <c r="GA629" s="262"/>
      <c r="GB629" s="262"/>
      <c r="GC629" s="262"/>
      <c r="GF629" s="262"/>
      <c r="GL629" s="262"/>
      <c r="GM629" s="262"/>
      <c r="GN629" s="262"/>
      <c r="GO629" s="262"/>
      <c r="GP629" s="262"/>
      <c r="GQ629" s="262"/>
      <c r="GR629" s="262"/>
      <c r="GS629" s="262"/>
      <c r="GT629" s="262"/>
      <c r="GU629" s="262"/>
      <c r="GV629" s="262"/>
      <c r="GW629" s="262"/>
      <c r="GX629" s="262"/>
      <c r="GY629" s="276"/>
      <c r="GZ629" s="276"/>
      <c r="HA629" s="276"/>
      <c r="HB629" s="276"/>
      <c r="HC629" s="276"/>
      <c r="HD629" s="262"/>
      <c r="HE629" s="262"/>
      <c r="HF629" s="262"/>
      <c r="HG629" s="262"/>
      <c r="HH629" s="262"/>
      <c r="HI629" s="262"/>
      <c r="HJ629" s="262"/>
      <c r="HK629" s="262"/>
      <c r="HL629" s="262"/>
      <c r="HM629" s="262"/>
      <c r="HN629" s="262"/>
      <c r="HO629" s="262"/>
      <c r="HP629" s="262"/>
      <c r="HQ629" s="262"/>
      <c r="HR629" s="262"/>
      <c r="HS629" s="262"/>
      <c r="HT629" s="262"/>
      <c r="HU629" s="262"/>
      <c r="HV629" s="262"/>
      <c r="HW629" s="262"/>
      <c r="HX629" s="262"/>
      <c r="HY629" s="262"/>
      <c r="HZ629" s="262"/>
      <c r="IA629" s="262"/>
      <c r="IB629" s="262"/>
      <c r="IC629" s="262"/>
      <c r="ID629" s="262"/>
      <c r="IE629" s="262"/>
      <c r="IF629" s="262"/>
      <c r="IG629" s="262"/>
      <c r="IH629" s="262"/>
      <c r="II629" s="262"/>
      <c r="IJ629" s="262"/>
      <c r="IK629" s="262"/>
      <c r="IL629" s="262"/>
      <c r="IM629" s="262"/>
      <c r="IN629" s="262"/>
      <c r="IO629" s="262"/>
      <c r="IP629" s="262"/>
      <c r="IQ629" s="262"/>
      <c r="IR629" s="262"/>
      <c r="IS629" s="262"/>
      <c r="IT629" s="262"/>
      <c r="IU629" s="262"/>
      <c r="IV629" s="262"/>
    </row>
    <row r="630" spans="1:256" ht="20.100000000000001" hidden="1" customHeight="1">
      <c r="A630" s="837"/>
      <c r="B630" s="826"/>
      <c r="C630" s="826"/>
      <c r="D630" s="1237"/>
      <c r="E630" s="1237"/>
      <c r="F630" s="1237"/>
      <c r="G630" s="1237"/>
      <c r="H630" s="1238"/>
      <c r="I630" s="765"/>
      <c r="J630" s="766"/>
      <c r="K630" s="766"/>
      <c r="L630" s="766"/>
      <c r="M630" s="766"/>
      <c r="N630" s="766"/>
      <c r="O630" s="788"/>
      <c r="P630" s="765"/>
      <c r="Q630" s="788"/>
      <c r="R630" s="794"/>
      <c r="S630" s="709"/>
      <c r="T630" s="709"/>
      <c r="U630" s="709"/>
      <c r="V630" s="709"/>
      <c r="W630" s="824"/>
      <c r="X630" s="766"/>
      <c r="Y630" s="766"/>
      <c r="Z630" s="710" t="s">
        <v>496</v>
      </c>
      <c r="AA630" s="871">
        <v>0</v>
      </c>
      <c r="AB630" s="766"/>
      <c r="AC630" s="766"/>
      <c r="AD630" s="710" t="s">
        <v>501</v>
      </c>
      <c r="AE630" s="1239">
        <v>0</v>
      </c>
      <c r="AF630" s="766"/>
      <c r="AG630" s="766"/>
      <c r="AH630" s="710" t="s">
        <v>501</v>
      </c>
      <c r="AI630" s="976">
        <v>1</v>
      </c>
      <c r="AJ630" s="766"/>
      <c r="AK630" s="795"/>
      <c r="AL630" s="740">
        <f t="shared" si="7"/>
        <v>0</v>
      </c>
      <c r="AM630" s="741"/>
      <c r="AN630" s="741"/>
      <c r="AO630" s="741"/>
      <c r="AP630" s="741"/>
      <c r="AQ630" s="742"/>
      <c r="DW630" s="262"/>
      <c r="DX630" s="262"/>
      <c r="DY630" s="262"/>
      <c r="DZ630" s="262"/>
      <c r="EA630" s="262"/>
      <c r="EB630" s="262"/>
      <c r="EC630" s="262"/>
      <c r="ED630" s="262"/>
      <c r="EE630" s="262"/>
      <c r="EF630" s="262"/>
      <c r="EG630" s="262"/>
      <c r="EH630" s="262"/>
      <c r="EI630" s="262"/>
      <c r="EJ630" s="262"/>
      <c r="EK630" s="262"/>
      <c r="EL630" s="263"/>
      <c r="EM630" s="263"/>
      <c r="EN630" s="263"/>
      <c r="EO630" s="263"/>
      <c r="EP630" s="263"/>
      <c r="EQ630" s="263"/>
      <c r="ER630" s="263"/>
      <c r="ES630" s="263"/>
      <c r="ET630" s="263"/>
      <c r="EU630" s="263"/>
      <c r="EV630" s="263"/>
      <c r="EW630" s="263"/>
      <c r="EX630" s="263"/>
      <c r="EY630" s="263"/>
      <c r="EZ630" s="263"/>
      <c r="FA630" s="263"/>
      <c r="FB630" s="263"/>
      <c r="FC630" s="263"/>
      <c r="FD630" s="263"/>
      <c r="FE630" s="263"/>
      <c r="FF630" s="263"/>
      <c r="FG630" s="263"/>
      <c r="FH630" s="263"/>
      <c r="FI630" s="263"/>
      <c r="FJ630" s="263"/>
      <c r="FK630" s="263"/>
      <c r="FL630" s="263"/>
      <c r="FM630" s="263"/>
      <c r="FN630" s="263"/>
      <c r="FO630" s="263"/>
      <c r="FP630" s="263"/>
      <c r="FQ630" s="263"/>
      <c r="FR630" s="263"/>
      <c r="FS630" s="263"/>
      <c r="FT630" s="263"/>
      <c r="FU630" s="263"/>
      <c r="FV630" s="262"/>
      <c r="FW630" s="262"/>
      <c r="FX630" s="262"/>
      <c r="FY630" s="262"/>
      <c r="FZ630" s="262"/>
      <c r="GA630" s="262"/>
      <c r="GB630" s="262"/>
      <c r="GC630" s="262"/>
      <c r="GF630" s="262"/>
      <c r="GL630" s="262"/>
      <c r="GM630" s="262"/>
      <c r="GN630" s="262"/>
      <c r="GO630" s="262"/>
      <c r="GP630" s="262"/>
      <c r="GQ630" s="262"/>
      <c r="GR630" s="262"/>
      <c r="GS630" s="262"/>
      <c r="GT630" s="262"/>
      <c r="GU630" s="262"/>
      <c r="GV630" s="262"/>
      <c r="GW630" s="262"/>
      <c r="GX630" s="262"/>
      <c r="GY630" s="276"/>
      <c r="GZ630" s="276"/>
      <c r="HA630" s="276"/>
      <c r="HB630" s="276"/>
      <c r="HC630" s="276"/>
      <c r="HD630" s="262"/>
      <c r="HE630" s="262"/>
      <c r="HF630" s="262"/>
      <c r="HG630" s="262"/>
      <c r="HH630" s="262"/>
      <c r="HI630" s="262"/>
      <c r="HJ630" s="262"/>
      <c r="HK630" s="262"/>
      <c r="HL630" s="262"/>
      <c r="HM630" s="262"/>
      <c r="HN630" s="262"/>
      <c r="HO630" s="262"/>
      <c r="HP630" s="262"/>
      <c r="HQ630" s="262"/>
      <c r="HR630" s="262"/>
      <c r="HS630" s="262"/>
      <c r="HT630" s="262"/>
      <c r="HU630" s="262"/>
      <c r="HV630" s="262"/>
      <c r="HW630" s="262"/>
      <c r="HX630" s="262"/>
      <c r="HY630" s="262"/>
      <c r="HZ630" s="262"/>
      <c r="IA630" s="262"/>
      <c r="IB630" s="262"/>
      <c r="IC630" s="262"/>
      <c r="ID630" s="262"/>
      <c r="IE630" s="262"/>
      <c r="IF630" s="262"/>
      <c r="IG630" s="262"/>
      <c r="IH630" s="262"/>
      <c r="II630" s="262"/>
      <c r="IJ630" s="262"/>
      <c r="IK630" s="262"/>
      <c r="IL630" s="262"/>
      <c r="IM630" s="262"/>
      <c r="IN630" s="262"/>
      <c r="IO630" s="262"/>
      <c r="IP630" s="262"/>
      <c r="IQ630" s="262"/>
      <c r="IR630" s="262"/>
      <c r="IS630" s="262"/>
      <c r="IT630" s="262"/>
      <c r="IU630" s="262"/>
      <c r="IV630" s="262"/>
    </row>
    <row r="631" spans="1:256" ht="20.100000000000001" hidden="1" customHeight="1">
      <c r="A631" s="837"/>
      <c r="B631" s="826"/>
      <c r="C631" s="826"/>
      <c r="D631" s="1237"/>
      <c r="E631" s="1237"/>
      <c r="F631" s="1237"/>
      <c r="G631" s="1237"/>
      <c r="H631" s="1238"/>
      <c r="I631" s="765"/>
      <c r="J631" s="766"/>
      <c r="K631" s="766"/>
      <c r="L631" s="766"/>
      <c r="M631" s="766"/>
      <c r="N631" s="766"/>
      <c r="O631" s="788"/>
      <c r="P631" s="765"/>
      <c r="Q631" s="788"/>
      <c r="R631" s="794"/>
      <c r="S631" s="709"/>
      <c r="T631" s="709"/>
      <c r="U631" s="709"/>
      <c r="V631" s="709"/>
      <c r="W631" s="824"/>
      <c r="X631" s="766"/>
      <c r="Y631" s="766"/>
      <c r="Z631" s="710"/>
      <c r="AA631" s="871"/>
      <c r="AB631" s="766"/>
      <c r="AC631" s="766"/>
      <c r="AD631" s="710"/>
      <c r="AE631" s="1239"/>
      <c r="AF631" s="766"/>
      <c r="AG631" s="766"/>
      <c r="AH631" s="710"/>
      <c r="AI631" s="976"/>
      <c r="AJ631" s="766"/>
      <c r="AK631" s="795"/>
      <c r="AL631" s="740"/>
      <c r="AM631" s="741"/>
      <c r="AN631" s="741"/>
      <c r="AO631" s="741"/>
      <c r="AP631" s="741"/>
      <c r="AQ631" s="742"/>
      <c r="DW631" s="262"/>
      <c r="DX631" s="262"/>
      <c r="DY631" s="262"/>
      <c r="DZ631" s="262"/>
      <c r="EA631" s="262"/>
      <c r="EB631" s="262"/>
      <c r="EC631" s="262"/>
      <c r="ED631" s="262"/>
      <c r="EE631" s="262"/>
      <c r="EF631" s="262"/>
      <c r="EG631" s="262"/>
      <c r="EH631" s="262"/>
      <c r="EI631" s="262"/>
      <c r="EJ631" s="262"/>
      <c r="EK631" s="262"/>
      <c r="EL631" s="263"/>
      <c r="EM631" s="263"/>
      <c r="EN631" s="263"/>
      <c r="EO631" s="263"/>
      <c r="EP631" s="263"/>
      <c r="EQ631" s="263"/>
      <c r="ER631" s="263"/>
      <c r="ES631" s="263"/>
      <c r="ET631" s="263"/>
      <c r="EU631" s="263"/>
      <c r="EV631" s="263"/>
      <c r="EW631" s="263"/>
      <c r="EX631" s="263"/>
      <c r="EY631" s="263"/>
      <c r="EZ631" s="263"/>
      <c r="FA631" s="263"/>
      <c r="FB631" s="263"/>
      <c r="FC631" s="263"/>
      <c r="FD631" s="263"/>
      <c r="FE631" s="263"/>
      <c r="FF631" s="263"/>
      <c r="FG631" s="263"/>
      <c r="FH631" s="263"/>
      <c r="FI631" s="263"/>
      <c r="FJ631" s="263"/>
      <c r="FK631" s="263"/>
      <c r="FL631" s="263"/>
      <c r="FM631" s="263"/>
      <c r="FN631" s="263"/>
      <c r="FO631" s="263"/>
      <c r="FP631" s="263"/>
      <c r="FQ631" s="263"/>
      <c r="FR631" s="263"/>
      <c r="FS631" s="263"/>
      <c r="FT631" s="263"/>
      <c r="FU631" s="263"/>
      <c r="FV631" s="262"/>
      <c r="FW631" s="262"/>
      <c r="FX631" s="262"/>
      <c r="FY631" s="262"/>
      <c r="FZ631" s="262"/>
      <c r="GA631" s="262"/>
      <c r="GB631" s="262"/>
      <c r="GC631" s="262"/>
      <c r="GF631" s="262"/>
      <c r="GL631" s="262"/>
      <c r="GM631" s="262"/>
      <c r="GN631" s="262"/>
      <c r="GO631" s="262"/>
      <c r="GP631" s="262"/>
      <c r="GQ631" s="262"/>
      <c r="GR631" s="262"/>
      <c r="GS631" s="262"/>
      <c r="GT631" s="262"/>
      <c r="GU631" s="262"/>
      <c r="GV631" s="262"/>
      <c r="GW631" s="262"/>
      <c r="GX631" s="262"/>
      <c r="GY631" s="276"/>
      <c r="GZ631" s="276"/>
      <c r="HA631" s="276"/>
      <c r="HB631" s="276"/>
      <c r="HC631" s="276"/>
      <c r="HD631" s="262"/>
      <c r="HE631" s="262"/>
      <c r="HF631" s="262"/>
      <c r="HG631" s="262"/>
      <c r="HH631" s="262"/>
      <c r="HI631" s="262"/>
      <c r="HJ631" s="262"/>
      <c r="HK631" s="262"/>
      <c r="HL631" s="262"/>
      <c r="HM631" s="262"/>
      <c r="HN631" s="262"/>
      <c r="HO631" s="262"/>
      <c r="HP631" s="262"/>
      <c r="HQ631" s="262"/>
      <c r="HR631" s="262"/>
      <c r="HS631" s="262"/>
      <c r="HT631" s="262"/>
      <c r="HU631" s="262"/>
      <c r="HV631" s="262"/>
      <c r="HW631" s="262"/>
      <c r="HX631" s="262"/>
      <c r="HY631" s="262"/>
      <c r="HZ631" s="262"/>
      <c r="IA631" s="262"/>
      <c r="IB631" s="262"/>
      <c r="IC631" s="262"/>
      <c r="ID631" s="262"/>
      <c r="IE631" s="262"/>
      <c r="IF631" s="262"/>
      <c r="IG631" s="262"/>
      <c r="IH631" s="262"/>
      <c r="II631" s="262"/>
      <c r="IJ631" s="262"/>
      <c r="IK631" s="262"/>
      <c r="IL631" s="262"/>
      <c r="IM631" s="262"/>
      <c r="IN631" s="262"/>
      <c r="IO631" s="262"/>
      <c r="IP631" s="262"/>
      <c r="IQ631" s="262"/>
      <c r="IR631" s="262"/>
      <c r="IS631" s="262"/>
      <c r="IT631" s="262"/>
      <c r="IU631" s="262"/>
      <c r="IV631" s="262"/>
    </row>
    <row r="632" spans="1:256" ht="20.100000000000001" hidden="1" customHeight="1">
      <c r="A632" s="927"/>
      <c r="B632" s="826"/>
      <c r="C632" s="826"/>
      <c r="D632" s="1237"/>
      <c r="E632" s="1237"/>
      <c r="F632" s="1237"/>
      <c r="G632" s="1237"/>
      <c r="H632" s="1238"/>
      <c r="I632" s="765"/>
      <c r="J632" s="766"/>
      <c r="K632" s="766"/>
      <c r="L632" s="766"/>
      <c r="M632" s="766"/>
      <c r="N632" s="766"/>
      <c r="O632" s="788"/>
      <c r="P632" s="715" t="s">
        <v>448</v>
      </c>
      <c r="Q632" s="848"/>
      <c r="R632" s="715" t="s">
        <v>762</v>
      </c>
      <c r="S632" s="716"/>
      <c r="T632" s="716"/>
      <c r="U632" s="896" t="s">
        <v>496</v>
      </c>
      <c r="V632" s="724"/>
      <c r="W632" s="1240"/>
      <c r="X632" s="1241"/>
      <c r="Y632" s="1241"/>
      <c r="Z632" s="1241"/>
      <c r="AA632" s="1242"/>
      <c r="AB632" s="1005"/>
      <c r="AC632" s="1241"/>
      <c r="AD632" s="1241"/>
      <c r="AE632" s="1241"/>
      <c r="AF632" s="724"/>
      <c r="AG632" s="724"/>
      <c r="AH632" s="724"/>
      <c r="AI632" s="724"/>
      <c r="AJ632" s="724"/>
      <c r="AK632" s="899"/>
      <c r="AL632" s="730">
        <f>SUM(AL616:AL630)</f>
        <v>580.27499999999986</v>
      </c>
      <c r="AM632" s="900"/>
      <c r="AN632" s="900"/>
      <c r="AO632" s="900"/>
      <c r="AP632" s="900"/>
      <c r="AQ632" s="901"/>
      <c r="DW632" s="262"/>
      <c r="DX632" s="262"/>
      <c r="DY632" s="262"/>
      <c r="DZ632" s="262"/>
      <c r="EA632" s="262"/>
      <c r="EB632" s="262"/>
      <c r="EC632" s="262"/>
      <c r="ED632" s="262"/>
      <c r="EE632" s="262"/>
      <c r="EF632" s="262"/>
      <c r="EG632" s="262"/>
      <c r="EH632" s="262"/>
      <c r="EI632" s="262"/>
      <c r="EJ632" s="262"/>
      <c r="EK632" s="262"/>
      <c r="EL632" s="263"/>
      <c r="EM632" s="263"/>
      <c r="EN632" s="263"/>
      <c r="EO632" s="263"/>
      <c r="EP632" s="263"/>
      <c r="EQ632" s="263"/>
      <c r="ER632" s="263"/>
      <c r="ES632" s="263"/>
      <c r="ET632" s="263"/>
      <c r="EU632" s="263"/>
      <c r="EV632" s="263"/>
      <c r="EW632" s="263"/>
      <c r="EX632" s="263"/>
      <c r="EY632" s="263"/>
      <c r="EZ632" s="263"/>
      <c r="FA632" s="263"/>
      <c r="FB632" s="263"/>
      <c r="FC632" s="263"/>
      <c r="FD632" s="263"/>
      <c r="FE632" s="263"/>
      <c r="FF632" s="263"/>
      <c r="FG632" s="263"/>
      <c r="FH632" s="263"/>
      <c r="FI632" s="263"/>
      <c r="FJ632" s="262"/>
      <c r="FK632" s="262"/>
      <c r="FL632" s="263"/>
      <c r="FM632" s="263"/>
      <c r="FN632" s="263"/>
      <c r="FO632" s="263"/>
      <c r="FP632" s="263"/>
      <c r="FQ632" s="263"/>
      <c r="FR632" s="262"/>
      <c r="FS632" s="262"/>
      <c r="FT632" s="262"/>
      <c r="FU632" s="262"/>
      <c r="FV632" s="262"/>
      <c r="FW632" s="262"/>
      <c r="FX632" s="262"/>
      <c r="FY632" s="262"/>
      <c r="FZ632" s="262"/>
      <c r="GA632" s="262"/>
      <c r="GB632" s="262"/>
      <c r="GC632" s="262"/>
      <c r="GJ632" s="262"/>
      <c r="GK632" s="262"/>
      <c r="GL632" s="262"/>
      <c r="GM632" s="262"/>
      <c r="GN632" s="262"/>
      <c r="GO632" s="262"/>
      <c r="GP632" s="262"/>
      <c r="GQ632" s="262"/>
      <c r="GR632" s="262"/>
      <c r="GS632" s="262"/>
      <c r="GT632" s="262"/>
      <c r="GU632" s="262"/>
      <c r="GV632" s="262"/>
      <c r="GW632" s="276"/>
      <c r="GX632" s="276"/>
      <c r="GY632" s="276"/>
      <c r="GZ632" s="276"/>
      <c r="HA632" s="276"/>
      <c r="HB632" s="276"/>
      <c r="HC632" s="276"/>
      <c r="HD632" s="262"/>
      <c r="HE632" s="262"/>
      <c r="HF632" s="262"/>
      <c r="HG632" s="262"/>
      <c r="HH632" s="262"/>
      <c r="HI632" s="262"/>
      <c r="HJ632" s="262"/>
      <c r="HK632" s="262"/>
      <c r="HL632" s="262"/>
      <c r="HM632" s="262"/>
      <c r="HN632" s="262"/>
      <c r="HO632" s="262"/>
      <c r="HP632" s="262"/>
      <c r="HQ632" s="262"/>
      <c r="HR632" s="262"/>
      <c r="HS632" s="262"/>
      <c r="HT632" s="262"/>
      <c r="HU632" s="262"/>
      <c r="HV632" s="262"/>
      <c r="HW632" s="262"/>
      <c r="HX632" s="262"/>
      <c r="HY632" s="262"/>
      <c r="HZ632" s="262"/>
      <c r="IA632" s="262"/>
      <c r="IB632" s="262"/>
      <c r="IC632" s="262"/>
      <c r="ID632" s="262"/>
      <c r="IE632" s="262"/>
      <c r="IF632" s="262"/>
      <c r="IG632" s="262"/>
      <c r="IH632" s="262"/>
      <c r="II632" s="262"/>
      <c r="IJ632" s="262"/>
      <c r="IK632" s="262"/>
      <c r="IL632" s="262"/>
      <c r="IM632" s="262"/>
      <c r="IN632" s="262"/>
      <c r="IO632" s="262"/>
      <c r="IP632" s="262"/>
      <c r="IQ632" s="262"/>
      <c r="IR632" s="262"/>
      <c r="IS632" s="262"/>
      <c r="IT632" s="262"/>
      <c r="IU632" s="262"/>
      <c r="IV632" s="262"/>
    </row>
    <row r="633" spans="1:256" s="262" customFormat="1" ht="18.899999999999999" hidden="1" customHeight="1">
      <c r="A633" s="837"/>
      <c r="B633" s="826"/>
      <c r="C633" s="826"/>
      <c r="D633" s="826"/>
      <c r="E633" s="826"/>
      <c r="F633" s="826"/>
      <c r="G633" s="826"/>
      <c r="H633" s="836"/>
      <c r="I633" s="1049" t="s">
        <v>669</v>
      </c>
      <c r="J633" s="1050"/>
      <c r="K633" s="1050"/>
      <c r="L633" s="1050"/>
      <c r="M633" s="1050"/>
      <c r="N633" s="1050"/>
      <c r="O633" s="1051"/>
      <c r="P633" s="720" t="s">
        <v>503</v>
      </c>
      <c r="Q633" s="719"/>
      <c r="R633" s="956" t="s">
        <v>502</v>
      </c>
      <c r="S633" s="724"/>
      <c r="T633" s="724"/>
      <c r="U633" s="724"/>
      <c r="V633" s="724"/>
      <c r="W633" s="1926">
        <f>AL632</f>
        <v>580.27499999999986</v>
      </c>
      <c r="X633" s="1926"/>
      <c r="Y633" s="1926"/>
      <c r="Z633" s="1926"/>
      <c r="AA633" s="1926"/>
      <c r="AB633" s="896" t="s">
        <v>501</v>
      </c>
      <c r="AC633" s="957">
        <v>0.106</v>
      </c>
      <c r="AD633" s="1159"/>
      <c r="AE633" s="1159"/>
      <c r="AF633" s="1160"/>
      <c r="AG633" s="1160"/>
      <c r="AH633" s="728"/>
      <c r="AI633" s="728"/>
      <c r="AJ633" s="728"/>
      <c r="AK633" s="729"/>
      <c r="AL633" s="730">
        <f>ROUND(W633*AC633,3)</f>
        <v>61.509</v>
      </c>
      <c r="AM633" s="900"/>
      <c r="AN633" s="900"/>
      <c r="AO633" s="900"/>
      <c r="AP633" s="900"/>
      <c r="AQ633" s="901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</row>
    <row r="634" spans="1:256" s="262" customFormat="1" ht="18.899999999999999" hidden="1" customHeight="1">
      <c r="A634" s="842"/>
      <c r="B634" s="843"/>
      <c r="C634" s="843"/>
      <c r="D634" s="843"/>
      <c r="E634" s="843"/>
      <c r="F634" s="843"/>
      <c r="G634" s="843"/>
      <c r="H634" s="844"/>
      <c r="I634" s="845"/>
      <c r="J634" s="778"/>
      <c r="K634" s="778"/>
      <c r="L634" s="778"/>
      <c r="M634" s="778"/>
      <c r="N634" s="778"/>
      <c r="O634" s="847"/>
      <c r="P634" s="1072"/>
      <c r="Q634" s="775"/>
      <c r="R634" s="842" t="s">
        <v>504</v>
      </c>
      <c r="S634" s="778"/>
      <c r="T634" s="963">
        <v>7</v>
      </c>
      <c r="U634" s="778" t="s">
        <v>505</v>
      </c>
      <c r="V634" s="778"/>
      <c r="W634" s="1933">
        <f>AL633</f>
        <v>61.509</v>
      </c>
      <c r="X634" s="1933"/>
      <c r="Y634" s="1933"/>
      <c r="Z634" s="1933"/>
      <c r="AA634" s="1933"/>
      <c r="AB634" s="773" t="s">
        <v>501</v>
      </c>
      <c r="AC634" s="964">
        <f>1+T634/100</f>
        <v>1.07</v>
      </c>
      <c r="AD634" s="965"/>
      <c r="AE634" s="965"/>
      <c r="AF634" s="780"/>
      <c r="AG634" s="780"/>
      <c r="AH634" s="780"/>
      <c r="AI634" s="780"/>
      <c r="AJ634" s="780"/>
      <c r="AK634" s="781"/>
      <c r="AL634" s="853">
        <f>ROUND(W634*AC634,3)</f>
        <v>65.814999999999998</v>
      </c>
      <c r="AM634" s="854"/>
      <c r="AN634" s="854"/>
      <c r="AO634" s="854"/>
      <c r="AP634" s="854"/>
      <c r="AQ634" s="855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</row>
    <row r="635" spans="1:256" ht="20.100000000000001" hidden="1" customHeight="1">
      <c r="A635" s="698" t="s">
        <v>758</v>
      </c>
      <c r="B635" s="684"/>
      <c r="C635" s="1225"/>
      <c r="D635" s="1226"/>
      <c r="E635" s="1227"/>
      <c r="F635" s="1227"/>
      <c r="G635" s="1228"/>
      <c r="H635" s="1229"/>
      <c r="I635" s="765" t="s">
        <v>759</v>
      </c>
      <c r="J635" s="1053"/>
      <c r="K635" s="1053"/>
      <c r="L635" s="1053"/>
      <c r="M635" s="1053"/>
      <c r="N635" s="1053"/>
      <c r="O635" s="1022"/>
      <c r="P635" s="765" t="s">
        <v>448</v>
      </c>
      <c r="Q635" s="788"/>
      <c r="R635" s="794" t="s">
        <v>760</v>
      </c>
      <c r="S635" s="766"/>
      <c r="T635" s="766"/>
      <c r="U635" s="710"/>
      <c r="V635" s="709"/>
      <c r="W635" s="709"/>
      <c r="X635" s="709"/>
      <c r="Y635" s="709"/>
      <c r="Z635" s="709"/>
      <c r="AA635" s="710"/>
      <c r="AB635" s="766"/>
      <c r="AC635" s="766"/>
      <c r="AD635" s="766"/>
      <c r="AE635" s="709"/>
      <c r="AF635" s="710"/>
      <c r="AG635" s="709"/>
      <c r="AH635" s="709"/>
      <c r="AI635" s="709"/>
      <c r="AJ635" s="709"/>
      <c r="AK635" s="795"/>
      <c r="AL635" s="740"/>
      <c r="AM635" s="741"/>
      <c r="AN635" s="741"/>
      <c r="AO635" s="741"/>
      <c r="AP635" s="741"/>
      <c r="AQ635" s="742"/>
      <c r="DW635" s="262"/>
      <c r="DX635" s="262"/>
      <c r="DY635" s="262"/>
      <c r="DZ635" s="262"/>
      <c r="EA635" s="262"/>
      <c r="EB635" s="262"/>
      <c r="EC635" s="262"/>
      <c r="ED635" s="262"/>
      <c r="EE635" s="262"/>
      <c r="EF635" s="262"/>
      <c r="EG635" s="262"/>
      <c r="EH635" s="262"/>
      <c r="EI635" s="262"/>
      <c r="EJ635" s="262"/>
      <c r="EK635" s="262"/>
      <c r="EL635" s="263"/>
      <c r="EM635" s="263"/>
      <c r="EN635" s="263"/>
      <c r="EO635" s="263"/>
      <c r="EP635" s="262"/>
      <c r="EQ635" s="262"/>
      <c r="ER635" s="262"/>
      <c r="ES635" s="262"/>
      <c r="ET635" s="262"/>
      <c r="EU635" s="262"/>
      <c r="EV635" s="262"/>
      <c r="EW635" s="262"/>
      <c r="EX635" s="262"/>
      <c r="EY635" s="262"/>
      <c r="EZ635" s="262"/>
      <c r="FA635" s="262"/>
      <c r="FB635" s="262"/>
      <c r="FC635" s="262"/>
      <c r="FD635" s="262"/>
      <c r="FE635" s="262"/>
      <c r="FF635" s="262"/>
      <c r="FG635" s="262"/>
      <c r="FH635" s="262"/>
      <c r="FI635" s="262"/>
      <c r="FJ635" s="263"/>
      <c r="FK635" s="263"/>
      <c r="FL635" s="263"/>
      <c r="FM635" s="263"/>
      <c r="FN635" s="263"/>
      <c r="FO635" s="263"/>
      <c r="FP635" s="263"/>
      <c r="FQ635" s="263"/>
      <c r="FR635" s="262"/>
      <c r="FS635" s="262"/>
      <c r="FT635" s="262"/>
      <c r="FU635" s="262"/>
      <c r="FV635" s="262"/>
      <c r="FW635" s="262"/>
      <c r="FX635" s="262"/>
      <c r="FY635" s="262"/>
      <c r="FZ635" s="262"/>
      <c r="GA635" s="262"/>
      <c r="GB635" s="262"/>
      <c r="GJ635" s="262"/>
      <c r="GK635" s="262"/>
      <c r="GL635" s="262"/>
      <c r="GM635" s="262"/>
      <c r="GN635" s="262"/>
      <c r="GO635" s="262"/>
      <c r="GP635" s="262"/>
      <c r="GQ635" s="262"/>
      <c r="GR635" s="262"/>
      <c r="GS635" s="262"/>
      <c r="GT635" s="262"/>
      <c r="GU635" s="262"/>
      <c r="GV635" s="262"/>
      <c r="GW635" s="276"/>
      <c r="GX635" s="276"/>
      <c r="GY635" s="276"/>
      <c r="GZ635" s="276"/>
      <c r="HA635" s="276"/>
      <c r="HB635" s="276"/>
      <c r="HC635" s="276"/>
      <c r="HD635" s="262"/>
      <c r="HE635" s="262"/>
      <c r="HF635" s="262"/>
      <c r="HG635" s="262"/>
      <c r="HH635" s="262"/>
      <c r="HI635" s="262"/>
      <c r="HJ635" s="262"/>
      <c r="HK635" s="262"/>
      <c r="HL635" s="262"/>
      <c r="HM635" s="262"/>
      <c r="HN635" s="262"/>
      <c r="HO635" s="262"/>
      <c r="HP635" s="262"/>
      <c r="HQ635" s="262"/>
      <c r="HR635" s="262"/>
      <c r="HS635" s="262"/>
      <c r="HT635" s="262"/>
      <c r="HU635" s="262"/>
      <c r="HV635" s="262"/>
      <c r="HW635" s="262"/>
      <c r="HX635" s="262"/>
      <c r="HY635" s="262"/>
      <c r="HZ635" s="262"/>
      <c r="IA635" s="262"/>
      <c r="IB635" s="262"/>
      <c r="IC635" s="262"/>
      <c r="ID635" s="262"/>
      <c r="IE635" s="262"/>
      <c r="IF635" s="262"/>
      <c r="IG635" s="262"/>
      <c r="IH635" s="262"/>
      <c r="II635" s="262"/>
      <c r="IJ635" s="262"/>
      <c r="IK635" s="262"/>
      <c r="IL635" s="262"/>
      <c r="IM635" s="262"/>
      <c r="IN635" s="262"/>
      <c r="IO635" s="262"/>
      <c r="IP635" s="262"/>
      <c r="IQ635" s="262"/>
      <c r="IR635" s="262"/>
      <c r="IS635" s="262"/>
      <c r="IT635" s="262"/>
      <c r="IU635" s="262"/>
      <c r="IV635" s="262"/>
    </row>
    <row r="636" spans="1:256" ht="20.100000000000001" hidden="1" customHeight="1">
      <c r="A636" s="837"/>
      <c r="B636" s="826"/>
      <c r="C636" s="826"/>
      <c r="D636" s="1237"/>
      <c r="E636" s="1237"/>
      <c r="F636" s="1237"/>
      <c r="G636" s="1237"/>
      <c r="H636" s="1238"/>
      <c r="I636" s="765" t="s">
        <v>763</v>
      </c>
      <c r="J636" s="766"/>
      <c r="K636" s="766"/>
      <c r="L636" s="766"/>
      <c r="M636" s="766"/>
      <c r="N636" s="766"/>
      <c r="O636" s="788"/>
      <c r="P636" s="794"/>
      <c r="Q636" s="795"/>
      <c r="R636" s="794" t="s">
        <v>484</v>
      </c>
      <c r="S636" s="766"/>
      <c r="T636" s="766"/>
      <c r="U636" s="710"/>
      <c r="V636" s="766"/>
      <c r="W636" s="766"/>
      <c r="X636" s="766"/>
      <c r="Y636" s="766"/>
      <c r="Z636" s="766"/>
      <c r="AA636" s="710"/>
      <c r="AB636" s="766"/>
      <c r="AC636" s="766"/>
      <c r="AD636" s="766"/>
      <c r="AE636" s="709"/>
      <c r="AF636" s="710"/>
      <c r="AG636" s="709"/>
      <c r="AH636" s="709"/>
      <c r="AI636" s="709"/>
      <c r="AJ636" s="709"/>
      <c r="AK636" s="795"/>
      <c r="AL636" s="740"/>
      <c r="AM636" s="741"/>
      <c r="AN636" s="741"/>
      <c r="AO636" s="741"/>
      <c r="AP636" s="741"/>
      <c r="AQ636" s="742"/>
      <c r="DW636" s="262"/>
      <c r="DX636" s="262"/>
      <c r="DY636" s="262"/>
      <c r="DZ636" s="262"/>
      <c r="EA636" s="262"/>
      <c r="EB636" s="262"/>
      <c r="EC636" s="262"/>
      <c r="ED636" s="262"/>
      <c r="EE636" s="262"/>
      <c r="EF636" s="262"/>
      <c r="EG636" s="262"/>
      <c r="EH636" s="262"/>
      <c r="EI636" s="262"/>
      <c r="EJ636" s="262"/>
      <c r="EK636" s="262"/>
      <c r="EL636" s="262"/>
      <c r="EM636" s="262"/>
      <c r="EN636" s="262"/>
      <c r="EO636" s="262"/>
      <c r="EP636" s="263"/>
      <c r="EQ636" s="263"/>
      <c r="ER636" s="263"/>
      <c r="ES636" s="263"/>
      <c r="ET636" s="263"/>
      <c r="EU636" s="263"/>
      <c r="EV636" s="263"/>
      <c r="EW636" s="263"/>
      <c r="EX636" s="263"/>
      <c r="EY636" s="263"/>
      <c r="EZ636" s="263"/>
      <c r="FA636" s="263"/>
      <c r="FB636" s="263"/>
      <c r="FC636" s="263"/>
      <c r="FD636" s="263"/>
      <c r="FE636" s="263"/>
      <c r="FF636" s="263"/>
      <c r="FG636" s="263"/>
      <c r="FH636" s="263"/>
      <c r="FI636" s="263"/>
      <c r="FJ636" s="263"/>
      <c r="FK636" s="263"/>
      <c r="FL636" s="263"/>
      <c r="FM636" s="263"/>
      <c r="FN636" s="262"/>
      <c r="FO636" s="262"/>
      <c r="FP636" s="262"/>
      <c r="FQ636" s="262"/>
      <c r="FR636" s="262"/>
      <c r="FS636" s="262"/>
      <c r="FT636" s="262"/>
      <c r="FU636" s="262"/>
      <c r="FV636" s="262"/>
      <c r="FW636" s="262"/>
      <c r="FX636" s="262"/>
      <c r="FY636" s="262"/>
      <c r="FZ636" s="262"/>
      <c r="GA636" s="262"/>
      <c r="GJ636" s="262"/>
      <c r="GK636" s="262"/>
      <c r="GL636" s="262"/>
      <c r="GM636" s="262"/>
      <c r="GN636" s="262"/>
      <c r="GO636" s="262"/>
      <c r="GP636" s="262"/>
      <c r="GQ636" s="262"/>
      <c r="GR636" s="262"/>
      <c r="GS636" s="262"/>
      <c r="GT636" s="262"/>
      <c r="GU636" s="262"/>
      <c r="GV636" s="262"/>
      <c r="GW636" s="276"/>
      <c r="GX636" s="276"/>
      <c r="GY636" s="276"/>
      <c r="GZ636" s="276"/>
      <c r="HA636" s="276"/>
      <c r="HB636" s="276"/>
      <c r="HC636" s="276"/>
      <c r="HD636" s="262"/>
      <c r="HE636" s="262"/>
      <c r="HF636" s="262"/>
      <c r="HG636" s="262"/>
      <c r="HH636" s="262"/>
      <c r="HI636" s="262"/>
      <c r="HJ636" s="262"/>
      <c r="HK636" s="262"/>
      <c r="HL636" s="262"/>
      <c r="HM636" s="262"/>
      <c r="HN636" s="262"/>
      <c r="HO636" s="262"/>
      <c r="HP636" s="262"/>
      <c r="HQ636" s="262"/>
      <c r="HR636" s="262"/>
      <c r="HS636" s="262"/>
      <c r="HT636" s="262"/>
      <c r="HU636" s="262"/>
      <c r="HV636" s="262"/>
      <c r="HW636" s="262"/>
      <c r="HX636" s="262"/>
      <c r="HY636" s="262"/>
      <c r="HZ636" s="262"/>
      <c r="IA636" s="262"/>
      <c r="IB636" s="262"/>
      <c r="IC636" s="262"/>
      <c r="ID636" s="262"/>
      <c r="IE636" s="262"/>
      <c r="IF636" s="262"/>
      <c r="IG636" s="262"/>
      <c r="IH636" s="262"/>
      <c r="II636" s="262"/>
      <c r="IJ636" s="262"/>
      <c r="IK636" s="262"/>
      <c r="IL636" s="262"/>
      <c r="IM636" s="262"/>
      <c r="IN636" s="262"/>
      <c r="IO636" s="262"/>
      <c r="IP636" s="263"/>
      <c r="IQ636" s="263"/>
      <c r="IR636" s="263"/>
      <c r="IS636" s="263"/>
      <c r="IT636" s="263"/>
      <c r="IU636" s="263"/>
      <c r="IV636" s="263"/>
    </row>
    <row r="637" spans="1:256" ht="20.100000000000001" hidden="1" customHeight="1">
      <c r="A637" s="837"/>
      <c r="B637" s="826"/>
      <c r="C637" s="826"/>
      <c r="D637" s="1237"/>
      <c r="E637" s="1237"/>
      <c r="F637" s="1237"/>
      <c r="G637" s="1237"/>
      <c r="H637" s="1238"/>
      <c r="I637" s="765"/>
      <c r="J637" s="766"/>
      <c r="K637" s="766"/>
      <c r="L637" s="766"/>
      <c r="M637" s="766"/>
      <c r="N637" s="766"/>
      <c r="O637" s="788"/>
      <c r="P637" s="765"/>
      <c r="Q637" s="788"/>
      <c r="R637" s="794"/>
      <c r="S637" s="709"/>
      <c r="T637" s="824"/>
      <c r="U637" s="766"/>
      <c r="V637" s="766"/>
      <c r="W637" s="824"/>
      <c r="X637" s="766"/>
      <c r="Y637" s="766"/>
      <c r="Z637" s="710" t="s">
        <v>496</v>
      </c>
      <c r="AA637" s="871"/>
      <c r="AB637" s="766"/>
      <c r="AC637" s="766"/>
      <c r="AD637" s="710" t="s">
        <v>501</v>
      </c>
      <c r="AE637" s="1239"/>
      <c r="AF637" s="766"/>
      <c r="AG637" s="766"/>
      <c r="AH637" s="710" t="s">
        <v>501</v>
      </c>
      <c r="AI637" s="976"/>
      <c r="AJ637" s="766"/>
      <c r="AK637" s="795"/>
      <c r="AL637" s="740">
        <f t="shared" ref="AL637:AL646" si="8">ROUND((AA637*AE637*AI637),3)</f>
        <v>0</v>
      </c>
      <c r="AM637" s="741"/>
      <c r="AN637" s="741"/>
      <c r="AO637" s="741"/>
      <c r="AP637" s="741"/>
      <c r="AQ637" s="742"/>
      <c r="DW637" s="262"/>
      <c r="DX637" s="262"/>
      <c r="DY637" s="262"/>
      <c r="DZ637" s="262"/>
      <c r="EA637" s="262"/>
      <c r="EB637" s="262"/>
      <c r="EC637" s="262"/>
      <c r="ED637" s="262"/>
      <c r="EE637" s="262"/>
      <c r="EF637" s="262"/>
      <c r="EG637" s="262"/>
      <c r="EH637" s="262"/>
      <c r="EI637" s="262"/>
      <c r="EJ637" s="262"/>
      <c r="EK637" s="262"/>
      <c r="EL637" s="263"/>
      <c r="EM637" s="263"/>
      <c r="EN637" s="263"/>
      <c r="EO637" s="263"/>
      <c r="EP637" s="263"/>
      <c r="EQ637" s="263"/>
      <c r="ER637" s="263"/>
      <c r="ES637" s="263"/>
      <c r="ET637" s="263"/>
      <c r="EU637" s="263"/>
      <c r="EV637" s="263"/>
      <c r="EW637" s="263"/>
      <c r="EX637" s="263"/>
      <c r="EY637" s="263"/>
      <c r="EZ637" s="263"/>
      <c r="FA637" s="263"/>
      <c r="FB637" s="263"/>
      <c r="FC637" s="263"/>
      <c r="FD637" s="263"/>
      <c r="FE637" s="263"/>
      <c r="FF637" s="263"/>
      <c r="FG637" s="263"/>
      <c r="FH637" s="263"/>
      <c r="FI637" s="263"/>
      <c r="FJ637" s="263"/>
      <c r="FK637" s="263"/>
      <c r="FL637" s="262"/>
      <c r="FM637" s="262"/>
      <c r="FN637" s="263"/>
      <c r="FO637" s="263"/>
      <c r="FP637" s="262"/>
      <c r="FQ637" s="262"/>
      <c r="FR637" s="262"/>
      <c r="FS637" s="262"/>
      <c r="FT637" s="262"/>
      <c r="FU637" s="262"/>
      <c r="FV637" s="262"/>
      <c r="FW637" s="262"/>
      <c r="FX637" s="262"/>
      <c r="FY637" s="262"/>
      <c r="FZ637" s="262"/>
      <c r="GA637" s="262"/>
      <c r="GJ637" s="262"/>
      <c r="GK637" s="262"/>
      <c r="GL637" s="262"/>
      <c r="GM637" s="262"/>
      <c r="GN637" s="262"/>
      <c r="GO637" s="262"/>
      <c r="GP637" s="262"/>
      <c r="GQ637" s="262"/>
      <c r="GR637" s="262"/>
      <c r="GS637" s="262"/>
      <c r="GT637" s="262"/>
      <c r="GU637" s="262"/>
      <c r="GV637" s="262"/>
      <c r="GW637" s="276"/>
      <c r="GX637" s="276"/>
      <c r="GY637" s="276"/>
      <c r="GZ637" s="276"/>
      <c r="HA637" s="276"/>
      <c r="HB637" s="276"/>
      <c r="HC637" s="276"/>
      <c r="HD637" s="262"/>
      <c r="HE637" s="262"/>
      <c r="HF637" s="262"/>
      <c r="HG637" s="262"/>
      <c r="HH637" s="262"/>
      <c r="HI637" s="262"/>
      <c r="HJ637" s="262"/>
      <c r="HK637" s="262"/>
      <c r="HL637" s="262"/>
      <c r="HM637" s="262"/>
      <c r="HN637" s="262"/>
      <c r="HO637" s="262"/>
      <c r="HP637" s="262"/>
      <c r="HQ637" s="262"/>
      <c r="HR637" s="262"/>
      <c r="HS637" s="262"/>
      <c r="HT637" s="262"/>
      <c r="HU637" s="262"/>
      <c r="HV637" s="262"/>
      <c r="HW637" s="262"/>
      <c r="HX637" s="262"/>
      <c r="HY637" s="262"/>
      <c r="HZ637" s="262"/>
      <c r="IA637" s="262"/>
      <c r="IB637" s="262"/>
      <c r="IC637" s="262"/>
      <c r="ID637" s="262"/>
      <c r="IE637" s="262"/>
      <c r="IF637" s="262"/>
      <c r="IG637" s="262"/>
      <c r="IH637" s="262"/>
      <c r="II637" s="262"/>
      <c r="IJ637" s="262"/>
      <c r="IK637" s="262"/>
      <c r="IL637" s="262"/>
      <c r="IM637" s="262"/>
      <c r="IN637" s="262"/>
      <c r="IO637" s="262"/>
      <c r="IP637" s="263"/>
      <c r="IQ637" s="263"/>
      <c r="IR637" s="263"/>
      <c r="IS637" s="263"/>
      <c r="IT637" s="263"/>
      <c r="IU637" s="263"/>
      <c r="IV637" s="263"/>
    </row>
    <row r="638" spans="1:256" ht="20.100000000000001" hidden="1" customHeight="1">
      <c r="A638" s="837"/>
      <c r="B638" s="826"/>
      <c r="C638" s="826"/>
      <c r="D638" s="1237"/>
      <c r="E638" s="1237"/>
      <c r="F638" s="1237"/>
      <c r="G638" s="1237"/>
      <c r="H638" s="1238"/>
      <c r="I638" s="765"/>
      <c r="J638" s="766"/>
      <c r="K638" s="766"/>
      <c r="L638" s="766"/>
      <c r="M638" s="766"/>
      <c r="N638" s="766"/>
      <c r="O638" s="788"/>
      <c r="P638" s="765"/>
      <c r="Q638" s="788"/>
      <c r="R638" s="794"/>
      <c r="S638" s="709"/>
      <c r="T638" s="824"/>
      <c r="U638" s="766"/>
      <c r="V638" s="766"/>
      <c r="W638" s="824"/>
      <c r="X638" s="766"/>
      <c r="Y638" s="766"/>
      <c r="Z638" s="710" t="s">
        <v>496</v>
      </c>
      <c r="AA638" s="871"/>
      <c r="AB638" s="766"/>
      <c r="AC638" s="766"/>
      <c r="AD638" s="710" t="s">
        <v>501</v>
      </c>
      <c r="AE638" s="1239"/>
      <c r="AF638" s="766"/>
      <c r="AG638" s="766"/>
      <c r="AH638" s="710" t="s">
        <v>501</v>
      </c>
      <c r="AI638" s="976"/>
      <c r="AJ638" s="766"/>
      <c r="AK638" s="795"/>
      <c r="AL638" s="740">
        <f t="shared" si="8"/>
        <v>0</v>
      </c>
      <c r="AM638" s="741"/>
      <c r="AN638" s="741"/>
      <c r="AO638" s="741"/>
      <c r="AP638" s="741"/>
      <c r="AQ638" s="742"/>
      <c r="DW638" s="262"/>
      <c r="DX638" s="262"/>
      <c r="DY638" s="262"/>
      <c r="DZ638" s="262"/>
      <c r="EA638" s="262"/>
      <c r="EB638" s="263"/>
      <c r="EC638" s="263"/>
      <c r="ED638" s="263"/>
      <c r="EE638" s="263"/>
      <c r="EF638" s="263"/>
      <c r="EG638" s="263"/>
      <c r="EH638" s="263"/>
      <c r="EI638" s="263"/>
      <c r="EJ638" s="263"/>
      <c r="EK638" s="263"/>
      <c r="EL638" s="262"/>
      <c r="EM638" s="262"/>
      <c r="EN638" s="262"/>
      <c r="EO638" s="262"/>
      <c r="EP638" s="263"/>
      <c r="EQ638" s="263"/>
      <c r="ER638" s="263"/>
      <c r="ES638" s="263"/>
      <c r="ET638" s="263"/>
      <c r="EU638" s="263"/>
      <c r="EV638" s="263"/>
      <c r="EW638" s="263"/>
      <c r="EX638" s="263"/>
      <c r="EY638" s="263"/>
      <c r="EZ638" s="263"/>
      <c r="FA638" s="263"/>
      <c r="FB638" s="263"/>
      <c r="FC638" s="263"/>
      <c r="FD638" s="263"/>
      <c r="FE638" s="263"/>
      <c r="FF638" s="263"/>
      <c r="FG638" s="263"/>
      <c r="FH638" s="263"/>
      <c r="FI638" s="263"/>
      <c r="FJ638" s="262"/>
      <c r="FK638" s="262"/>
      <c r="FL638" s="263"/>
      <c r="FM638" s="263"/>
      <c r="FN638" s="263"/>
      <c r="FO638" s="263"/>
      <c r="FP638" s="262"/>
      <c r="FQ638" s="262"/>
      <c r="FR638" s="262"/>
      <c r="FS638" s="262"/>
      <c r="FT638" s="262"/>
      <c r="FU638" s="262"/>
      <c r="FV638" s="262"/>
      <c r="FW638" s="262"/>
      <c r="FX638" s="262"/>
      <c r="FY638" s="262"/>
      <c r="FZ638" s="262"/>
      <c r="GA638" s="262"/>
      <c r="GJ638" s="262"/>
      <c r="GK638" s="262"/>
      <c r="GL638" s="262"/>
      <c r="GM638" s="262"/>
      <c r="GN638" s="262"/>
      <c r="GO638" s="262"/>
      <c r="GP638" s="262"/>
      <c r="GQ638" s="262"/>
      <c r="GR638" s="262"/>
      <c r="GS638" s="262"/>
      <c r="GT638" s="262"/>
      <c r="GU638" s="262"/>
      <c r="GV638" s="262"/>
      <c r="GW638" s="276"/>
      <c r="GX638" s="276"/>
      <c r="GY638" s="276"/>
      <c r="GZ638" s="276"/>
      <c r="HA638" s="276"/>
      <c r="HB638" s="276"/>
      <c r="HC638" s="276"/>
      <c r="HD638" s="262"/>
      <c r="HE638" s="262"/>
      <c r="HF638" s="262"/>
      <c r="HG638" s="262"/>
      <c r="HH638" s="262"/>
      <c r="HI638" s="262"/>
      <c r="HJ638" s="262"/>
      <c r="HK638" s="262"/>
      <c r="HL638" s="262"/>
      <c r="HM638" s="262"/>
      <c r="HN638" s="262"/>
      <c r="HO638" s="262"/>
      <c r="HP638" s="262"/>
      <c r="HQ638" s="262"/>
      <c r="HR638" s="262"/>
      <c r="HS638" s="262"/>
      <c r="HT638" s="262"/>
      <c r="HU638" s="262"/>
      <c r="HV638" s="262"/>
      <c r="HW638" s="262"/>
      <c r="HX638" s="262"/>
      <c r="HY638" s="262"/>
      <c r="HZ638" s="262"/>
      <c r="IA638" s="262"/>
      <c r="IB638" s="262"/>
      <c r="IC638" s="262"/>
      <c r="ID638" s="262"/>
      <c r="IE638" s="262"/>
      <c r="IF638" s="262"/>
      <c r="IG638" s="262"/>
      <c r="IH638" s="262"/>
      <c r="II638" s="262"/>
      <c r="IJ638" s="262"/>
      <c r="IK638" s="262"/>
      <c r="IL638" s="262"/>
      <c r="IM638" s="262"/>
      <c r="IN638" s="262"/>
      <c r="IO638" s="262"/>
      <c r="IP638" s="263"/>
      <c r="IQ638" s="263"/>
      <c r="IR638" s="263"/>
      <c r="IS638" s="263"/>
      <c r="IT638" s="263"/>
      <c r="IU638" s="263"/>
      <c r="IV638" s="263"/>
    </row>
    <row r="639" spans="1:256" ht="20.100000000000001" hidden="1" customHeight="1">
      <c r="A639" s="837"/>
      <c r="B639" s="826"/>
      <c r="C639" s="826"/>
      <c r="D639" s="1237"/>
      <c r="E639" s="1237"/>
      <c r="F639" s="1237"/>
      <c r="G639" s="1237"/>
      <c r="H639" s="1238"/>
      <c r="I639" s="765"/>
      <c r="J639" s="766"/>
      <c r="K639" s="766"/>
      <c r="L639" s="766"/>
      <c r="M639" s="766"/>
      <c r="N639" s="766"/>
      <c r="O639" s="788"/>
      <c r="P639" s="765"/>
      <c r="Q639" s="788"/>
      <c r="R639" s="794"/>
      <c r="S639" s="709"/>
      <c r="T639" s="824"/>
      <c r="U639" s="766"/>
      <c r="V639" s="766"/>
      <c r="W639" s="824"/>
      <c r="X639" s="766"/>
      <c r="Y639" s="766"/>
      <c r="Z639" s="710" t="s">
        <v>496</v>
      </c>
      <c r="AA639" s="871"/>
      <c r="AB639" s="766"/>
      <c r="AC639" s="766"/>
      <c r="AD639" s="710" t="s">
        <v>501</v>
      </c>
      <c r="AE639" s="1239"/>
      <c r="AF639" s="766"/>
      <c r="AG639" s="766"/>
      <c r="AH639" s="710" t="s">
        <v>501</v>
      </c>
      <c r="AI639" s="976"/>
      <c r="AJ639" s="766"/>
      <c r="AK639" s="795"/>
      <c r="AL639" s="740">
        <f t="shared" si="8"/>
        <v>0</v>
      </c>
      <c r="AM639" s="741"/>
      <c r="AN639" s="741"/>
      <c r="AO639" s="741"/>
      <c r="AP639" s="741"/>
      <c r="AQ639" s="742"/>
      <c r="DW639" s="262"/>
      <c r="DX639" s="262"/>
      <c r="DY639" s="262"/>
      <c r="DZ639" s="262"/>
      <c r="EA639" s="262"/>
      <c r="EB639" s="263"/>
      <c r="EC639" s="263"/>
      <c r="ED639" s="263"/>
      <c r="EE639" s="263"/>
      <c r="EF639" s="263"/>
      <c r="EG639" s="263"/>
      <c r="EH639" s="263"/>
      <c r="EI639" s="263"/>
      <c r="EJ639" s="263"/>
      <c r="EK639" s="263"/>
      <c r="EL639" s="263"/>
      <c r="EM639" s="263"/>
      <c r="EN639" s="263"/>
      <c r="EO639" s="263"/>
      <c r="EP639" s="263"/>
      <c r="EQ639" s="263"/>
      <c r="ER639" s="263"/>
      <c r="ES639" s="263"/>
      <c r="ET639" s="263"/>
      <c r="EU639" s="263"/>
      <c r="EV639" s="263"/>
      <c r="EW639" s="263"/>
      <c r="EX639" s="263"/>
      <c r="EY639" s="263"/>
      <c r="EZ639" s="263"/>
      <c r="FA639" s="263"/>
      <c r="FB639" s="263"/>
      <c r="FC639" s="263"/>
      <c r="FD639" s="263"/>
      <c r="FE639" s="263"/>
      <c r="FF639" s="263"/>
      <c r="FG639" s="263"/>
      <c r="FH639" s="263"/>
      <c r="FI639" s="263"/>
      <c r="FJ639" s="263"/>
      <c r="FK639" s="263"/>
      <c r="FL639" s="262"/>
      <c r="FM639" s="262"/>
      <c r="FN639" s="262"/>
      <c r="FO639" s="262"/>
      <c r="FP639" s="262"/>
      <c r="FQ639" s="262"/>
      <c r="FR639" s="262"/>
      <c r="FS639" s="262"/>
      <c r="FT639" s="262"/>
      <c r="FU639" s="262"/>
      <c r="FV639" s="262"/>
      <c r="FW639" s="262"/>
      <c r="FX639" s="262"/>
      <c r="FY639" s="262"/>
      <c r="FZ639" s="262"/>
      <c r="GA639" s="262"/>
      <c r="GG639" s="262"/>
      <c r="GH639" s="262"/>
      <c r="GI639" s="262"/>
      <c r="GJ639" s="262"/>
      <c r="GK639" s="262"/>
      <c r="GL639" s="262"/>
      <c r="GM639" s="262"/>
      <c r="GN639" s="262"/>
      <c r="GO639" s="262"/>
      <c r="GP639" s="262"/>
      <c r="GQ639" s="262"/>
      <c r="GR639" s="262"/>
      <c r="GS639" s="262"/>
      <c r="GT639" s="262"/>
      <c r="GU639" s="276"/>
      <c r="GV639" s="262"/>
      <c r="GW639" s="276"/>
      <c r="GX639" s="276"/>
      <c r="GY639" s="262"/>
      <c r="GZ639" s="262"/>
      <c r="HA639" s="262"/>
      <c r="HB639" s="262"/>
      <c r="HC639" s="262"/>
      <c r="HD639" s="262"/>
      <c r="HE639" s="262"/>
      <c r="HF639" s="262"/>
      <c r="HG639" s="262"/>
      <c r="HH639" s="262"/>
      <c r="HI639" s="262"/>
      <c r="HJ639" s="262"/>
      <c r="HK639" s="262"/>
      <c r="HL639" s="262"/>
      <c r="HM639" s="262"/>
      <c r="HN639" s="262"/>
      <c r="HO639" s="262"/>
      <c r="HP639" s="262"/>
      <c r="HQ639" s="262"/>
      <c r="HR639" s="262"/>
      <c r="HS639" s="262"/>
      <c r="HT639" s="262"/>
      <c r="HU639" s="262"/>
      <c r="HV639" s="262"/>
      <c r="HW639" s="262"/>
      <c r="HX639" s="262"/>
      <c r="HY639" s="262"/>
      <c r="HZ639" s="262"/>
      <c r="IA639" s="263"/>
      <c r="IB639" s="263"/>
      <c r="IC639" s="263"/>
      <c r="ID639" s="263"/>
      <c r="IE639" s="263"/>
      <c r="IF639" s="263"/>
      <c r="IG639" s="263"/>
      <c r="IH639" s="263"/>
      <c r="II639" s="263"/>
      <c r="IJ639" s="263"/>
      <c r="IK639" s="263"/>
      <c r="IL639" s="263"/>
      <c r="IM639" s="263"/>
      <c r="IN639" s="263"/>
      <c r="IO639" s="263"/>
      <c r="IP639" s="263"/>
      <c r="IQ639" s="263"/>
      <c r="IR639" s="263"/>
      <c r="IS639" s="263"/>
      <c r="IT639" s="263"/>
      <c r="IU639" s="263"/>
      <c r="IV639" s="263"/>
    </row>
    <row r="640" spans="1:256" ht="20.100000000000001" hidden="1" customHeight="1">
      <c r="A640" s="837"/>
      <c r="B640" s="826"/>
      <c r="C640" s="826"/>
      <c r="D640" s="1237"/>
      <c r="E640" s="1237"/>
      <c r="F640" s="1237"/>
      <c r="G640" s="1237"/>
      <c r="H640" s="1238"/>
      <c r="I640" s="765"/>
      <c r="J640" s="766"/>
      <c r="K640" s="766"/>
      <c r="L640" s="766"/>
      <c r="M640" s="766"/>
      <c r="N640" s="766"/>
      <c r="O640" s="788"/>
      <c r="P640" s="765"/>
      <c r="Q640" s="788"/>
      <c r="R640" s="794"/>
      <c r="S640" s="709"/>
      <c r="T640" s="824"/>
      <c r="U640" s="766"/>
      <c r="V640" s="766"/>
      <c r="W640" s="824"/>
      <c r="X640" s="766"/>
      <c r="Y640" s="766"/>
      <c r="Z640" s="710" t="s">
        <v>496</v>
      </c>
      <c r="AA640" s="871"/>
      <c r="AB640" s="766"/>
      <c r="AC640" s="766"/>
      <c r="AD640" s="710" t="s">
        <v>501</v>
      </c>
      <c r="AE640" s="1239"/>
      <c r="AF640" s="766"/>
      <c r="AG640" s="766"/>
      <c r="AH640" s="710" t="s">
        <v>501</v>
      </c>
      <c r="AI640" s="976"/>
      <c r="AJ640" s="766"/>
      <c r="AK640" s="795"/>
      <c r="AL640" s="740">
        <f t="shared" si="8"/>
        <v>0</v>
      </c>
      <c r="AM640" s="741"/>
      <c r="AN640" s="741"/>
      <c r="AO640" s="741"/>
      <c r="AP640" s="741"/>
      <c r="AQ640" s="742"/>
      <c r="DW640" s="262"/>
      <c r="DX640" s="262"/>
      <c r="DY640" s="262"/>
      <c r="DZ640" s="262"/>
      <c r="EA640" s="262"/>
      <c r="EB640" s="263"/>
      <c r="EC640" s="263"/>
      <c r="ED640" s="263"/>
      <c r="EE640" s="263"/>
      <c r="EF640" s="263"/>
      <c r="EG640" s="263"/>
      <c r="EH640" s="263"/>
      <c r="EI640" s="263"/>
      <c r="EJ640" s="263"/>
      <c r="EK640" s="263"/>
      <c r="EL640" s="262"/>
      <c r="EM640" s="262"/>
      <c r="EN640" s="262"/>
      <c r="EO640" s="262"/>
      <c r="EP640" s="263"/>
      <c r="EQ640" s="263"/>
      <c r="ER640" s="263"/>
      <c r="ES640" s="263"/>
      <c r="ET640" s="263"/>
      <c r="EU640" s="263"/>
      <c r="EV640" s="263"/>
      <c r="EW640" s="263"/>
      <c r="EX640" s="263"/>
      <c r="EY640" s="263"/>
      <c r="EZ640" s="263"/>
      <c r="FA640" s="263"/>
      <c r="FB640" s="263"/>
      <c r="FC640" s="263"/>
      <c r="FD640" s="263"/>
      <c r="FE640" s="263"/>
      <c r="FF640" s="263"/>
      <c r="FG640" s="263"/>
      <c r="FH640" s="263"/>
      <c r="FI640" s="263"/>
      <c r="FJ640" s="262"/>
      <c r="FK640" s="262"/>
      <c r="FL640" s="262"/>
      <c r="FM640" s="262"/>
      <c r="FN640" s="262"/>
      <c r="FO640" s="262"/>
      <c r="FP640" s="262"/>
      <c r="FQ640" s="262"/>
      <c r="FR640" s="262"/>
      <c r="FS640" s="262"/>
      <c r="FT640" s="262"/>
      <c r="FU640" s="262"/>
      <c r="FV640" s="262"/>
      <c r="FW640" s="262"/>
      <c r="FX640" s="262"/>
      <c r="FY640" s="262"/>
      <c r="FZ640" s="262"/>
      <c r="GA640" s="262"/>
      <c r="GG640" s="262"/>
      <c r="GH640" s="262"/>
      <c r="GI640" s="262"/>
      <c r="GJ640" s="262"/>
      <c r="GK640" s="262"/>
      <c r="GL640" s="262"/>
      <c r="GM640" s="262"/>
      <c r="GN640" s="262"/>
      <c r="GO640" s="262"/>
      <c r="GP640" s="262"/>
      <c r="GQ640" s="262"/>
      <c r="GR640" s="262"/>
      <c r="GS640" s="262"/>
      <c r="GT640" s="262"/>
      <c r="GU640" s="276"/>
      <c r="GV640" s="262"/>
      <c r="GW640" s="276"/>
      <c r="GX640" s="276"/>
      <c r="GY640" s="262"/>
      <c r="GZ640" s="262"/>
      <c r="HA640" s="262"/>
      <c r="HB640" s="262"/>
      <c r="HC640" s="262"/>
      <c r="HD640" s="262"/>
      <c r="HE640" s="262"/>
      <c r="HF640" s="262"/>
      <c r="HG640" s="262"/>
      <c r="HH640" s="262"/>
      <c r="HI640" s="262"/>
      <c r="HJ640" s="262"/>
      <c r="HK640" s="262"/>
      <c r="HL640" s="262"/>
      <c r="HM640" s="262"/>
      <c r="HN640" s="262"/>
      <c r="HO640" s="262"/>
      <c r="HP640" s="262"/>
      <c r="HQ640" s="262"/>
      <c r="HR640" s="262"/>
      <c r="HS640" s="262"/>
      <c r="HT640" s="262"/>
      <c r="HU640" s="262"/>
      <c r="HV640" s="262"/>
      <c r="HW640" s="262"/>
      <c r="HX640" s="263"/>
      <c r="HY640" s="263"/>
      <c r="HZ640" s="263"/>
      <c r="IA640" s="263"/>
      <c r="IB640" s="263"/>
      <c r="IC640" s="263"/>
      <c r="ID640" s="263"/>
      <c r="IE640" s="263"/>
      <c r="IF640" s="263"/>
      <c r="IG640" s="263"/>
      <c r="IH640" s="263"/>
      <c r="II640" s="263"/>
      <c r="IJ640" s="263"/>
      <c r="IK640" s="263"/>
      <c r="IL640" s="263"/>
      <c r="IM640" s="263"/>
      <c r="IN640" s="263"/>
      <c r="IO640" s="263"/>
      <c r="IP640" s="263"/>
      <c r="IQ640" s="263"/>
      <c r="IR640" s="263"/>
      <c r="IS640" s="263"/>
      <c r="IT640" s="263"/>
      <c r="IU640" s="263"/>
      <c r="IV640" s="263"/>
    </row>
    <row r="641" spans="1:256" ht="20.100000000000001" hidden="1" customHeight="1">
      <c r="A641" s="837"/>
      <c r="B641" s="826"/>
      <c r="C641" s="826"/>
      <c r="D641" s="1237"/>
      <c r="E641" s="1237"/>
      <c r="F641" s="1237"/>
      <c r="G641" s="1237"/>
      <c r="H641" s="1238"/>
      <c r="I641" s="765"/>
      <c r="J641" s="766"/>
      <c r="K641" s="766"/>
      <c r="L641" s="766"/>
      <c r="M641" s="766"/>
      <c r="N641" s="766"/>
      <c r="O641" s="788"/>
      <c r="P641" s="765"/>
      <c r="Q641" s="788"/>
      <c r="R641" s="794"/>
      <c r="S641" s="709"/>
      <c r="T641" s="709"/>
      <c r="U641" s="709"/>
      <c r="V641" s="709"/>
      <c r="W641" s="824"/>
      <c r="X641" s="766"/>
      <c r="Y641" s="766"/>
      <c r="Z641" s="710" t="s">
        <v>496</v>
      </c>
      <c r="AA641" s="871"/>
      <c r="AB641" s="766"/>
      <c r="AC641" s="766"/>
      <c r="AD641" s="710" t="s">
        <v>501</v>
      </c>
      <c r="AE641" s="1239"/>
      <c r="AF641" s="766"/>
      <c r="AG641" s="766"/>
      <c r="AH641" s="710" t="s">
        <v>501</v>
      </c>
      <c r="AI641" s="976"/>
      <c r="AJ641" s="766"/>
      <c r="AK641" s="795"/>
      <c r="AL641" s="740">
        <f t="shared" si="8"/>
        <v>0</v>
      </c>
      <c r="AM641" s="741"/>
      <c r="AN641" s="741"/>
      <c r="AO641" s="741"/>
      <c r="AP641" s="741"/>
      <c r="AQ641" s="742"/>
      <c r="DW641" s="262"/>
      <c r="DX641" s="262"/>
      <c r="DY641" s="262"/>
      <c r="DZ641" s="262"/>
      <c r="EA641" s="262"/>
      <c r="EB641" s="263"/>
      <c r="EC641" s="263"/>
      <c r="ED641" s="263"/>
      <c r="EE641" s="263"/>
      <c r="EF641" s="263"/>
      <c r="EG641" s="263"/>
      <c r="EH641" s="263"/>
      <c r="EI641" s="263"/>
      <c r="EJ641" s="263"/>
      <c r="EK641" s="263"/>
      <c r="EL641" s="262"/>
      <c r="EM641" s="262"/>
      <c r="EN641" s="262"/>
      <c r="EO641" s="262"/>
      <c r="EP641" s="263"/>
      <c r="EQ641" s="263"/>
      <c r="ER641" s="263"/>
      <c r="ES641" s="263"/>
      <c r="ET641" s="263"/>
      <c r="EU641" s="263"/>
      <c r="EV641" s="263"/>
      <c r="EW641" s="263"/>
      <c r="EX641" s="263"/>
      <c r="EY641" s="263"/>
      <c r="EZ641" s="263"/>
      <c r="FA641" s="263"/>
      <c r="FB641" s="263"/>
      <c r="FC641" s="263"/>
      <c r="FD641" s="263"/>
      <c r="FE641" s="263"/>
      <c r="FF641" s="263"/>
      <c r="FG641" s="263"/>
      <c r="FH641" s="263"/>
      <c r="FI641" s="263"/>
      <c r="FJ641" s="262"/>
      <c r="FK641" s="262"/>
      <c r="FL641" s="262"/>
      <c r="FM641" s="262"/>
      <c r="FN641" s="262"/>
      <c r="FO641" s="262"/>
      <c r="FP641" s="262"/>
      <c r="FQ641" s="262"/>
      <c r="FR641" s="262"/>
      <c r="FS641" s="262"/>
      <c r="FT641" s="262"/>
      <c r="FU641" s="262"/>
      <c r="FV641" s="262"/>
      <c r="FW641" s="262"/>
      <c r="FX641" s="262"/>
      <c r="FY641" s="262"/>
      <c r="FZ641" s="262"/>
      <c r="GA641" s="262"/>
      <c r="GG641" s="262"/>
      <c r="GH641" s="262"/>
      <c r="GI641" s="262"/>
      <c r="GJ641" s="262"/>
      <c r="GK641" s="262"/>
      <c r="GL641" s="262"/>
      <c r="GM641" s="262"/>
      <c r="GN641" s="262"/>
      <c r="GO641" s="262"/>
      <c r="GP641" s="262"/>
      <c r="GQ641" s="262"/>
      <c r="GR641" s="262"/>
      <c r="GS641" s="262"/>
      <c r="GT641" s="262"/>
      <c r="GU641" s="276"/>
      <c r="GV641" s="262"/>
      <c r="GW641" s="276"/>
      <c r="GX641" s="276"/>
      <c r="GY641" s="262"/>
      <c r="GZ641" s="262"/>
      <c r="HA641" s="262"/>
      <c r="HB641" s="262"/>
      <c r="HC641" s="262"/>
      <c r="HD641" s="262"/>
      <c r="HE641" s="262"/>
      <c r="HF641" s="262"/>
      <c r="HG641" s="262"/>
      <c r="HH641" s="262"/>
      <c r="HI641" s="262"/>
      <c r="HJ641" s="262"/>
      <c r="HK641" s="262"/>
      <c r="HL641" s="262"/>
      <c r="HM641" s="262"/>
      <c r="HN641" s="262"/>
      <c r="HO641" s="262"/>
      <c r="HP641" s="262"/>
      <c r="HQ641" s="262"/>
      <c r="HR641" s="262"/>
      <c r="HS641" s="262"/>
      <c r="HT641" s="262"/>
      <c r="HU641" s="262"/>
      <c r="HV641" s="262"/>
      <c r="HW641" s="262"/>
      <c r="HX641" s="263"/>
      <c r="HY641" s="263"/>
      <c r="HZ641" s="263"/>
      <c r="IA641" s="263"/>
      <c r="IB641" s="263"/>
      <c r="IC641" s="263"/>
      <c r="ID641" s="263"/>
      <c r="IE641" s="263"/>
      <c r="IF641" s="263"/>
      <c r="IG641" s="263"/>
      <c r="IH641" s="263"/>
      <c r="II641" s="263"/>
      <c r="IJ641" s="263"/>
      <c r="IK641" s="263"/>
      <c r="IL641" s="263"/>
      <c r="IM641" s="263"/>
      <c r="IN641" s="263"/>
      <c r="IO641" s="263"/>
      <c r="IP641" s="263"/>
      <c r="IQ641" s="263"/>
      <c r="IR641" s="263"/>
      <c r="IS641" s="263"/>
      <c r="IT641" s="263"/>
      <c r="IU641" s="263"/>
      <c r="IV641" s="263"/>
    </row>
    <row r="642" spans="1:256" ht="20.100000000000001" hidden="1" customHeight="1">
      <c r="A642" s="837"/>
      <c r="B642" s="826"/>
      <c r="C642" s="826"/>
      <c r="D642" s="1237"/>
      <c r="E642" s="1237"/>
      <c r="F642" s="1237"/>
      <c r="G642" s="1237"/>
      <c r="H642" s="1238"/>
      <c r="I642" s="765"/>
      <c r="J642" s="766"/>
      <c r="K642" s="766"/>
      <c r="L642" s="766"/>
      <c r="M642" s="766"/>
      <c r="N642" s="766"/>
      <c r="O642" s="788"/>
      <c r="P642" s="765"/>
      <c r="Q642" s="788"/>
      <c r="R642" s="794"/>
      <c r="S642" s="709"/>
      <c r="T642" s="709"/>
      <c r="U642" s="709"/>
      <c r="V642" s="710"/>
      <c r="W642" s="824"/>
      <c r="X642" s="766"/>
      <c r="Y642" s="766"/>
      <c r="Z642" s="710" t="s">
        <v>496</v>
      </c>
      <c r="AA642" s="871"/>
      <c r="AB642" s="766"/>
      <c r="AC642" s="766"/>
      <c r="AD642" s="710" t="s">
        <v>501</v>
      </c>
      <c r="AE642" s="1239"/>
      <c r="AF642" s="766"/>
      <c r="AG642" s="766"/>
      <c r="AH642" s="710" t="s">
        <v>501</v>
      </c>
      <c r="AI642" s="976"/>
      <c r="AJ642" s="766"/>
      <c r="AK642" s="795"/>
      <c r="AL642" s="740">
        <f t="shared" si="8"/>
        <v>0</v>
      </c>
      <c r="AM642" s="741"/>
      <c r="AN642" s="741"/>
      <c r="AO642" s="741"/>
      <c r="AP642" s="741"/>
      <c r="AQ642" s="742"/>
      <c r="DW642" s="262"/>
      <c r="DX642" s="262"/>
      <c r="DY642" s="262"/>
      <c r="DZ642" s="262"/>
      <c r="EA642" s="262"/>
      <c r="EB642" s="263"/>
      <c r="EC642" s="263"/>
      <c r="ED642" s="263"/>
      <c r="EE642" s="263"/>
      <c r="EF642" s="263"/>
      <c r="EG642" s="263"/>
      <c r="EH642" s="263"/>
      <c r="EI642" s="263"/>
      <c r="EJ642" s="263"/>
      <c r="EK642" s="263"/>
      <c r="EL642" s="262"/>
      <c r="EM642" s="262"/>
      <c r="EN642" s="262"/>
      <c r="EO642" s="262"/>
      <c r="EP642" s="263"/>
      <c r="EQ642" s="263"/>
      <c r="ER642" s="263"/>
      <c r="ES642" s="263"/>
      <c r="ET642" s="263"/>
      <c r="EU642" s="263"/>
      <c r="EV642" s="263"/>
      <c r="EW642" s="263"/>
      <c r="EX642" s="263"/>
      <c r="EY642" s="263"/>
      <c r="EZ642" s="263"/>
      <c r="FA642" s="263"/>
      <c r="FB642" s="263"/>
      <c r="FC642" s="263"/>
      <c r="FD642" s="263"/>
      <c r="FE642" s="263"/>
      <c r="FF642" s="263"/>
      <c r="FG642" s="263"/>
      <c r="FH642" s="263"/>
      <c r="FI642" s="263"/>
      <c r="FJ642" s="262"/>
      <c r="FK642" s="262"/>
      <c r="FL642" s="262"/>
      <c r="FM642" s="262"/>
      <c r="FN642" s="262"/>
      <c r="FO642" s="262"/>
      <c r="FP642" s="262"/>
      <c r="FQ642" s="262"/>
      <c r="FR642" s="262"/>
      <c r="FS642" s="262"/>
      <c r="FT642" s="262"/>
      <c r="FU642" s="262"/>
      <c r="FV642" s="262"/>
      <c r="FW642" s="262"/>
      <c r="FX642" s="262"/>
      <c r="FY642" s="262"/>
      <c r="FZ642" s="262"/>
      <c r="GA642" s="262"/>
      <c r="GG642" s="262"/>
      <c r="GH642" s="262"/>
      <c r="GI642" s="262"/>
      <c r="GJ642" s="262"/>
      <c r="GK642" s="262"/>
      <c r="GL642" s="262"/>
      <c r="GM642" s="262"/>
      <c r="GN642" s="262"/>
      <c r="GO642" s="262"/>
      <c r="GP642" s="262"/>
      <c r="GQ642" s="262"/>
      <c r="GR642" s="262"/>
      <c r="GS642" s="262"/>
      <c r="GT642" s="262"/>
      <c r="GU642" s="276"/>
      <c r="GV642" s="262"/>
      <c r="GW642" s="276"/>
      <c r="GX642" s="276"/>
      <c r="GY642" s="262"/>
      <c r="GZ642" s="262"/>
      <c r="HA642" s="262"/>
      <c r="HB642" s="262"/>
      <c r="HC642" s="262"/>
      <c r="HD642" s="262"/>
      <c r="HE642" s="262"/>
      <c r="HF642" s="262"/>
      <c r="HG642" s="262"/>
      <c r="HH642" s="262"/>
      <c r="HI642" s="262"/>
      <c r="HJ642" s="262"/>
      <c r="HK642" s="262"/>
      <c r="HL642" s="262"/>
      <c r="HM642" s="262"/>
      <c r="HN642" s="262"/>
      <c r="HO642" s="262"/>
      <c r="HP642" s="262"/>
      <c r="HQ642" s="262"/>
      <c r="HR642" s="262"/>
      <c r="HS642" s="262"/>
      <c r="HT642" s="262"/>
      <c r="HU642" s="262"/>
      <c r="HV642" s="262"/>
      <c r="HW642" s="262"/>
      <c r="HX642" s="263"/>
      <c r="HY642" s="263"/>
      <c r="HZ642" s="263"/>
      <c r="IA642" s="263"/>
      <c r="IB642" s="263"/>
      <c r="IC642" s="263"/>
      <c r="ID642" s="263"/>
      <c r="IE642" s="263"/>
      <c r="IF642" s="263"/>
      <c r="IG642" s="263"/>
      <c r="IH642" s="263"/>
      <c r="II642" s="263"/>
      <c r="IJ642" s="263"/>
      <c r="IK642" s="263"/>
      <c r="IL642" s="263"/>
      <c r="IM642" s="263"/>
      <c r="IN642" s="263"/>
      <c r="IO642" s="263"/>
      <c r="IP642" s="263"/>
      <c r="IQ642" s="263"/>
      <c r="IR642" s="263"/>
      <c r="IS642" s="263"/>
      <c r="IT642" s="263"/>
      <c r="IU642" s="263"/>
      <c r="IV642" s="263"/>
    </row>
    <row r="643" spans="1:256" ht="20.100000000000001" hidden="1" customHeight="1">
      <c r="A643" s="837"/>
      <c r="B643" s="826"/>
      <c r="C643" s="826"/>
      <c r="D643" s="1237"/>
      <c r="E643" s="1237"/>
      <c r="F643" s="1237"/>
      <c r="G643" s="1237"/>
      <c r="H643" s="1238"/>
      <c r="I643" s="765"/>
      <c r="J643" s="766"/>
      <c r="K643" s="766"/>
      <c r="L643" s="766"/>
      <c r="M643" s="766"/>
      <c r="N643" s="766"/>
      <c r="O643" s="788"/>
      <c r="P643" s="765"/>
      <c r="Q643" s="788"/>
      <c r="R643" s="794"/>
      <c r="S643" s="709"/>
      <c r="T643" s="709"/>
      <c r="U643" s="709"/>
      <c r="V643" s="709"/>
      <c r="W643" s="824"/>
      <c r="X643" s="766"/>
      <c r="Y643" s="766"/>
      <c r="Z643" s="710" t="s">
        <v>496</v>
      </c>
      <c r="AA643" s="871"/>
      <c r="AB643" s="766"/>
      <c r="AC643" s="766"/>
      <c r="AD643" s="710" t="s">
        <v>501</v>
      </c>
      <c r="AE643" s="1239"/>
      <c r="AF643" s="766"/>
      <c r="AG643" s="766"/>
      <c r="AH643" s="710" t="s">
        <v>501</v>
      </c>
      <c r="AI643" s="976"/>
      <c r="AJ643" s="766"/>
      <c r="AK643" s="795"/>
      <c r="AL643" s="740">
        <f t="shared" si="8"/>
        <v>0</v>
      </c>
      <c r="AM643" s="741"/>
      <c r="AN643" s="741"/>
      <c r="AO643" s="741"/>
      <c r="AP643" s="741"/>
      <c r="AQ643" s="742"/>
      <c r="DW643" s="262"/>
      <c r="DX643" s="262"/>
      <c r="DY643" s="262"/>
      <c r="DZ643" s="262"/>
      <c r="EA643" s="262"/>
      <c r="EB643" s="263"/>
      <c r="EC643" s="263"/>
      <c r="ED643" s="263"/>
      <c r="EE643" s="263"/>
      <c r="EF643" s="263"/>
      <c r="EG643" s="263"/>
      <c r="EH643" s="263"/>
      <c r="EI643" s="263"/>
      <c r="EJ643" s="263"/>
      <c r="EK643" s="263"/>
      <c r="EL643" s="262"/>
      <c r="EM643" s="262"/>
      <c r="EN643" s="262"/>
      <c r="EO643" s="262"/>
      <c r="EP643" s="263"/>
      <c r="EQ643" s="263"/>
      <c r="ER643" s="263"/>
      <c r="ES643" s="263"/>
      <c r="ET643" s="263"/>
      <c r="EU643" s="263"/>
      <c r="EV643" s="263"/>
      <c r="EW643" s="263"/>
      <c r="EX643" s="263"/>
      <c r="EY643" s="263"/>
      <c r="EZ643" s="263"/>
      <c r="FA643" s="263"/>
      <c r="FB643" s="263"/>
      <c r="FC643" s="263"/>
      <c r="FD643" s="263"/>
      <c r="FE643" s="263"/>
      <c r="FF643" s="263"/>
      <c r="FG643" s="263"/>
      <c r="FH643" s="263"/>
      <c r="FI643" s="263"/>
      <c r="FJ643" s="262"/>
      <c r="FK643" s="262"/>
      <c r="FL643" s="262"/>
      <c r="FM643" s="262"/>
      <c r="FN643" s="262"/>
      <c r="FO643" s="262"/>
      <c r="FP643" s="262"/>
      <c r="FQ643" s="262"/>
      <c r="FR643" s="262"/>
      <c r="FS643" s="262"/>
      <c r="FT643" s="262"/>
      <c r="FU643" s="262"/>
      <c r="FV643" s="262"/>
      <c r="FW643" s="262"/>
      <c r="FX643" s="262"/>
      <c r="FY643" s="262"/>
      <c r="FZ643" s="262"/>
      <c r="GA643" s="262"/>
      <c r="GG643" s="262"/>
      <c r="GH643" s="262"/>
      <c r="GI643" s="262"/>
      <c r="GJ643" s="262"/>
      <c r="GK643" s="262"/>
      <c r="GL643" s="262"/>
      <c r="GM643" s="262"/>
      <c r="GN643" s="262"/>
      <c r="GO643" s="262"/>
      <c r="GP643" s="262"/>
      <c r="GQ643" s="262"/>
      <c r="GR643" s="262"/>
      <c r="GS643" s="262"/>
      <c r="GT643" s="262"/>
      <c r="GU643" s="276"/>
      <c r="GV643" s="262"/>
      <c r="GW643" s="276"/>
      <c r="GX643" s="276"/>
      <c r="GY643" s="262"/>
      <c r="GZ643" s="262"/>
      <c r="HA643" s="262"/>
      <c r="HB643" s="262"/>
      <c r="HC643" s="262"/>
      <c r="HD643" s="262"/>
      <c r="HE643" s="262"/>
      <c r="HF643" s="262"/>
      <c r="HG643" s="262"/>
      <c r="HH643" s="262"/>
      <c r="HI643" s="262"/>
      <c r="HJ643" s="262"/>
      <c r="HK643" s="262"/>
      <c r="HL643" s="262"/>
      <c r="HM643" s="262"/>
      <c r="HN643" s="262"/>
      <c r="HO643" s="262"/>
      <c r="HP643" s="262"/>
      <c r="HQ643" s="262"/>
      <c r="HR643" s="262"/>
      <c r="HS643" s="262"/>
      <c r="HT643" s="262"/>
      <c r="HU643" s="262"/>
      <c r="HV643" s="262"/>
      <c r="HW643" s="262"/>
      <c r="HX643" s="263"/>
      <c r="HY643" s="263"/>
      <c r="HZ643" s="263"/>
      <c r="IA643" s="263"/>
      <c r="IB643" s="263"/>
      <c r="IC643" s="263"/>
      <c r="ID643" s="263"/>
      <c r="IE643" s="263"/>
      <c r="IF643" s="263"/>
      <c r="IG643" s="263"/>
      <c r="IH643" s="263"/>
      <c r="II643" s="263"/>
      <c r="IJ643" s="263"/>
      <c r="IK643" s="263"/>
      <c r="IL643" s="263"/>
      <c r="IM643" s="263"/>
      <c r="IN643" s="263"/>
      <c r="IO643" s="263"/>
      <c r="IP643" s="263"/>
      <c r="IQ643" s="263"/>
      <c r="IR643" s="263"/>
      <c r="IS643" s="263"/>
      <c r="IT643" s="263"/>
      <c r="IU643" s="263"/>
      <c r="IV643" s="263"/>
    </row>
    <row r="644" spans="1:256" ht="20.100000000000001" hidden="1" customHeight="1">
      <c r="A644" s="837"/>
      <c r="B644" s="826"/>
      <c r="C644" s="826"/>
      <c r="D644" s="1237"/>
      <c r="E644" s="1237"/>
      <c r="F644" s="1237"/>
      <c r="G644" s="1237"/>
      <c r="H644" s="1238"/>
      <c r="I644" s="765"/>
      <c r="J644" s="766"/>
      <c r="K644" s="766"/>
      <c r="L644" s="766"/>
      <c r="M644" s="766"/>
      <c r="N644" s="766"/>
      <c r="O644" s="788"/>
      <c r="P644" s="765"/>
      <c r="Q644" s="788"/>
      <c r="R644" s="794"/>
      <c r="S644" s="709"/>
      <c r="T644" s="709"/>
      <c r="U644" s="709"/>
      <c r="V644" s="709"/>
      <c r="W644" s="824"/>
      <c r="X644" s="766"/>
      <c r="Y644" s="766"/>
      <c r="Z644" s="710" t="s">
        <v>496</v>
      </c>
      <c r="AA644" s="871"/>
      <c r="AB644" s="766"/>
      <c r="AC644" s="766"/>
      <c r="AD644" s="710" t="s">
        <v>501</v>
      </c>
      <c r="AE644" s="1239"/>
      <c r="AF644" s="766"/>
      <c r="AG644" s="766"/>
      <c r="AH644" s="710" t="s">
        <v>501</v>
      </c>
      <c r="AI644" s="976"/>
      <c r="AJ644" s="766"/>
      <c r="AK644" s="795"/>
      <c r="AL644" s="740">
        <f t="shared" si="8"/>
        <v>0</v>
      </c>
      <c r="AM644" s="741"/>
      <c r="AN644" s="741"/>
      <c r="AO644" s="741"/>
      <c r="AP644" s="741"/>
      <c r="AQ644" s="742"/>
      <c r="DW644" s="262"/>
      <c r="DX644" s="262"/>
      <c r="DY644" s="262"/>
      <c r="DZ644" s="262"/>
      <c r="EA644" s="262"/>
      <c r="EB644" s="263"/>
      <c r="EC644" s="263"/>
      <c r="ED644" s="263"/>
      <c r="EE644" s="263"/>
      <c r="EF644" s="263"/>
      <c r="EG644" s="263"/>
      <c r="EH644" s="263"/>
      <c r="EI644" s="263"/>
      <c r="EJ644" s="263"/>
      <c r="EK644" s="263"/>
      <c r="EL644" s="262"/>
      <c r="EM644" s="262"/>
      <c r="EN644" s="262"/>
      <c r="EO644" s="262"/>
      <c r="EP644" s="263"/>
      <c r="EQ644" s="263"/>
      <c r="ER644" s="263"/>
      <c r="ES644" s="263"/>
      <c r="ET644" s="263"/>
      <c r="EU644" s="263"/>
      <c r="EV644" s="263"/>
      <c r="EW644" s="263"/>
      <c r="EX644" s="263"/>
      <c r="EY644" s="263"/>
      <c r="EZ644" s="263"/>
      <c r="FA644" s="263"/>
      <c r="FB644" s="263"/>
      <c r="FC644" s="263"/>
      <c r="FD644" s="263"/>
      <c r="FE644" s="263"/>
      <c r="FF644" s="263"/>
      <c r="FG644" s="263"/>
      <c r="FH644" s="263"/>
      <c r="FI644" s="263"/>
      <c r="FJ644" s="262"/>
      <c r="FK644" s="262"/>
      <c r="FL644" s="262"/>
      <c r="FM644" s="262"/>
      <c r="FN644" s="262"/>
      <c r="FO644" s="262"/>
      <c r="FP644" s="262"/>
      <c r="FQ644" s="262"/>
      <c r="FR644" s="262"/>
      <c r="FS644" s="262"/>
      <c r="FT644" s="262"/>
      <c r="FU644" s="262"/>
      <c r="FV644" s="262"/>
      <c r="FW644" s="262"/>
      <c r="FX644" s="262"/>
      <c r="FY644" s="262"/>
      <c r="FZ644" s="262"/>
      <c r="GA644" s="262"/>
      <c r="GG644" s="262"/>
      <c r="GH644" s="262"/>
      <c r="GI644" s="262"/>
      <c r="GJ644" s="262"/>
      <c r="GK644" s="262"/>
      <c r="GL644" s="262"/>
      <c r="GM644" s="262"/>
      <c r="GN644" s="262"/>
      <c r="GO644" s="262"/>
      <c r="GP644" s="262"/>
      <c r="GQ644" s="262"/>
      <c r="GR644" s="262"/>
      <c r="GS644" s="262"/>
      <c r="GT644" s="262"/>
      <c r="GU644" s="276"/>
      <c r="GV644" s="262"/>
      <c r="GW644" s="276"/>
      <c r="GX644" s="276"/>
      <c r="GY644" s="262"/>
      <c r="GZ644" s="262"/>
      <c r="HA644" s="262"/>
      <c r="HB644" s="262"/>
      <c r="HC644" s="262"/>
      <c r="HD644" s="262"/>
      <c r="HE644" s="262"/>
      <c r="HF644" s="262"/>
      <c r="HG644" s="262"/>
      <c r="HH644" s="262"/>
      <c r="HI644" s="262"/>
      <c r="HJ644" s="262"/>
      <c r="HK644" s="262"/>
      <c r="HL644" s="262"/>
      <c r="HM644" s="262"/>
      <c r="HN644" s="262"/>
      <c r="HO644" s="262"/>
      <c r="HP644" s="262"/>
      <c r="HQ644" s="262"/>
      <c r="HR644" s="262"/>
      <c r="HS644" s="262"/>
      <c r="HT644" s="262"/>
      <c r="HU644" s="262"/>
      <c r="HV644" s="262"/>
      <c r="HW644" s="262"/>
      <c r="HX644" s="263"/>
      <c r="HY644" s="263"/>
      <c r="HZ644" s="263"/>
      <c r="IA644" s="263"/>
      <c r="IB644" s="263"/>
      <c r="IC644" s="263"/>
      <c r="ID644" s="263"/>
      <c r="IE644" s="263"/>
      <c r="IF644" s="263"/>
      <c r="IG644" s="263"/>
      <c r="IH644" s="263"/>
      <c r="II644" s="263"/>
      <c r="IJ644" s="263"/>
      <c r="IK644" s="263"/>
      <c r="IL644" s="263"/>
      <c r="IM644" s="263"/>
      <c r="IN644" s="263"/>
      <c r="IO644" s="263"/>
      <c r="IP644" s="263"/>
      <c r="IQ644" s="263"/>
      <c r="IR644" s="263"/>
      <c r="IS644" s="263"/>
      <c r="IT644" s="263"/>
      <c r="IU644" s="263"/>
      <c r="IV644" s="263"/>
    </row>
    <row r="645" spans="1:256" ht="20.100000000000001" hidden="1" customHeight="1">
      <c r="A645" s="837"/>
      <c r="B645" s="826"/>
      <c r="C645" s="826"/>
      <c r="D645" s="1237"/>
      <c r="E645" s="1237"/>
      <c r="F645" s="1237"/>
      <c r="G645" s="1237"/>
      <c r="H645" s="1238"/>
      <c r="I645" s="765"/>
      <c r="J645" s="766"/>
      <c r="K645" s="766"/>
      <c r="L645" s="766"/>
      <c r="M645" s="766"/>
      <c r="N645" s="766"/>
      <c r="O645" s="788"/>
      <c r="P645" s="765"/>
      <c r="Q645" s="788"/>
      <c r="R645" s="794"/>
      <c r="S645" s="709"/>
      <c r="T645" s="709"/>
      <c r="U645" s="709"/>
      <c r="V645" s="710"/>
      <c r="W645" s="824"/>
      <c r="X645" s="766"/>
      <c r="Y645" s="766"/>
      <c r="Z645" s="710" t="s">
        <v>496</v>
      </c>
      <c r="AA645" s="871"/>
      <c r="AB645" s="766"/>
      <c r="AC645" s="766"/>
      <c r="AD645" s="710" t="s">
        <v>501</v>
      </c>
      <c r="AE645" s="1239"/>
      <c r="AF645" s="766"/>
      <c r="AG645" s="766"/>
      <c r="AH645" s="710" t="s">
        <v>501</v>
      </c>
      <c r="AI645" s="976"/>
      <c r="AJ645" s="766"/>
      <c r="AK645" s="795"/>
      <c r="AL645" s="740">
        <f t="shared" si="8"/>
        <v>0</v>
      </c>
      <c r="AM645" s="741"/>
      <c r="AN645" s="741"/>
      <c r="AO645" s="741"/>
      <c r="AP645" s="741"/>
      <c r="AQ645" s="742"/>
      <c r="DW645" s="262"/>
      <c r="DX645" s="262"/>
      <c r="DY645" s="262"/>
      <c r="DZ645" s="262"/>
      <c r="EA645" s="262"/>
      <c r="EB645" s="263"/>
      <c r="EC645" s="263"/>
      <c r="ED645" s="263"/>
      <c r="EE645" s="263"/>
      <c r="EF645" s="263"/>
      <c r="EG645" s="263"/>
      <c r="EH645" s="263"/>
      <c r="EI645" s="263"/>
      <c r="EJ645" s="263"/>
      <c r="EK645" s="263"/>
      <c r="EL645" s="262"/>
      <c r="EM645" s="262"/>
      <c r="EN645" s="262"/>
      <c r="EO645" s="262"/>
      <c r="EP645" s="263"/>
      <c r="EQ645" s="263"/>
      <c r="ER645" s="263"/>
      <c r="ES645" s="263"/>
      <c r="ET645" s="263"/>
      <c r="EU645" s="263"/>
      <c r="EV645" s="263"/>
      <c r="EW645" s="263"/>
      <c r="EX645" s="263"/>
      <c r="EY645" s="263"/>
      <c r="EZ645" s="263"/>
      <c r="FA645" s="263"/>
      <c r="FB645" s="263"/>
      <c r="FC645" s="263"/>
      <c r="FD645" s="263"/>
      <c r="FE645" s="263"/>
      <c r="FF645" s="263"/>
      <c r="FG645" s="263"/>
      <c r="FH645" s="263"/>
      <c r="FI645" s="263"/>
      <c r="FJ645" s="262"/>
      <c r="FK645" s="262"/>
      <c r="FL645" s="262"/>
      <c r="FM645" s="262"/>
      <c r="FN645" s="262"/>
      <c r="FO645" s="262"/>
      <c r="FP645" s="262"/>
      <c r="FQ645" s="262"/>
      <c r="FR645" s="262"/>
      <c r="FS645" s="262"/>
      <c r="FT645" s="262"/>
      <c r="FU645" s="262"/>
      <c r="FV645" s="262"/>
      <c r="FW645" s="262"/>
      <c r="FX645" s="262"/>
      <c r="FY645" s="262"/>
      <c r="FZ645" s="262"/>
      <c r="GA645" s="262"/>
      <c r="GG645" s="262"/>
      <c r="GH645" s="262"/>
      <c r="GI645" s="262"/>
      <c r="GJ645" s="262"/>
      <c r="GK645" s="262"/>
      <c r="GL645" s="262"/>
      <c r="GM645" s="262"/>
      <c r="GN645" s="262"/>
      <c r="GO645" s="262"/>
      <c r="GP645" s="262"/>
      <c r="GQ645" s="262"/>
      <c r="GR645" s="262"/>
      <c r="GS645" s="262"/>
      <c r="GT645" s="262"/>
      <c r="GU645" s="276"/>
      <c r="GV645" s="262"/>
      <c r="GW645" s="276"/>
      <c r="GX645" s="276"/>
      <c r="GY645" s="262"/>
      <c r="GZ645" s="262"/>
      <c r="HA645" s="262"/>
      <c r="HB645" s="262"/>
      <c r="HC645" s="262"/>
      <c r="HD645" s="262"/>
      <c r="HE645" s="262"/>
      <c r="HF645" s="262"/>
      <c r="HG645" s="262"/>
      <c r="HH645" s="262"/>
      <c r="HI645" s="262"/>
      <c r="HJ645" s="262"/>
      <c r="HK645" s="262"/>
      <c r="HL645" s="262"/>
      <c r="HM645" s="262"/>
      <c r="HN645" s="262"/>
      <c r="HO645" s="262"/>
      <c r="HP645" s="262"/>
      <c r="HQ645" s="262"/>
      <c r="HR645" s="262"/>
      <c r="HS645" s="262"/>
      <c r="HT645" s="262"/>
      <c r="HU645" s="262"/>
      <c r="HV645" s="262"/>
      <c r="HW645" s="262"/>
      <c r="HX645" s="263"/>
      <c r="HY645" s="263"/>
      <c r="HZ645" s="263"/>
      <c r="IA645" s="263"/>
      <c r="IB645" s="263"/>
      <c r="IC645" s="263"/>
      <c r="ID645" s="263"/>
      <c r="IE645" s="263"/>
      <c r="IF645" s="263"/>
      <c r="IG645" s="263"/>
      <c r="IH645" s="263"/>
      <c r="II645" s="263"/>
      <c r="IJ645" s="263"/>
      <c r="IK645" s="263"/>
      <c r="IL645" s="263"/>
      <c r="IM645" s="263"/>
      <c r="IN645" s="263"/>
      <c r="IO645" s="263"/>
      <c r="IP645" s="263"/>
      <c r="IQ645" s="263"/>
      <c r="IR645" s="263"/>
      <c r="IS645" s="263"/>
      <c r="IT645" s="263"/>
      <c r="IU645" s="263"/>
      <c r="IV645" s="263"/>
    </row>
    <row r="646" spans="1:256" ht="20.100000000000001" hidden="1" customHeight="1">
      <c r="A646" s="837"/>
      <c r="B646" s="826"/>
      <c r="C646" s="826"/>
      <c r="D646" s="1237"/>
      <c r="E646" s="1237"/>
      <c r="F646" s="1237"/>
      <c r="G646" s="1237"/>
      <c r="H646" s="1238"/>
      <c r="I646" s="765"/>
      <c r="J646" s="766"/>
      <c r="K646" s="766"/>
      <c r="L646" s="766"/>
      <c r="M646" s="766"/>
      <c r="N646" s="766"/>
      <c r="O646" s="788"/>
      <c r="P646" s="765"/>
      <c r="Q646" s="788"/>
      <c r="R646" s="794"/>
      <c r="S646" s="709"/>
      <c r="T646" s="709"/>
      <c r="U646" s="709"/>
      <c r="V646" s="709"/>
      <c r="W646" s="824"/>
      <c r="X646" s="766"/>
      <c r="Y646" s="766"/>
      <c r="Z646" s="710" t="s">
        <v>496</v>
      </c>
      <c r="AA646" s="871"/>
      <c r="AB646" s="766"/>
      <c r="AC646" s="766"/>
      <c r="AD646" s="710" t="s">
        <v>501</v>
      </c>
      <c r="AE646" s="1239"/>
      <c r="AF646" s="766"/>
      <c r="AG646" s="766"/>
      <c r="AH646" s="710" t="s">
        <v>501</v>
      </c>
      <c r="AI646" s="976"/>
      <c r="AJ646" s="766"/>
      <c r="AK646" s="795"/>
      <c r="AL646" s="740">
        <f t="shared" si="8"/>
        <v>0</v>
      </c>
      <c r="AM646" s="741"/>
      <c r="AN646" s="741"/>
      <c r="AO646" s="741"/>
      <c r="AP646" s="741"/>
      <c r="AQ646" s="742"/>
      <c r="DW646" s="262"/>
      <c r="DX646" s="262"/>
      <c r="DY646" s="262"/>
      <c r="DZ646" s="262"/>
      <c r="EA646" s="262"/>
      <c r="EB646" s="263"/>
      <c r="EC646" s="263"/>
      <c r="ED646" s="263"/>
      <c r="EE646" s="263"/>
      <c r="EF646" s="263"/>
      <c r="EG646" s="263"/>
      <c r="EH646" s="263"/>
      <c r="EI646" s="263"/>
      <c r="EJ646" s="263"/>
      <c r="EK646" s="263"/>
      <c r="EL646" s="262"/>
      <c r="EM646" s="262"/>
      <c r="EN646" s="262"/>
      <c r="EO646" s="262"/>
      <c r="EP646" s="263"/>
      <c r="EQ646" s="263"/>
      <c r="ER646" s="263"/>
      <c r="ES646" s="263"/>
      <c r="ET646" s="263"/>
      <c r="EU646" s="263"/>
      <c r="EV646" s="263"/>
      <c r="EW646" s="263"/>
      <c r="EX646" s="263"/>
      <c r="EY646" s="263"/>
      <c r="EZ646" s="263"/>
      <c r="FA646" s="263"/>
      <c r="FB646" s="263"/>
      <c r="FC646" s="263"/>
      <c r="FD646" s="263"/>
      <c r="FE646" s="263"/>
      <c r="FF646" s="263"/>
      <c r="FG646" s="263"/>
      <c r="FH646" s="263"/>
      <c r="FI646" s="263"/>
      <c r="FJ646" s="262"/>
      <c r="FK646" s="262"/>
      <c r="FL646" s="262"/>
      <c r="FM646" s="262"/>
      <c r="FN646" s="262"/>
      <c r="FO646" s="262"/>
      <c r="FP646" s="262"/>
      <c r="FQ646" s="262"/>
      <c r="FR646" s="262"/>
      <c r="FS646" s="262"/>
      <c r="FT646" s="262"/>
      <c r="FU646" s="262"/>
      <c r="FV646" s="262"/>
      <c r="FW646" s="262"/>
      <c r="FX646" s="262"/>
      <c r="FY646" s="262"/>
      <c r="FZ646" s="262"/>
      <c r="GA646" s="262"/>
      <c r="GG646" s="262"/>
      <c r="GH646" s="262"/>
      <c r="GI646" s="262"/>
      <c r="GJ646" s="262"/>
      <c r="GK646" s="262"/>
      <c r="GL646" s="262"/>
      <c r="GM646" s="262"/>
      <c r="GN646" s="262"/>
      <c r="GO646" s="262"/>
      <c r="GP646" s="262"/>
      <c r="GQ646" s="262"/>
      <c r="GR646" s="262"/>
      <c r="GS646" s="262"/>
      <c r="GT646" s="262"/>
      <c r="GU646" s="276"/>
      <c r="GV646" s="262"/>
      <c r="GW646" s="276"/>
      <c r="GX646" s="276"/>
      <c r="GY646" s="262"/>
      <c r="GZ646" s="262"/>
      <c r="HA646" s="262"/>
      <c r="HB646" s="262"/>
      <c r="HC646" s="262"/>
      <c r="HD646" s="262"/>
      <c r="HE646" s="262"/>
      <c r="HF646" s="262"/>
      <c r="HG646" s="262"/>
      <c r="HH646" s="262"/>
      <c r="HI646" s="262"/>
      <c r="HJ646" s="262"/>
      <c r="HK646" s="262"/>
      <c r="HL646" s="262"/>
      <c r="HM646" s="262"/>
      <c r="HN646" s="262"/>
      <c r="HO646" s="262"/>
      <c r="HP646" s="262"/>
      <c r="HQ646" s="262"/>
      <c r="HR646" s="262"/>
      <c r="HS646" s="262"/>
      <c r="HT646" s="262"/>
      <c r="HU646" s="262"/>
      <c r="HV646" s="262"/>
      <c r="HW646" s="262"/>
      <c r="HX646" s="263"/>
      <c r="HY646" s="263"/>
      <c r="HZ646" s="263"/>
      <c r="IA646" s="263"/>
      <c r="IB646" s="263"/>
      <c r="IC646" s="263"/>
      <c r="ID646" s="263"/>
      <c r="IE646" s="263"/>
      <c r="IF646" s="263"/>
      <c r="IG646" s="263"/>
      <c r="IH646" s="263"/>
      <c r="II646" s="263"/>
      <c r="IJ646" s="263"/>
      <c r="IK646" s="263"/>
      <c r="IL646" s="263"/>
      <c r="IM646" s="263"/>
      <c r="IN646" s="263"/>
      <c r="IO646" s="263"/>
      <c r="IP646" s="263"/>
      <c r="IQ646" s="263"/>
      <c r="IR646" s="263"/>
      <c r="IS646" s="263"/>
      <c r="IT646" s="263"/>
      <c r="IU646" s="263"/>
      <c r="IV646" s="263"/>
    </row>
    <row r="647" spans="1:256" ht="20.100000000000001" hidden="1" customHeight="1">
      <c r="A647" s="837"/>
      <c r="B647" s="826"/>
      <c r="C647" s="826"/>
      <c r="D647" s="1237"/>
      <c r="E647" s="1237"/>
      <c r="F647" s="1237"/>
      <c r="G647" s="1237"/>
      <c r="H647" s="1238"/>
      <c r="I647" s="765"/>
      <c r="J647" s="766"/>
      <c r="K647" s="766"/>
      <c r="L647" s="766"/>
      <c r="M647" s="766"/>
      <c r="N647" s="766"/>
      <c r="O647" s="788"/>
      <c r="P647" s="831" t="s">
        <v>448</v>
      </c>
      <c r="Q647" s="832"/>
      <c r="R647" s="831" t="s">
        <v>762</v>
      </c>
      <c r="S647" s="992"/>
      <c r="T647" s="992"/>
      <c r="U647" s="996" t="s">
        <v>496</v>
      </c>
      <c r="V647" s="994"/>
      <c r="W647" s="997"/>
      <c r="X647" s="997"/>
      <c r="Y647" s="997"/>
      <c r="Z647" s="997"/>
      <c r="AA647" s="1243"/>
      <c r="AB647" s="997"/>
      <c r="AC647" s="997"/>
      <c r="AD647" s="997"/>
      <c r="AE647" s="997"/>
      <c r="AF647" s="994"/>
      <c r="AG647" s="994"/>
      <c r="AH647" s="994"/>
      <c r="AI647" s="994"/>
      <c r="AJ647" s="994"/>
      <c r="AK647" s="1000"/>
      <c r="AL647" s="1001">
        <f>SUM(AL637:AL646)</f>
        <v>0</v>
      </c>
      <c r="AM647" s="1002"/>
      <c r="AN647" s="1002"/>
      <c r="AO647" s="1002"/>
      <c r="AP647" s="1002"/>
      <c r="AQ647" s="1003"/>
      <c r="DW647" s="262"/>
      <c r="DX647" s="262"/>
      <c r="DY647" s="262"/>
      <c r="DZ647" s="262"/>
      <c r="EA647" s="262"/>
      <c r="EB647" s="263"/>
      <c r="EC647" s="263"/>
      <c r="ED647" s="263"/>
      <c r="EE647" s="263"/>
      <c r="EF647" s="263"/>
      <c r="EG647" s="263"/>
      <c r="EH647" s="263"/>
      <c r="EI647" s="263"/>
      <c r="EJ647" s="263"/>
      <c r="EK647" s="263"/>
      <c r="EL647" s="262"/>
      <c r="EM647" s="262"/>
      <c r="EN647" s="262"/>
      <c r="EO647" s="262"/>
      <c r="EP647" s="263"/>
      <c r="EQ647" s="263"/>
      <c r="ER647" s="263"/>
      <c r="ES647" s="263"/>
      <c r="ET647" s="263"/>
      <c r="EU647" s="263"/>
      <c r="EV647" s="263"/>
      <c r="EW647" s="263"/>
      <c r="EX647" s="263"/>
      <c r="EY647" s="263"/>
      <c r="EZ647" s="263"/>
      <c r="FA647" s="263"/>
      <c r="FB647" s="263"/>
      <c r="FC647" s="263"/>
      <c r="FD647" s="263"/>
      <c r="FE647" s="263"/>
      <c r="FF647" s="263"/>
      <c r="FG647" s="263"/>
      <c r="FH647" s="263"/>
      <c r="FI647" s="263"/>
      <c r="FJ647" s="262"/>
      <c r="FK647" s="262"/>
      <c r="FL647" s="262"/>
      <c r="FM647" s="262"/>
      <c r="FN647" s="262"/>
      <c r="FO647" s="262"/>
      <c r="FP647" s="262"/>
      <c r="FQ647" s="262"/>
      <c r="FR647" s="262"/>
      <c r="FS647" s="262"/>
      <c r="FT647" s="262"/>
      <c r="FU647" s="262"/>
      <c r="FV647" s="262"/>
      <c r="FW647" s="262"/>
      <c r="FX647" s="262"/>
      <c r="FY647" s="262"/>
      <c r="FZ647" s="262"/>
      <c r="GA647" s="262"/>
      <c r="GD647" s="262"/>
      <c r="GE647" s="262"/>
      <c r="GG647" s="262"/>
      <c r="GH647" s="262"/>
      <c r="GI647" s="262"/>
      <c r="GJ647" s="262"/>
      <c r="GK647" s="262"/>
      <c r="GL647" s="262"/>
      <c r="GM647" s="262"/>
      <c r="GN647" s="262"/>
      <c r="GO647" s="262"/>
      <c r="GP647" s="262"/>
      <c r="GQ647" s="262"/>
      <c r="GR647" s="262"/>
      <c r="GS647" s="262"/>
      <c r="GT647" s="262"/>
      <c r="GU647" s="276"/>
      <c r="GV647" s="262"/>
      <c r="GW647" s="276"/>
      <c r="GX647" s="276"/>
      <c r="GY647" s="262"/>
      <c r="GZ647" s="262"/>
      <c r="HA647" s="262"/>
      <c r="HB647" s="262"/>
      <c r="HC647" s="262"/>
      <c r="HD647" s="262"/>
      <c r="HE647" s="262"/>
      <c r="HF647" s="262"/>
      <c r="HG647" s="262"/>
      <c r="HH647" s="262"/>
      <c r="HI647" s="262"/>
      <c r="HJ647" s="262"/>
      <c r="HK647" s="262"/>
      <c r="HL647" s="262"/>
      <c r="HM647" s="262"/>
      <c r="HN647" s="262"/>
      <c r="HO647" s="262"/>
      <c r="HP647" s="262"/>
      <c r="HQ647" s="262"/>
      <c r="HR647" s="262"/>
      <c r="HS647" s="262"/>
      <c r="HT647" s="262"/>
      <c r="HU647" s="262"/>
      <c r="HV647" s="262"/>
      <c r="HW647" s="262"/>
      <c r="HX647" s="263"/>
      <c r="HY647" s="263"/>
      <c r="HZ647" s="263"/>
      <c r="IA647" s="263"/>
      <c r="IB647" s="263"/>
      <c r="IC647" s="263"/>
      <c r="ID647" s="263"/>
      <c r="IE647" s="263"/>
      <c r="IF647" s="263"/>
      <c r="IG647" s="263"/>
      <c r="IH647" s="263"/>
      <c r="II647" s="263"/>
      <c r="IJ647" s="263"/>
      <c r="IK647" s="263"/>
      <c r="IL647" s="263"/>
      <c r="IM647" s="263"/>
      <c r="IN647" s="263"/>
      <c r="IO647" s="263"/>
      <c r="IP647" s="263"/>
      <c r="IQ647" s="263"/>
      <c r="IR647" s="263"/>
      <c r="IS647" s="263"/>
      <c r="IT647" s="263"/>
      <c r="IU647" s="263"/>
      <c r="IV647" s="263"/>
    </row>
    <row r="648" spans="1:256" s="262" customFormat="1" ht="18.899999999999999" hidden="1" customHeight="1">
      <c r="A648" s="837"/>
      <c r="B648" s="826"/>
      <c r="C648" s="826"/>
      <c r="D648" s="826"/>
      <c r="E648" s="826"/>
      <c r="F648" s="826"/>
      <c r="G648" s="826"/>
      <c r="H648" s="836"/>
      <c r="I648" s="1049" t="s">
        <v>669</v>
      </c>
      <c r="J648" s="1050"/>
      <c r="K648" s="1050"/>
      <c r="L648" s="1050"/>
      <c r="M648" s="1050"/>
      <c r="N648" s="1050"/>
      <c r="O648" s="1051"/>
      <c r="P648" s="720" t="s">
        <v>503</v>
      </c>
      <c r="Q648" s="719"/>
      <c r="R648" s="956" t="s">
        <v>502</v>
      </c>
      <c r="S648" s="724"/>
      <c r="T648" s="724"/>
      <c r="U648" s="724"/>
      <c r="V648" s="724"/>
      <c r="W648" s="1926">
        <f>AL647</f>
        <v>0</v>
      </c>
      <c r="X648" s="1926"/>
      <c r="Y648" s="1926"/>
      <c r="Z648" s="1926"/>
      <c r="AA648" s="1926"/>
      <c r="AB648" s="896" t="s">
        <v>501</v>
      </c>
      <c r="AC648" s="957">
        <v>0.124</v>
      </c>
      <c r="AD648" s="1159"/>
      <c r="AE648" s="1159"/>
      <c r="AF648" s="1160"/>
      <c r="AG648" s="1160"/>
      <c r="AH648" s="728"/>
      <c r="AI648" s="728"/>
      <c r="AJ648" s="728"/>
      <c r="AK648" s="729"/>
      <c r="AL648" s="730">
        <f>ROUND(W648*AC648,3)</f>
        <v>0</v>
      </c>
      <c r="AM648" s="900"/>
      <c r="AN648" s="900"/>
      <c r="AO648" s="900"/>
      <c r="AP648" s="900"/>
      <c r="AQ648" s="901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</row>
    <row r="649" spans="1:256" s="262" customFormat="1" ht="18.899999999999999" hidden="1" customHeight="1">
      <c r="A649" s="842"/>
      <c r="B649" s="843"/>
      <c r="C649" s="843"/>
      <c r="D649" s="843"/>
      <c r="E649" s="843"/>
      <c r="F649" s="843"/>
      <c r="G649" s="843"/>
      <c r="H649" s="844"/>
      <c r="I649" s="845"/>
      <c r="J649" s="778"/>
      <c r="K649" s="778"/>
      <c r="L649" s="778"/>
      <c r="M649" s="778"/>
      <c r="N649" s="778"/>
      <c r="O649" s="847"/>
      <c r="P649" s="1072"/>
      <c r="Q649" s="775"/>
      <c r="R649" s="842" t="s">
        <v>504</v>
      </c>
      <c r="S649" s="778"/>
      <c r="T649" s="963">
        <v>7</v>
      </c>
      <c r="U649" s="778" t="s">
        <v>505</v>
      </c>
      <c r="V649" s="778"/>
      <c r="W649" s="1933">
        <f>AL648</f>
        <v>0</v>
      </c>
      <c r="X649" s="1933"/>
      <c r="Y649" s="1933"/>
      <c r="Z649" s="1933"/>
      <c r="AA649" s="1933"/>
      <c r="AB649" s="773" t="s">
        <v>501</v>
      </c>
      <c r="AC649" s="964">
        <f>1+T649/100</f>
        <v>1.07</v>
      </c>
      <c r="AD649" s="965"/>
      <c r="AE649" s="965"/>
      <c r="AF649" s="780"/>
      <c r="AG649" s="780"/>
      <c r="AH649" s="780"/>
      <c r="AI649" s="780"/>
      <c r="AJ649" s="780"/>
      <c r="AK649" s="781"/>
      <c r="AL649" s="853">
        <f>ROUND(W649*AC649,3)</f>
        <v>0</v>
      </c>
      <c r="AM649" s="854"/>
      <c r="AN649" s="854"/>
      <c r="AO649" s="854"/>
      <c r="AP649" s="854"/>
      <c r="AQ649" s="855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</row>
    <row r="650" spans="1:256" ht="20.100000000000001" hidden="1" customHeight="1">
      <c r="A650" s="698" t="s">
        <v>758</v>
      </c>
      <c r="B650" s="699"/>
      <c r="C650" s="1244"/>
      <c r="D650" s="1245"/>
      <c r="E650" s="1228"/>
      <c r="F650" s="1228"/>
      <c r="G650" s="1228"/>
      <c r="H650" s="1229"/>
      <c r="I650" s="765" t="s">
        <v>764</v>
      </c>
      <c r="J650" s="911"/>
      <c r="K650" s="911"/>
      <c r="L650" s="911"/>
      <c r="M650" s="911"/>
      <c r="N650" s="911"/>
      <c r="O650" s="1246"/>
      <c r="P650" s="765" t="s">
        <v>448</v>
      </c>
      <c r="Q650" s="788"/>
      <c r="R650" s="794" t="s">
        <v>760</v>
      </c>
      <c r="S650" s="766"/>
      <c r="T650" s="766"/>
      <c r="U650" s="710"/>
      <c r="V650" s="709"/>
      <c r="W650" s="709"/>
      <c r="X650" s="709"/>
      <c r="Y650" s="709"/>
      <c r="Z650" s="709"/>
      <c r="AA650" s="710"/>
      <c r="AB650" s="766"/>
      <c r="AC650" s="766"/>
      <c r="AD650" s="766"/>
      <c r="AE650" s="709"/>
      <c r="AF650" s="710"/>
      <c r="AG650" s="709"/>
      <c r="AH650" s="709"/>
      <c r="AI650" s="709"/>
      <c r="AJ650" s="709"/>
      <c r="AK650" s="795"/>
      <c r="AL650" s="740"/>
      <c r="AM650" s="741"/>
      <c r="AN650" s="741"/>
      <c r="AO650" s="741"/>
      <c r="AP650" s="741"/>
      <c r="AQ650" s="742"/>
      <c r="DW650" s="262"/>
      <c r="DX650" s="262"/>
      <c r="DY650" s="262"/>
      <c r="DZ650" s="262"/>
      <c r="EA650" s="262"/>
      <c r="EB650" s="263"/>
      <c r="EC650" s="263"/>
      <c r="ED650" s="263"/>
      <c r="EE650" s="263"/>
      <c r="EF650" s="263"/>
      <c r="EG650" s="263"/>
      <c r="EH650" s="263"/>
      <c r="EI650" s="263"/>
      <c r="EJ650" s="263"/>
      <c r="EK650" s="263"/>
      <c r="EL650" s="263"/>
      <c r="EM650" s="263"/>
      <c r="EN650" s="263"/>
      <c r="EO650" s="263"/>
      <c r="EP650" s="262"/>
      <c r="EQ650" s="262"/>
      <c r="ER650" s="262"/>
      <c r="ES650" s="262"/>
      <c r="ET650" s="262"/>
      <c r="EU650" s="262"/>
      <c r="EV650" s="262"/>
      <c r="EW650" s="262"/>
      <c r="EX650" s="262"/>
      <c r="EY650" s="262"/>
      <c r="EZ650" s="262"/>
      <c r="FA650" s="262"/>
      <c r="FB650" s="262"/>
      <c r="FC650" s="262"/>
      <c r="FD650" s="262"/>
      <c r="FE650" s="262"/>
      <c r="FF650" s="262"/>
      <c r="FG650" s="262"/>
      <c r="FH650" s="262"/>
      <c r="FI650" s="262"/>
      <c r="FJ650" s="262"/>
      <c r="FK650" s="262"/>
      <c r="FL650" s="262"/>
      <c r="FM650" s="262"/>
      <c r="FN650" s="262"/>
      <c r="FO650" s="262"/>
      <c r="FP650" s="262"/>
      <c r="FQ650" s="262"/>
      <c r="FR650" s="262"/>
      <c r="FS650" s="262"/>
      <c r="FT650" s="262"/>
      <c r="FU650" s="262"/>
      <c r="FV650" s="262"/>
      <c r="FW650" s="262"/>
      <c r="FX650" s="262"/>
      <c r="FY650" s="262"/>
      <c r="FZ650" s="262"/>
      <c r="GA650" s="262"/>
      <c r="GD650" s="262"/>
      <c r="GE650" s="262"/>
      <c r="GG650" s="262"/>
      <c r="GH650" s="262"/>
      <c r="GI650" s="262"/>
      <c r="GJ650" s="262"/>
      <c r="GK650" s="262"/>
      <c r="GL650" s="262"/>
      <c r="GM650" s="262"/>
      <c r="GN650" s="262"/>
      <c r="GO650" s="262"/>
      <c r="GP650" s="262"/>
      <c r="GQ650" s="262"/>
      <c r="GR650" s="262"/>
      <c r="GS650" s="262"/>
      <c r="GT650" s="262"/>
      <c r="GU650" s="276"/>
      <c r="GV650" s="276"/>
      <c r="GW650" s="276"/>
      <c r="GX650" s="276"/>
      <c r="GY650" s="262"/>
      <c r="GZ650" s="262"/>
      <c r="HA650" s="262"/>
      <c r="HB650" s="262"/>
      <c r="HC650" s="262"/>
      <c r="HD650" s="262"/>
      <c r="HE650" s="262"/>
      <c r="HF650" s="262"/>
      <c r="HG650" s="262"/>
      <c r="HH650" s="262"/>
      <c r="HI650" s="262"/>
      <c r="HJ650" s="262"/>
      <c r="HK650" s="262"/>
      <c r="HL650" s="262"/>
      <c r="HM650" s="262"/>
      <c r="HN650" s="262"/>
      <c r="HO650" s="262"/>
      <c r="HP650" s="262"/>
      <c r="HQ650" s="262"/>
      <c r="HR650" s="262"/>
      <c r="HS650" s="262"/>
      <c r="HT650" s="262"/>
      <c r="HU650" s="262"/>
      <c r="HV650" s="262"/>
      <c r="HW650" s="262"/>
      <c r="HX650" s="263"/>
      <c r="HY650" s="263"/>
      <c r="HZ650" s="263"/>
      <c r="IA650" s="263"/>
      <c r="IB650" s="263"/>
      <c r="IC650" s="263"/>
      <c r="ID650" s="263"/>
      <c r="IE650" s="263"/>
      <c r="IF650" s="263"/>
      <c r="IG650" s="263"/>
      <c r="IH650" s="263"/>
      <c r="II650" s="263"/>
      <c r="IJ650" s="263"/>
      <c r="IK650" s="263"/>
      <c r="IL650" s="263"/>
      <c r="IM650" s="263"/>
      <c r="IN650" s="263"/>
      <c r="IO650" s="263"/>
      <c r="IP650" s="263"/>
      <c r="IQ650" s="263"/>
      <c r="IR650" s="263"/>
      <c r="IS650" s="263"/>
      <c r="IT650" s="263"/>
      <c r="IU650" s="263"/>
      <c r="IV650" s="263"/>
    </row>
    <row r="651" spans="1:256" ht="20.100000000000001" hidden="1" customHeight="1">
      <c r="A651" s="837"/>
      <c r="B651" s="826"/>
      <c r="C651" s="826"/>
      <c r="D651" s="1237"/>
      <c r="E651" s="1237"/>
      <c r="F651" s="1237"/>
      <c r="G651" s="1237"/>
      <c r="H651" s="1238"/>
      <c r="I651" s="765" t="s">
        <v>765</v>
      </c>
      <c r="J651" s="766"/>
      <c r="K651" s="766"/>
      <c r="L651" s="766"/>
      <c r="M651" s="766"/>
      <c r="N651" s="766"/>
      <c r="O651" s="788"/>
      <c r="P651" s="794"/>
      <c r="Q651" s="795"/>
      <c r="R651" s="794" t="s">
        <v>766</v>
      </c>
      <c r="S651" s="766"/>
      <c r="T651" s="766"/>
      <c r="U651" s="710"/>
      <c r="V651" s="766"/>
      <c r="W651" s="766"/>
      <c r="X651" s="766"/>
      <c r="Y651" s="766"/>
      <c r="Z651" s="766"/>
      <c r="AA651" s="710"/>
      <c r="AB651" s="766"/>
      <c r="AC651" s="766"/>
      <c r="AD651" s="766"/>
      <c r="AE651" s="709"/>
      <c r="AF651" s="710"/>
      <c r="AG651" s="709"/>
      <c r="AH651" s="709"/>
      <c r="AI651" s="709"/>
      <c r="AJ651" s="709"/>
      <c r="AK651" s="795"/>
      <c r="AL651" s="740"/>
      <c r="AM651" s="741"/>
      <c r="AN651" s="741"/>
      <c r="AO651" s="741"/>
      <c r="AP651" s="741"/>
      <c r="AQ651" s="742"/>
      <c r="DW651" s="262"/>
      <c r="DX651" s="262"/>
      <c r="DY651" s="262"/>
      <c r="DZ651" s="262"/>
      <c r="EA651" s="262"/>
      <c r="EB651" s="263"/>
      <c r="EC651" s="263"/>
      <c r="ED651" s="263"/>
      <c r="EE651" s="263"/>
      <c r="EF651" s="263"/>
      <c r="EG651" s="263"/>
      <c r="EH651" s="263"/>
      <c r="EI651" s="263"/>
      <c r="EJ651" s="263"/>
      <c r="EK651" s="263"/>
      <c r="EL651" s="263"/>
      <c r="EM651" s="263"/>
      <c r="EN651" s="263"/>
      <c r="EO651" s="263"/>
      <c r="EP651" s="263"/>
      <c r="EQ651" s="263"/>
      <c r="ER651" s="263"/>
      <c r="ES651" s="263"/>
      <c r="ET651" s="263"/>
      <c r="EU651" s="263"/>
      <c r="EV651" s="263"/>
      <c r="EW651" s="263"/>
      <c r="EX651" s="263"/>
      <c r="EY651" s="263"/>
      <c r="EZ651" s="263"/>
      <c r="FA651" s="263"/>
      <c r="FB651" s="263"/>
      <c r="FC651" s="263"/>
      <c r="FD651" s="263"/>
      <c r="FE651" s="262"/>
      <c r="FF651" s="262"/>
      <c r="FG651" s="262"/>
      <c r="FH651" s="262"/>
      <c r="FI651" s="262"/>
      <c r="FJ651" s="262"/>
      <c r="FK651" s="262"/>
      <c r="FL651" s="262"/>
      <c r="FM651" s="262"/>
      <c r="FN651" s="262"/>
      <c r="FO651" s="262"/>
      <c r="FP651" s="262"/>
      <c r="FQ651" s="262"/>
      <c r="FR651" s="262"/>
      <c r="FS651" s="262"/>
      <c r="FT651" s="262"/>
      <c r="FU651" s="262"/>
      <c r="FV651" s="262"/>
      <c r="FW651" s="262"/>
      <c r="FX651" s="262"/>
      <c r="FY651" s="262"/>
      <c r="FZ651" s="262"/>
      <c r="GA651" s="262"/>
      <c r="GD651" s="262"/>
      <c r="GE651" s="262"/>
      <c r="GG651" s="262"/>
      <c r="GH651" s="262"/>
      <c r="GI651" s="262"/>
      <c r="GJ651" s="262"/>
      <c r="GK651" s="262"/>
      <c r="GL651" s="262"/>
      <c r="GM651" s="262"/>
      <c r="GN651" s="262"/>
      <c r="GO651" s="262"/>
      <c r="GP651" s="262"/>
      <c r="GQ651" s="262"/>
      <c r="GR651" s="262"/>
      <c r="GS651" s="262"/>
      <c r="GT651" s="262"/>
      <c r="GU651" s="276"/>
      <c r="GV651" s="276"/>
      <c r="GW651" s="276"/>
      <c r="GX651" s="276"/>
      <c r="GY651" s="262"/>
      <c r="GZ651" s="262"/>
      <c r="HA651" s="262"/>
      <c r="HB651" s="262"/>
      <c r="HC651" s="262"/>
      <c r="HD651" s="262"/>
      <c r="HE651" s="262"/>
      <c r="HF651" s="262"/>
      <c r="HG651" s="262"/>
      <c r="HH651" s="262"/>
      <c r="HI651" s="262"/>
      <c r="HJ651" s="262"/>
      <c r="HK651" s="262"/>
      <c r="HL651" s="262"/>
      <c r="HM651" s="262"/>
      <c r="HN651" s="262"/>
      <c r="HO651" s="262"/>
      <c r="HP651" s="262"/>
      <c r="HQ651" s="262"/>
      <c r="HR651" s="262"/>
      <c r="HS651" s="262"/>
      <c r="HT651" s="262"/>
      <c r="HU651" s="262"/>
      <c r="HV651" s="262"/>
      <c r="HW651" s="262"/>
      <c r="HX651" s="263"/>
      <c r="HY651" s="263"/>
      <c r="HZ651" s="263"/>
      <c r="IA651" s="263"/>
      <c r="IB651" s="263"/>
      <c r="IC651" s="263"/>
      <c r="ID651" s="263"/>
      <c r="IE651" s="263"/>
      <c r="IF651" s="263"/>
      <c r="IG651" s="263"/>
      <c r="IH651" s="263"/>
      <c r="II651" s="263"/>
      <c r="IJ651" s="263"/>
      <c r="IK651" s="263"/>
      <c r="IL651" s="263"/>
      <c r="IM651" s="263"/>
      <c r="IN651" s="263"/>
      <c r="IO651" s="263"/>
      <c r="IP651" s="263"/>
      <c r="IQ651" s="263"/>
      <c r="IR651" s="263"/>
      <c r="IS651" s="263"/>
      <c r="IT651" s="263"/>
      <c r="IU651" s="263"/>
      <c r="IV651" s="263"/>
    </row>
    <row r="652" spans="1:256" ht="20.100000000000001" hidden="1" customHeight="1">
      <c r="A652" s="837"/>
      <c r="B652" s="826"/>
      <c r="C652" s="826"/>
      <c r="D652" s="1237"/>
      <c r="E652" s="1237"/>
      <c r="F652" s="1237"/>
      <c r="G652" s="1237"/>
      <c r="H652" s="1238"/>
      <c r="I652" s="765"/>
      <c r="J652" s="766"/>
      <c r="K652" s="766"/>
      <c r="L652" s="766"/>
      <c r="M652" s="766"/>
      <c r="N652" s="766"/>
      <c r="O652" s="788"/>
      <c r="P652" s="765"/>
      <c r="Q652" s="788"/>
      <c r="R652" s="794"/>
      <c r="S652" s="709"/>
      <c r="T652" s="709"/>
      <c r="U652" s="709"/>
      <c r="V652" s="710"/>
      <c r="W652" s="824"/>
      <c r="X652" s="766"/>
      <c r="Y652" s="766"/>
      <c r="Z652" s="710" t="s">
        <v>496</v>
      </c>
      <c r="AA652" s="871">
        <v>0</v>
      </c>
      <c r="AB652" s="766"/>
      <c r="AC652" s="766"/>
      <c r="AD652" s="710" t="s">
        <v>501</v>
      </c>
      <c r="AE652" s="1239">
        <v>0</v>
      </c>
      <c r="AF652" s="766"/>
      <c r="AG652" s="766"/>
      <c r="AH652" s="710" t="s">
        <v>501</v>
      </c>
      <c r="AI652" s="976">
        <v>0</v>
      </c>
      <c r="AJ652" s="766"/>
      <c r="AK652" s="795"/>
      <c r="AL652" s="740">
        <f t="shared" ref="AL652:AL659" si="9">ROUND((AA652*AE652*AI652),3)</f>
        <v>0</v>
      </c>
      <c r="AM652" s="741"/>
      <c r="AN652" s="741"/>
      <c r="AO652" s="741"/>
      <c r="AP652" s="741"/>
      <c r="AQ652" s="742"/>
      <c r="DW652" s="262"/>
      <c r="DX652" s="262"/>
      <c r="DY652" s="262"/>
      <c r="DZ652" s="262"/>
      <c r="EA652" s="262"/>
      <c r="EB652" s="263"/>
      <c r="EC652" s="263"/>
      <c r="ED652" s="263"/>
      <c r="EE652" s="263"/>
      <c r="EF652" s="262"/>
      <c r="EG652" s="262"/>
      <c r="EH652" s="262"/>
      <c r="EI652" s="262"/>
      <c r="EJ652" s="262"/>
      <c r="EK652" s="262"/>
      <c r="EL652" s="263"/>
      <c r="EM652" s="263"/>
      <c r="EN652" s="263"/>
      <c r="EO652" s="263"/>
      <c r="EP652" s="263"/>
      <c r="EQ652" s="263"/>
      <c r="ER652" s="263"/>
      <c r="ES652" s="263"/>
      <c r="ET652" s="263"/>
      <c r="EU652" s="263"/>
      <c r="EV652" s="263"/>
      <c r="EW652" s="263"/>
      <c r="EX652" s="263"/>
      <c r="EY652" s="263"/>
      <c r="EZ652" s="263"/>
      <c r="FA652" s="263"/>
      <c r="FB652" s="263"/>
      <c r="FC652" s="263"/>
      <c r="FD652" s="263"/>
      <c r="FE652" s="262"/>
      <c r="FF652" s="262"/>
      <c r="FG652" s="262"/>
      <c r="FH652" s="262"/>
      <c r="FI652" s="262"/>
      <c r="FJ652" s="262"/>
      <c r="FK652" s="262"/>
      <c r="FL652" s="262"/>
      <c r="FM652" s="262"/>
      <c r="FN652" s="262"/>
      <c r="FO652" s="262"/>
      <c r="FP652" s="262"/>
      <c r="FQ652" s="262"/>
      <c r="FR652" s="262"/>
      <c r="FS652" s="262"/>
      <c r="FT652" s="262"/>
      <c r="FU652" s="262"/>
      <c r="FV652" s="262"/>
      <c r="FW652" s="262"/>
      <c r="FX652" s="262"/>
      <c r="FY652" s="262"/>
      <c r="FZ652" s="262"/>
      <c r="GA652" s="262"/>
      <c r="GD652" s="262"/>
      <c r="GE652" s="262"/>
      <c r="GG652" s="262"/>
      <c r="GH652" s="262"/>
      <c r="GI652" s="262"/>
      <c r="GJ652" s="262"/>
      <c r="GK652" s="262"/>
      <c r="GL652" s="262"/>
      <c r="GM652" s="262"/>
      <c r="GN652" s="262"/>
      <c r="GO652" s="262"/>
      <c r="GP652" s="262"/>
      <c r="GQ652" s="262"/>
      <c r="GR652" s="262"/>
      <c r="GS652" s="262"/>
      <c r="GT652" s="262"/>
      <c r="GU652" s="276"/>
      <c r="GV652" s="276"/>
      <c r="GW652" s="276"/>
      <c r="GX652" s="276"/>
      <c r="GY652" s="262"/>
      <c r="GZ652" s="262"/>
      <c r="HA652" s="262"/>
      <c r="HB652" s="262"/>
      <c r="HC652" s="262"/>
      <c r="HD652" s="262"/>
      <c r="HE652" s="262"/>
      <c r="HF652" s="262"/>
      <c r="HG652" s="262"/>
      <c r="HH652" s="262"/>
      <c r="HI652" s="262"/>
      <c r="HJ652" s="262"/>
      <c r="HK652" s="262"/>
      <c r="HL652" s="262"/>
      <c r="HM652" s="262"/>
      <c r="HN652" s="262"/>
      <c r="HO652" s="262"/>
      <c r="HP652" s="262"/>
      <c r="HQ652" s="262"/>
      <c r="HR652" s="262"/>
      <c r="HS652" s="262"/>
      <c r="HT652" s="262"/>
      <c r="HU652" s="262"/>
      <c r="HV652" s="262"/>
      <c r="HW652" s="262"/>
      <c r="HX652" s="263"/>
      <c r="HY652" s="263"/>
      <c r="HZ652" s="263"/>
      <c r="IA652" s="263"/>
      <c r="IB652" s="263"/>
      <c r="IC652" s="263"/>
      <c r="ID652" s="263"/>
      <c r="IE652" s="263"/>
      <c r="IF652" s="263"/>
      <c r="IG652" s="263"/>
      <c r="IH652" s="263"/>
      <c r="II652" s="263"/>
      <c r="IJ652" s="263"/>
      <c r="IK652" s="263"/>
      <c r="IL652" s="263"/>
      <c r="IM652" s="263"/>
      <c r="IN652" s="263"/>
      <c r="IO652" s="263"/>
      <c r="IP652" s="263"/>
      <c r="IQ652" s="263"/>
      <c r="IR652" s="263"/>
      <c r="IS652" s="263"/>
      <c r="IT652" s="263"/>
      <c r="IU652" s="263"/>
      <c r="IV652" s="263"/>
    </row>
    <row r="653" spans="1:256" s="110" customFormat="1" ht="20.100000000000001" hidden="1" customHeight="1">
      <c r="A653" s="837"/>
      <c r="B653" s="826"/>
      <c r="C653" s="826"/>
      <c r="D653" s="1237"/>
      <c r="E653" s="1237"/>
      <c r="F653" s="1237"/>
      <c r="G653" s="1237"/>
      <c r="H653" s="1238"/>
      <c r="I653" s="765"/>
      <c r="J653" s="766"/>
      <c r="K653" s="766"/>
      <c r="L653" s="766"/>
      <c r="M653" s="766"/>
      <c r="N653" s="766"/>
      <c r="O653" s="788"/>
      <c r="P653" s="765"/>
      <c r="Q653" s="788"/>
      <c r="R653" s="794"/>
      <c r="S653" s="709"/>
      <c r="T653" s="709"/>
      <c r="U653" s="709"/>
      <c r="V653" s="710"/>
      <c r="W653" s="824"/>
      <c r="X653" s="766"/>
      <c r="Y653" s="766"/>
      <c r="Z653" s="710" t="s">
        <v>496</v>
      </c>
      <c r="AA653" s="871">
        <v>0</v>
      </c>
      <c r="AB653" s="766"/>
      <c r="AC653" s="766"/>
      <c r="AD653" s="710" t="s">
        <v>501</v>
      </c>
      <c r="AE653" s="1239">
        <v>0</v>
      </c>
      <c r="AF653" s="766"/>
      <c r="AG653" s="766"/>
      <c r="AH653" s="710" t="s">
        <v>501</v>
      </c>
      <c r="AI653" s="976">
        <v>0</v>
      </c>
      <c r="AJ653" s="766"/>
      <c r="AK653" s="795"/>
      <c r="AL653" s="740">
        <f t="shared" si="9"/>
        <v>0</v>
      </c>
      <c r="AM653" s="741"/>
      <c r="AN653" s="741"/>
      <c r="AO653" s="741"/>
      <c r="AP653" s="741"/>
      <c r="AQ653" s="742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DW653" s="263"/>
      <c r="DX653" s="263"/>
      <c r="DY653" s="263"/>
      <c r="DZ653" s="263"/>
      <c r="EA653" s="263"/>
      <c r="EB653" s="263"/>
      <c r="EC653" s="263"/>
      <c r="ED653" s="263"/>
      <c r="EE653" s="263"/>
      <c r="EF653" s="263"/>
      <c r="EG653" s="263"/>
      <c r="EH653" s="263"/>
      <c r="EI653" s="263"/>
      <c r="EJ653" s="263"/>
      <c r="EK653" s="263"/>
      <c r="EL653" s="263"/>
      <c r="EM653" s="263"/>
      <c r="EN653" s="263"/>
      <c r="EO653" s="263"/>
      <c r="EP653" s="263"/>
      <c r="EQ653" s="263"/>
      <c r="ER653" s="263"/>
      <c r="ES653" s="263"/>
      <c r="ET653" s="263"/>
      <c r="EU653" s="263"/>
      <c r="EV653" s="263"/>
      <c r="EW653" s="263"/>
      <c r="EX653" s="263"/>
      <c r="EY653" s="263"/>
      <c r="EZ653" s="263"/>
      <c r="FA653" s="263"/>
      <c r="FB653" s="263"/>
      <c r="FC653" s="263"/>
      <c r="FD653" s="263"/>
      <c r="FE653" s="263"/>
      <c r="FF653" s="263"/>
      <c r="FG653" s="263"/>
      <c r="FH653" s="263"/>
      <c r="FI653" s="263"/>
      <c r="FJ653" s="263"/>
      <c r="FK653" s="263"/>
      <c r="FL653" s="263"/>
      <c r="FM653" s="263"/>
      <c r="FN653" s="263"/>
      <c r="FO653" s="263"/>
      <c r="FP653" s="263"/>
      <c r="FQ653" s="263"/>
      <c r="FR653" s="263"/>
      <c r="FS653" s="263"/>
      <c r="FT653" s="263"/>
      <c r="FU653" s="263"/>
      <c r="FV653" s="263"/>
      <c r="FW653" s="263"/>
      <c r="FX653" s="263"/>
      <c r="FY653" s="263"/>
      <c r="FZ653" s="263"/>
      <c r="GA653" s="263"/>
      <c r="GD653" s="263"/>
      <c r="GE653" s="263"/>
      <c r="GG653" s="263"/>
      <c r="GH653" s="263"/>
      <c r="GI653" s="263"/>
      <c r="GJ653" s="263"/>
      <c r="GK653" s="263"/>
      <c r="GL653" s="263"/>
      <c r="GM653" s="263"/>
      <c r="GN653" s="263"/>
      <c r="GO653" s="263"/>
      <c r="GP653" s="263"/>
      <c r="GQ653" s="263"/>
      <c r="GR653" s="263"/>
      <c r="GS653" s="263"/>
      <c r="GT653" s="263"/>
      <c r="GU653" s="280"/>
      <c r="GV653" s="280"/>
      <c r="GW653" s="280"/>
      <c r="GX653" s="280"/>
      <c r="GY653" s="263"/>
      <c r="GZ653" s="263"/>
      <c r="HA653" s="263"/>
      <c r="HB653" s="263"/>
      <c r="HC653" s="263"/>
      <c r="HD653" s="263"/>
      <c r="HE653" s="263"/>
      <c r="HF653" s="263"/>
      <c r="HG653" s="263"/>
      <c r="HH653" s="263"/>
      <c r="HI653" s="263"/>
      <c r="HJ653" s="263"/>
      <c r="HK653" s="263"/>
      <c r="HL653" s="263"/>
      <c r="HM653" s="263"/>
      <c r="HN653" s="263"/>
      <c r="HO653" s="263"/>
      <c r="HP653" s="263"/>
      <c r="HQ653" s="263"/>
      <c r="HR653" s="263"/>
      <c r="HS653" s="263"/>
      <c r="HT653" s="263"/>
      <c r="HU653" s="263"/>
      <c r="HV653" s="263"/>
      <c r="HW653" s="263"/>
      <c r="HX653" s="263"/>
      <c r="HY653" s="263"/>
      <c r="HZ653" s="263"/>
      <c r="IA653" s="263"/>
      <c r="IB653" s="263"/>
      <c r="IC653" s="263"/>
      <c r="ID653" s="263"/>
      <c r="IE653" s="263"/>
      <c r="IF653" s="263"/>
      <c r="IG653" s="263"/>
      <c r="IH653" s="263"/>
      <c r="II653" s="263"/>
      <c r="IJ653" s="263"/>
      <c r="IK653" s="263"/>
      <c r="IL653" s="263"/>
      <c r="IM653" s="263"/>
      <c r="IN653" s="263"/>
      <c r="IO653" s="263"/>
      <c r="IP653" s="263"/>
      <c r="IQ653" s="263"/>
      <c r="IR653" s="263"/>
      <c r="IS653" s="263"/>
      <c r="IT653" s="263"/>
      <c r="IU653" s="263"/>
      <c r="IV653" s="263"/>
    </row>
    <row r="654" spans="1:256" ht="20.100000000000001" hidden="1" customHeight="1">
      <c r="A654" s="837"/>
      <c r="B654" s="826"/>
      <c r="C654" s="826"/>
      <c r="D654" s="1237"/>
      <c r="E654" s="1237"/>
      <c r="F654" s="1237"/>
      <c r="G654" s="1237"/>
      <c r="H654" s="1238"/>
      <c r="I654" s="765"/>
      <c r="J654" s="766"/>
      <c r="K654" s="766"/>
      <c r="L654" s="766"/>
      <c r="M654" s="766"/>
      <c r="N654" s="766"/>
      <c r="O654" s="788"/>
      <c r="P654" s="765"/>
      <c r="Q654" s="788"/>
      <c r="R654" s="794"/>
      <c r="S654" s="709"/>
      <c r="T654" s="709"/>
      <c r="U654" s="709"/>
      <c r="V654" s="709"/>
      <c r="W654" s="824"/>
      <c r="X654" s="766"/>
      <c r="Y654" s="766"/>
      <c r="Z654" s="710" t="s">
        <v>496</v>
      </c>
      <c r="AA654" s="871">
        <v>0</v>
      </c>
      <c r="AB654" s="766"/>
      <c r="AC654" s="766"/>
      <c r="AD654" s="710" t="s">
        <v>501</v>
      </c>
      <c r="AE654" s="1239">
        <v>0</v>
      </c>
      <c r="AF654" s="766"/>
      <c r="AG654" s="766"/>
      <c r="AH654" s="710" t="s">
        <v>501</v>
      </c>
      <c r="AI654" s="976">
        <v>0</v>
      </c>
      <c r="AJ654" s="766"/>
      <c r="AK654" s="795"/>
      <c r="AL654" s="740">
        <f t="shared" si="9"/>
        <v>0</v>
      </c>
      <c r="AM654" s="741"/>
      <c r="AN654" s="741"/>
      <c r="AO654" s="741"/>
      <c r="AP654" s="741"/>
      <c r="AQ654" s="742"/>
      <c r="DW654" s="262"/>
      <c r="DX654" s="262"/>
      <c r="DY654" s="262"/>
      <c r="DZ654" s="262"/>
      <c r="EA654" s="262"/>
      <c r="EB654" s="263"/>
      <c r="EC654" s="263"/>
      <c r="ED654" s="263"/>
      <c r="EE654" s="263"/>
      <c r="EF654" s="262"/>
      <c r="EG654" s="262"/>
      <c r="EH654" s="262"/>
      <c r="EI654" s="262"/>
      <c r="EJ654" s="262"/>
      <c r="EK654" s="262"/>
      <c r="EL654" s="263"/>
      <c r="EM654" s="263"/>
      <c r="EN654" s="263"/>
      <c r="EO654" s="263"/>
      <c r="EP654" s="263"/>
      <c r="EQ654" s="263"/>
      <c r="ER654" s="263"/>
      <c r="ES654" s="263"/>
      <c r="ET654" s="263"/>
      <c r="EU654" s="263"/>
      <c r="EV654" s="263"/>
      <c r="EW654" s="263"/>
      <c r="EX654" s="263"/>
      <c r="EY654" s="263"/>
      <c r="EZ654" s="263"/>
      <c r="FA654" s="263"/>
      <c r="FB654" s="263"/>
      <c r="FC654" s="263"/>
      <c r="FD654" s="263"/>
      <c r="FE654" s="262"/>
      <c r="FF654" s="262"/>
      <c r="FG654" s="262"/>
      <c r="FH654" s="262"/>
      <c r="FI654" s="262"/>
      <c r="FJ654" s="262"/>
      <c r="FK654" s="262"/>
      <c r="FL654" s="262"/>
      <c r="FM654" s="262"/>
      <c r="FN654" s="262"/>
      <c r="FO654" s="262"/>
      <c r="FP654" s="262"/>
      <c r="FQ654" s="262"/>
      <c r="FR654" s="262"/>
      <c r="FS654" s="262"/>
      <c r="FT654" s="262"/>
      <c r="FU654" s="262"/>
      <c r="FV654" s="262"/>
      <c r="FW654" s="262"/>
      <c r="FX654" s="262"/>
      <c r="FY654" s="262"/>
      <c r="FZ654" s="262"/>
      <c r="GA654" s="262"/>
      <c r="GC654" s="262"/>
      <c r="GD654" s="262"/>
      <c r="GE654" s="262"/>
      <c r="GF654" s="262"/>
      <c r="GG654" s="262"/>
      <c r="GH654" s="262"/>
      <c r="GI654" s="262"/>
      <c r="GJ654" s="262"/>
      <c r="GK654" s="262"/>
      <c r="GL654" s="262"/>
      <c r="GM654" s="262"/>
      <c r="GN654" s="262"/>
      <c r="GO654" s="262"/>
      <c r="GP654" s="262"/>
      <c r="GQ654" s="262"/>
      <c r="GR654" s="262"/>
      <c r="GS654" s="262"/>
      <c r="GT654" s="262"/>
      <c r="GU654" s="276"/>
      <c r="GV654" s="276"/>
      <c r="GW654" s="276"/>
      <c r="GX654" s="276"/>
      <c r="GY654" s="262"/>
      <c r="GZ654" s="262"/>
      <c r="HA654" s="262"/>
      <c r="HB654" s="262"/>
      <c r="HC654" s="262"/>
      <c r="HD654" s="262"/>
      <c r="HE654" s="262"/>
      <c r="HF654" s="262"/>
      <c r="HG654" s="262"/>
      <c r="HH654" s="262"/>
      <c r="HI654" s="262"/>
      <c r="HJ654" s="262"/>
      <c r="HK654" s="262"/>
      <c r="HL654" s="262"/>
      <c r="HM654" s="262"/>
      <c r="HN654" s="262"/>
      <c r="HO654" s="262"/>
      <c r="HP654" s="262"/>
      <c r="HQ654" s="262"/>
      <c r="HR654" s="262"/>
      <c r="HS654" s="262"/>
      <c r="HT654" s="262"/>
      <c r="HU654" s="262"/>
      <c r="HV654" s="262"/>
      <c r="HW654" s="262"/>
      <c r="HX654" s="263"/>
      <c r="HY654" s="263"/>
      <c r="HZ654" s="263"/>
      <c r="IA654" s="263"/>
      <c r="IB654" s="263"/>
      <c r="IC654" s="263"/>
      <c r="ID654" s="263"/>
      <c r="IE654" s="263"/>
      <c r="IF654" s="263"/>
      <c r="IG654" s="263"/>
      <c r="IH654" s="263"/>
      <c r="II654" s="263"/>
      <c r="IJ654" s="263"/>
      <c r="IK654" s="263"/>
      <c r="IL654" s="263"/>
      <c r="IM654" s="263"/>
      <c r="IN654" s="263"/>
      <c r="IO654" s="263"/>
      <c r="IP654" s="263"/>
      <c r="IQ654" s="263"/>
      <c r="IR654" s="263"/>
      <c r="IS654" s="263"/>
      <c r="IT654" s="263"/>
      <c r="IU654" s="263"/>
      <c r="IV654" s="263"/>
    </row>
    <row r="655" spans="1:256" ht="20.100000000000001" hidden="1" customHeight="1">
      <c r="A655" s="837"/>
      <c r="B655" s="826"/>
      <c r="C655" s="826"/>
      <c r="D655" s="1237"/>
      <c r="E655" s="1237"/>
      <c r="F655" s="1237"/>
      <c r="G655" s="1237"/>
      <c r="H655" s="1238"/>
      <c r="I655" s="765"/>
      <c r="J655" s="766"/>
      <c r="K655" s="766"/>
      <c r="L655" s="766"/>
      <c r="M655" s="766"/>
      <c r="N655" s="766"/>
      <c r="O655" s="788"/>
      <c r="P655" s="765"/>
      <c r="Q655" s="788"/>
      <c r="R655" s="794"/>
      <c r="S655" s="709"/>
      <c r="T655" s="709"/>
      <c r="U655" s="709"/>
      <c r="V655" s="710"/>
      <c r="W655" s="824"/>
      <c r="X655" s="766"/>
      <c r="Y655" s="766"/>
      <c r="Z655" s="710" t="s">
        <v>496</v>
      </c>
      <c r="AA655" s="871"/>
      <c r="AB655" s="766"/>
      <c r="AC655" s="766"/>
      <c r="AD655" s="710" t="s">
        <v>501</v>
      </c>
      <c r="AE655" s="1239"/>
      <c r="AF655" s="766"/>
      <c r="AG655" s="766"/>
      <c r="AH655" s="710" t="s">
        <v>501</v>
      </c>
      <c r="AI655" s="976"/>
      <c r="AJ655" s="766"/>
      <c r="AK655" s="795"/>
      <c r="AL655" s="740">
        <f t="shared" si="9"/>
        <v>0</v>
      </c>
      <c r="AM655" s="741"/>
      <c r="AN655" s="741"/>
      <c r="AO655" s="741"/>
      <c r="AP655" s="741"/>
      <c r="AQ655" s="742"/>
      <c r="DW655" s="262"/>
      <c r="DX655" s="262"/>
      <c r="DY655" s="262"/>
      <c r="DZ655" s="262"/>
      <c r="EA655" s="262"/>
      <c r="EB655" s="262"/>
      <c r="EC655" s="262"/>
      <c r="ED655" s="262"/>
      <c r="EE655" s="262"/>
      <c r="EF655" s="263"/>
      <c r="EG655" s="263"/>
      <c r="EH655" s="263"/>
      <c r="EI655" s="263"/>
      <c r="EJ655" s="263"/>
      <c r="EK655" s="263"/>
      <c r="EL655" s="263"/>
      <c r="EM655" s="263"/>
      <c r="EN655" s="263"/>
      <c r="EO655" s="263"/>
      <c r="EP655" s="263"/>
      <c r="EQ655" s="263"/>
      <c r="ER655" s="263"/>
      <c r="ES655" s="263"/>
      <c r="ET655" s="263"/>
      <c r="EU655" s="263"/>
      <c r="EV655" s="263"/>
      <c r="EW655" s="263"/>
      <c r="EX655" s="263"/>
      <c r="EY655" s="263"/>
      <c r="EZ655" s="263"/>
      <c r="FA655" s="263"/>
      <c r="FB655" s="263"/>
      <c r="FC655" s="263"/>
      <c r="FD655" s="263"/>
      <c r="FE655" s="262"/>
      <c r="FF655" s="262"/>
      <c r="FG655" s="262"/>
      <c r="FH655" s="262"/>
      <c r="FI655" s="262"/>
      <c r="FJ655" s="262"/>
      <c r="FK655" s="262"/>
      <c r="FL655" s="262"/>
      <c r="FM655" s="262"/>
      <c r="FN655" s="262"/>
      <c r="FO655" s="262"/>
      <c r="FP655" s="262"/>
      <c r="FQ655" s="262"/>
      <c r="FR655" s="262"/>
      <c r="FS655" s="262"/>
      <c r="FT655" s="262"/>
      <c r="FU655" s="262"/>
      <c r="FV655" s="262"/>
      <c r="FW655" s="262"/>
      <c r="FX655" s="262"/>
      <c r="FY655" s="262"/>
      <c r="FZ655" s="262"/>
      <c r="GA655" s="262"/>
      <c r="GB655" s="262"/>
      <c r="GC655" s="262"/>
      <c r="GD655" s="262"/>
      <c r="GE655" s="262"/>
      <c r="GF655" s="262"/>
      <c r="GG655" s="262"/>
      <c r="GH655" s="262"/>
      <c r="GI655" s="262"/>
      <c r="GJ655" s="262"/>
      <c r="GK655" s="262"/>
      <c r="GL655" s="262"/>
      <c r="GM655" s="262"/>
      <c r="GN655" s="262"/>
      <c r="GO655" s="262"/>
      <c r="GP655" s="262"/>
      <c r="GQ655" s="262"/>
      <c r="GR655" s="262"/>
      <c r="GS655" s="262"/>
      <c r="GT655" s="262"/>
      <c r="GU655" s="276"/>
      <c r="GV655" s="276"/>
      <c r="GW655" s="276"/>
      <c r="GX655" s="276"/>
      <c r="GY655" s="262"/>
      <c r="GZ655" s="262"/>
      <c r="HA655" s="262"/>
      <c r="HB655" s="262"/>
      <c r="HC655" s="262"/>
      <c r="HD655" s="262"/>
      <c r="HE655" s="262"/>
      <c r="HF655" s="262"/>
      <c r="HG655" s="262"/>
      <c r="HH655" s="262"/>
      <c r="HI655" s="262"/>
      <c r="HJ655" s="262"/>
      <c r="HK655" s="262"/>
      <c r="HL655" s="262"/>
      <c r="HM655" s="262"/>
      <c r="HN655" s="262"/>
      <c r="HO655" s="262"/>
      <c r="HP655" s="262"/>
      <c r="HQ655" s="262"/>
      <c r="HR655" s="262"/>
      <c r="HS655" s="262"/>
      <c r="HT655" s="262"/>
      <c r="HU655" s="262"/>
      <c r="HV655" s="262"/>
      <c r="HW655" s="262"/>
      <c r="HX655" s="263"/>
      <c r="HY655" s="263"/>
      <c r="HZ655" s="263"/>
      <c r="IA655" s="263"/>
      <c r="IB655" s="263"/>
      <c r="IC655" s="263"/>
      <c r="ID655" s="263"/>
      <c r="IE655" s="263"/>
      <c r="IF655" s="263"/>
      <c r="IG655" s="263"/>
      <c r="IH655" s="263"/>
      <c r="II655" s="263"/>
      <c r="IJ655" s="263"/>
      <c r="IK655" s="263"/>
      <c r="IL655" s="263"/>
      <c r="IM655" s="263"/>
      <c r="IN655" s="263"/>
      <c r="IO655" s="263"/>
      <c r="IP655" s="263"/>
      <c r="IQ655" s="263"/>
      <c r="IR655" s="263"/>
      <c r="IS655" s="263"/>
      <c r="IT655" s="263"/>
      <c r="IU655" s="263"/>
      <c r="IV655" s="263"/>
    </row>
    <row r="656" spans="1:256" ht="20.100000000000001" hidden="1" customHeight="1">
      <c r="A656" s="837"/>
      <c r="B656" s="826"/>
      <c r="C656" s="826"/>
      <c r="D656" s="1237"/>
      <c r="E656" s="1237"/>
      <c r="F656" s="1237"/>
      <c r="G656" s="1237"/>
      <c r="H656" s="1238"/>
      <c r="I656" s="765"/>
      <c r="J656" s="766"/>
      <c r="K656" s="766"/>
      <c r="L656" s="766"/>
      <c r="M656" s="766"/>
      <c r="N656" s="766"/>
      <c r="O656" s="788"/>
      <c r="P656" s="765"/>
      <c r="Q656" s="788"/>
      <c r="R656" s="794"/>
      <c r="S656" s="709"/>
      <c r="T656" s="709"/>
      <c r="U656" s="709"/>
      <c r="V656" s="709"/>
      <c r="W656" s="824"/>
      <c r="X656" s="766"/>
      <c r="Y656" s="766"/>
      <c r="Z656" s="710" t="s">
        <v>496</v>
      </c>
      <c r="AA656" s="871"/>
      <c r="AB656" s="766"/>
      <c r="AC656" s="766"/>
      <c r="AD656" s="710" t="s">
        <v>501</v>
      </c>
      <c r="AE656" s="1239"/>
      <c r="AF656" s="766"/>
      <c r="AG656" s="766"/>
      <c r="AH656" s="710" t="s">
        <v>501</v>
      </c>
      <c r="AI656" s="976"/>
      <c r="AJ656" s="766"/>
      <c r="AK656" s="795"/>
      <c r="AL656" s="740">
        <f t="shared" si="9"/>
        <v>0</v>
      </c>
      <c r="AM656" s="741"/>
      <c r="AN656" s="741"/>
      <c r="AO656" s="741"/>
      <c r="AP656" s="741"/>
      <c r="AQ656" s="742"/>
      <c r="DW656" s="262"/>
      <c r="DX656" s="262"/>
      <c r="DY656" s="262"/>
      <c r="DZ656" s="262"/>
      <c r="EA656" s="262"/>
      <c r="EB656" s="263"/>
      <c r="EC656" s="263"/>
      <c r="ED656" s="263"/>
      <c r="EE656" s="263"/>
      <c r="EF656" s="263"/>
      <c r="EG656" s="263"/>
      <c r="EH656" s="263"/>
      <c r="EI656" s="263"/>
      <c r="EJ656" s="263"/>
      <c r="EK656" s="263"/>
      <c r="EL656" s="263"/>
      <c r="EM656" s="263"/>
      <c r="EN656" s="263"/>
      <c r="EO656" s="263"/>
      <c r="EP656" s="263"/>
      <c r="EQ656" s="263"/>
      <c r="ER656" s="263"/>
      <c r="ES656" s="263"/>
      <c r="ET656" s="263"/>
      <c r="EU656" s="263"/>
      <c r="EV656" s="263"/>
      <c r="EW656" s="263"/>
      <c r="EX656" s="263"/>
      <c r="EY656" s="263"/>
      <c r="EZ656" s="263"/>
      <c r="FA656" s="263"/>
      <c r="FB656" s="263"/>
      <c r="FC656" s="263"/>
      <c r="FD656" s="263"/>
      <c r="FE656" s="262"/>
      <c r="FF656" s="262"/>
      <c r="FG656" s="262"/>
      <c r="FH656" s="262"/>
      <c r="FI656" s="262"/>
      <c r="FJ656" s="262"/>
      <c r="FK656" s="262"/>
      <c r="FL656" s="262"/>
      <c r="FM656" s="262"/>
      <c r="FN656" s="262"/>
      <c r="FO656" s="262"/>
      <c r="FP656" s="262"/>
      <c r="FQ656" s="262"/>
      <c r="FR656" s="262"/>
      <c r="FS656" s="262"/>
      <c r="FT656" s="262"/>
      <c r="FU656" s="262"/>
      <c r="FV656" s="262"/>
      <c r="FW656" s="262"/>
      <c r="FX656" s="262"/>
      <c r="FY656" s="262"/>
      <c r="FZ656" s="262"/>
      <c r="GA656" s="262"/>
      <c r="GB656" s="262"/>
      <c r="GC656" s="262"/>
      <c r="GD656" s="262"/>
      <c r="GE656" s="262"/>
      <c r="GF656" s="262"/>
      <c r="GG656" s="262"/>
      <c r="GH656" s="262"/>
      <c r="GI656" s="262"/>
      <c r="GJ656" s="262"/>
      <c r="GK656" s="262"/>
      <c r="GL656" s="262"/>
      <c r="GM656" s="262"/>
      <c r="GN656" s="262"/>
      <c r="GO656" s="262"/>
      <c r="GP656" s="262"/>
      <c r="GQ656" s="262"/>
      <c r="GR656" s="262"/>
      <c r="GS656" s="262"/>
      <c r="GT656" s="262"/>
      <c r="GU656" s="276"/>
      <c r="GV656" s="276"/>
      <c r="GW656" s="276"/>
      <c r="GX656" s="276"/>
      <c r="GY656" s="262"/>
      <c r="GZ656" s="262"/>
      <c r="HA656" s="262"/>
      <c r="HB656" s="262"/>
      <c r="HC656" s="262"/>
      <c r="HD656" s="262"/>
      <c r="HE656" s="262"/>
      <c r="HF656" s="262"/>
      <c r="HG656" s="262"/>
      <c r="HH656" s="262"/>
      <c r="HI656" s="262"/>
      <c r="HJ656" s="262"/>
      <c r="HK656" s="262"/>
      <c r="HL656" s="262"/>
      <c r="HM656" s="262"/>
      <c r="HN656" s="262"/>
      <c r="HO656" s="262"/>
      <c r="HP656" s="262"/>
      <c r="HQ656" s="262"/>
      <c r="HR656" s="262"/>
      <c r="HS656" s="262"/>
      <c r="HT656" s="262"/>
      <c r="HU656" s="262"/>
      <c r="HV656" s="262"/>
      <c r="HW656" s="262"/>
      <c r="HX656" s="263"/>
      <c r="HY656" s="263"/>
      <c r="HZ656" s="263"/>
      <c r="IA656" s="263"/>
      <c r="IB656" s="263"/>
      <c r="IC656" s="263"/>
      <c r="ID656" s="263"/>
      <c r="IE656" s="263"/>
      <c r="IF656" s="263"/>
      <c r="IG656" s="263"/>
      <c r="IH656" s="263"/>
      <c r="II656" s="263"/>
      <c r="IJ656" s="263"/>
      <c r="IK656" s="263"/>
      <c r="IL656" s="263"/>
      <c r="IM656" s="263"/>
      <c r="IN656" s="263"/>
      <c r="IO656" s="263"/>
      <c r="IP656" s="263"/>
      <c r="IQ656" s="263"/>
      <c r="IR656" s="263"/>
      <c r="IS656" s="263"/>
      <c r="IT656" s="263"/>
      <c r="IU656" s="263"/>
      <c r="IV656" s="263"/>
    </row>
    <row r="657" spans="1:256" s="110" customFormat="1" ht="20.100000000000001" hidden="1" customHeight="1">
      <c r="A657" s="837"/>
      <c r="B657" s="826"/>
      <c r="C657" s="826"/>
      <c r="D657" s="1237"/>
      <c r="E657" s="1237"/>
      <c r="F657" s="1237"/>
      <c r="G657" s="1237"/>
      <c r="H657" s="1238"/>
      <c r="I657" s="765"/>
      <c r="J657" s="766"/>
      <c r="K657" s="766"/>
      <c r="L657" s="766"/>
      <c r="M657" s="766"/>
      <c r="N657" s="766"/>
      <c r="O657" s="788"/>
      <c r="P657" s="765"/>
      <c r="Q657" s="788"/>
      <c r="R657" s="794"/>
      <c r="S657" s="709"/>
      <c r="T657" s="709"/>
      <c r="U657" s="709"/>
      <c r="V657" s="709"/>
      <c r="W657" s="824"/>
      <c r="X657" s="766"/>
      <c r="Y657" s="766"/>
      <c r="Z657" s="710" t="s">
        <v>496</v>
      </c>
      <c r="AA657" s="871"/>
      <c r="AB657" s="766"/>
      <c r="AC657" s="766"/>
      <c r="AD657" s="710" t="s">
        <v>501</v>
      </c>
      <c r="AE657" s="1239"/>
      <c r="AF657" s="766"/>
      <c r="AG657" s="766"/>
      <c r="AH657" s="710" t="s">
        <v>501</v>
      </c>
      <c r="AI657" s="976"/>
      <c r="AJ657" s="766"/>
      <c r="AK657" s="795"/>
      <c r="AL657" s="740">
        <f t="shared" si="9"/>
        <v>0</v>
      </c>
      <c r="AM657" s="741"/>
      <c r="AN657" s="741"/>
      <c r="AO657" s="741"/>
      <c r="AP657" s="741"/>
      <c r="AQ657" s="742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DW657" s="263"/>
      <c r="DX657" s="263"/>
      <c r="DY657" s="263"/>
      <c r="DZ657" s="263"/>
      <c r="EA657" s="263"/>
      <c r="EB657" s="263"/>
      <c r="EC657" s="263"/>
      <c r="ED657" s="263"/>
      <c r="EE657" s="263"/>
      <c r="EF657" s="263"/>
      <c r="EG657" s="263"/>
      <c r="EH657" s="263"/>
      <c r="EI657" s="263"/>
      <c r="EJ657" s="263"/>
      <c r="EK657" s="263"/>
      <c r="EL657" s="263"/>
      <c r="EM657" s="263"/>
      <c r="EN657" s="263"/>
      <c r="EO657" s="263"/>
      <c r="EP657" s="263"/>
      <c r="EQ657" s="263"/>
      <c r="ER657" s="263"/>
      <c r="ES657" s="263"/>
      <c r="ET657" s="263"/>
      <c r="EU657" s="263"/>
      <c r="EV657" s="263"/>
      <c r="EW657" s="263"/>
      <c r="EX657" s="263"/>
      <c r="EY657" s="263"/>
      <c r="EZ657" s="263"/>
      <c r="FA657" s="263"/>
      <c r="FB657" s="263"/>
      <c r="FC657" s="263"/>
      <c r="FD657" s="263"/>
      <c r="FE657" s="263"/>
      <c r="FF657" s="263"/>
      <c r="FG657" s="263"/>
      <c r="FH657" s="263"/>
      <c r="FI657" s="263"/>
      <c r="FJ657" s="263"/>
      <c r="FK657" s="263"/>
      <c r="FL657" s="263"/>
      <c r="FM657" s="263"/>
      <c r="FN657" s="263"/>
      <c r="FO657" s="263"/>
      <c r="FP657" s="263"/>
      <c r="FQ657" s="263"/>
      <c r="FR657" s="263"/>
      <c r="FS657" s="263"/>
      <c r="FT657" s="263"/>
      <c r="FU657" s="263"/>
      <c r="FV657" s="263"/>
      <c r="FW657" s="263"/>
      <c r="FX657" s="263"/>
      <c r="FY657" s="263"/>
      <c r="FZ657" s="263"/>
      <c r="GA657" s="263"/>
      <c r="GB657" s="263"/>
      <c r="GC657" s="263"/>
      <c r="GD657" s="263"/>
      <c r="GE657" s="263"/>
      <c r="GF657" s="263"/>
      <c r="GG657" s="263"/>
      <c r="GH657" s="263"/>
      <c r="GI657" s="263"/>
      <c r="GJ657" s="263"/>
      <c r="GK657" s="263"/>
      <c r="GL657" s="263"/>
      <c r="GM657" s="263"/>
      <c r="GN657" s="263"/>
      <c r="GO657" s="263"/>
      <c r="GP657" s="263"/>
      <c r="GQ657" s="263"/>
      <c r="GR657" s="263"/>
      <c r="GS657" s="263"/>
      <c r="GT657" s="263"/>
      <c r="GU657" s="280"/>
      <c r="GV657" s="280"/>
      <c r="GW657" s="280"/>
      <c r="GX657" s="280"/>
      <c r="GY657" s="263"/>
      <c r="GZ657" s="263"/>
      <c r="HA657" s="263"/>
      <c r="HB657" s="263"/>
      <c r="HC657" s="263"/>
      <c r="HD657" s="263"/>
      <c r="HE657" s="263"/>
      <c r="HF657" s="263"/>
      <c r="HG657" s="263"/>
      <c r="HH657" s="263"/>
      <c r="HI657" s="263"/>
      <c r="HJ657" s="263"/>
      <c r="HK657" s="263"/>
      <c r="HL657" s="263"/>
      <c r="HM657" s="263"/>
      <c r="HN657" s="263"/>
      <c r="HO657" s="263"/>
      <c r="HP657" s="263"/>
      <c r="HQ657" s="263"/>
      <c r="HR657" s="263"/>
      <c r="HS657" s="263"/>
      <c r="HT657" s="263"/>
      <c r="HU657" s="263"/>
      <c r="HV657" s="263"/>
      <c r="HW657" s="263"/>
      <c r="HX657" s="263"/>
      <c r="HY657" s="263"/>
      <c r="HZ657" s="263"/>
      <c r="IA657" s="263"/>
      <c r="IB657" s="263"/>
      <c r="IC657" s="263"/>
      <c r="ID657" s="263"/>
      <c r="IE657" s="263"/>
      <c r="IF657" s="263"/>
      <c r="IG657" s="263"/>
      <c r="IH657" s="263"/>
      <c r="II657" s="263"/>
      <c r="IJ657" s="263"/>
      <c r="IK657" s="263"/>
      <c r="IL657" s="263"/>
      <c r="IM657" s="263"/>
      <c r="IN657" s="263"/>
      <c r="IO657" s="263"/>
      <c r="IP657" s="263"/>
      <c r="IQ657" s="263"/>
      <c r="IR657" s="263"/>
      <c r="IS657" s="263"/>
      <c r="IT657" s="263"/>
      <c r="IU657" s="263"/>
      <c r="IV657" s="263"/>
    </row>
    <row r="658" spans="1:256" s="110" customFormat="1" ht="20.100000000000001" hidden="1" customHeight="1">
      <c r="A658" s="837"/>
      <c r="B658" s="826"/>
      <c r="C658" s="826"/>
      <c r="D658" s="1237"/>
      <c r="E658" s="1237"/>
      <c r="F658" s="1237"/>
      <c r="G658" s="1237"/>
      <c r="H658" s="1238"/>
      <c r="I658" s="765"/>
      <c r="J658" s="766"/>
      <c r="K658" s="766"/>
      <c r="L658" s="766"/>
      <c r="M658" s="766"/>
      <c r="N658" s="766"/>
      <c r="O658" s="788"/>
      <c r="P658" s="765"/>
      <c r="Q658" s="788"/>
      <c r="R658" s="794"/>
      <c r="S658" s="709"/>
      <c r="T658" s="709"/>
      <c r="U658" s="709"/>
      <c r="V658" s="710"/>
      <c r="W658" s="824"/>
      <c r="X658" s="766"/>
      <c r="Y658" s="766"/>
      <c r="Z658" s="710" t="s">
        <v>496</v>
      </c>
      <c r="AA658" s="871"/>
      <c r="AB658" s="766"/>
      <c r="AC658" s="766"/>
      <c r="AD658" s="710" t="s">
        <v>501</v>
      </c>
      <c r="AE658" s="1239"/>
      <c r="AF658" s="766"/>
      <c r="AG658" s="766"/>
      <c r="AH658" s="710" t="s">
        <v>501</v>
      </c>
      <c r="AI658" s="976"/>
      <c r="AJ658" s="766"/>
      <c r="AK658" s="795"/>
      <c r="AL658" s="740">
        <f t="shared" si="9"/>
        <v>0</v>
      </c>
      <c r="AM658" s="741"/>
      <c r="AN658" s="741"/>
      <c r="AO658" s="741"/>
      <c r="AP658" s="741"/>
      <c r="AQ658" s="742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EE658" s="263"/>
      <c r="EF658" s="263"/>
      <c r="EG658" s="263"/>
      <c r="EH658" s="263"/>
      <c r="EI658" s="263"/>
      <c r="EJ658" s="263"/>
      <c r="EK658" s="263"/>
      <c r="EL658" s="263"/>
      <c r="EM658" s="263"/>
      <c r="EN658" s="263"/>
      <c r="EO658" s="263"/>
      <c r="EP658" s="263"/>
      <c r="EQ658" s="263"/>
      <c r="ER658" s="263"/>
      <c r="ES658" s="263"/>
      <c r="ET658" s="263"/>
      <c r="EU658" s="263"/>
      <c r="EV658" s="263"/>
      <c r="EW658" s="263"/>
      <c r="EX658" s="263"/>
      <c r="EY658" s="263"/>
      <c r="EZ658" s="263"/>
      <c r="FA658" s="263"/>
      <c r="FB658" s="263"/>
      <c r="FC658" s="263"/>
      <c r="FD658" s="263"/>
      <c r="FE658" s="263"/>
      <c r="FF658" s="263"/>
      <c r="FG658" s="263"/>
      <c r="FH658" s="263"/>
      <c r="FI658" s="263"/>
      <c r="FJ658" s="263"/>
      <c r="FK658" s="263"/>
      <c r="FL658" s="263"/>
      <c r="FM658" s="263"/>
      <c r="FN658" s="263"/>
      <c r="FO658" s="263"/>
      <c r="FP658" s="263"/>
      <c r="FQ658" s="263"/>
      <c r="FR658" s="263"/>
      <c r="FS658" s="263"/>
      <c r="FT658" s="263"/>
      <c r="FU658" s="263"/>
      <c r="FV658" s="263"/>
      <c r="FW658" s="263"/>
      <c r="FX658" s="263"/>
      <c r="FY658" s="263"/>
      <c r="GB658" s="263"/>
      <c r="GC658" s="263"/>
      <c r="GD658" s="263"/>
      <c r="GE658" s="263"/>
      <c r="GF658" s="263"/>
      <c r="GG658" s="263"/>
      <c r="GH658" s="263"/>
      <c r="GI658" s="263"/>
      <c r="GJ658" s="263"/>
      <c r="GK658" s="263"/>
      <c r="GL658" s="263"/>
      <c r="GM658" s="263"/>
      <c r="GN658" s="263"/>
      <c r="GO658" s="263"/>
      <c r="GP658" s="263"/>
      <c r="GQ658" s="263"/>
      <c r="GR658" s="263"/>
      <c r="GS658" s="263"/>
      <c r="GT658" s="263"/>
      <c r="GU658" s="280"/>
      <c r="GV658" s="280"/>
      <c r="GW658" s="280"/>
      <c r="GX658" s="280"/>
      <c r="GY658" s="263"/>
      <c r="GZ658" s="263"/>
      <c r="HA658" s="263"/>
      <c r="HB658" s="263"/>
      <c r="HC658" s="263"/>
      <c r="HD658" s="263"/>
      <c r="HE658" s="263"/>
      <c r="HF658" s="263"/>
      <c r="HG658" s="263"/>
      <c r="HH658" s="263"/>
      <c r="HI658" s="263"/>
      <c r="HJ658" s="263"/>
      <c r="HK658" s="263"/>
      <c r="HL658" s="263"/>
      <c r="HM658" s="263"/>
      <c r="HN658" s="263"/>
      <c r="HO658" s="263"/>
      <c r="HP658" s="263"/>
      <c r="HQ658" s="263"/>
      <c r="HR658" s="263"/>
      <c r="HS658" s="263"/>
      <c r="HT658" s="263"/>
      <c r="HU658" s="263"/>
      <c r="HV658" s="263"/>
      <c r="HW658" s="263"/>
      <c r="HX658" s="263"/>
      <c r="HY658" s="263"/>
      <c r="HZ658" s="263"/>
      <c r="IA658" s="263"/>
      <c r="IB658" s="263"/>
      <c r="IC658" s="263"/>
      <c r="ID658" s="263"/>
      <c r="IE658" s="263"/>
      <c r="IF658" s="263"/>
      <c r="IG658" s="263"/>
      <c r="IH658" s="263"/>
      <c r="II658" s="263"/>
      <c r="IJ658" s="263"/>
      <c r="IK658" s="263"/>
      <c r="IL658" s="263"/>
      <c r="IM658" s="263"/>
      <c r="IN658" s="263"/>
      <c r="IO658" s="263"/>
      <c r="IP658" s="263"/>
      <c r="IQ658" s="263"/>
      <c r="IR658" s="263"/>
      <c r="IS658" s="263"/>
      <c r="IT658" s="263"/>
      <c r="IU658" s="263"/>
      <c r="IV658" s="263"/>
    </row>
    <row r="659" spans="1:256" ht="20.100000000000001" hidden="1" customHeight="1">
      <c r="A659" s="837"/>
      <c r="B659" s="826"/>
      <c r="C659" s="826"/>
      <c r="D659" s="1237"/>
      <c r="E659" s="1237"/>
      <c r="F659" s="1237"/>
      <c r="G659" s="1237"/>
      <c r="H659" s="1238"/>
      <c r="I659" s="765"/>
      <c r="J659" s="766"/>
      <c r="K659" s="766"/>
      <c r="L659" s="766"/>
      <c r="M659" s="766"/>
      <c r="N659" s="766"/>
      <c r="O659" s="788"/>
      <c r="P659" s="811"/>
      <c r="Q659" s="812"/>
      <c r="R659" s="808"/>
      <c r="S659" s="747"/>
      <c r="T659" s="747"/>
      <c r="U659" s="747"/>
      <c r="V659" s="747"/>
      <c r="W659" s="841"/>
      <c r="X659" s="809"/>
      <c r="Y659" s="809"/>
      <c r="Z659" s="763" t="s">
        <v>496</v>
      </c>
      <c r="AA659" s="1077"/>
      <c r="AB659" s="809"/>
      <c r="AC659" s="809"/>
      <c r="AD659" s="763" t="s">
        <v>501</v>
      </c>
      <c r="AE659" s="1247"/>
      <c r="AF659" s="809"/>
      <c r="AG659" s="809"/>
      <c r="AH659" s="763" t="s">
        <v>501</v>
      </c>
      <c r="AI659" s="1248"/>
      <c r="AJ659" s="809"/>
      <c r="AK659" s="810"/>
      <c r="AL659" s="753">
        <f t="shared" si="9"/>
        <v>0</v>
      </c>
      <c r="AM659" s="754"/>
      <c r="AN659" s="754"/>
      <c r="AO659" s="754"/>
      <c r="AP659" s="754"/>
      <c r="AQ659" s="755"/>
      <c r="EE659" s="263"/>
      <c r="EF659" s="263"/>
      <c r="EG659" s="263"/>
      <c r="EH659" s="263"/>
      <c r="EI659" s="263"/>
      <c r="EJ659" s="263"/>
      <c r="EK659" s="263"/>
      <c r="EL659" s="263"/>
      <c r="EM659" s="263"/>
      <c r="EN659" s="263"/>
      <c r="EO659" s="263"/>
      <c r="EP659" s="263"/>
      <c r="EQ659" s="263"/>
      <c r="ER659" s="263"/>
      <c r="ES659" s="263"/>
      <c r="ET659" s="263"/>
      <c r="EU659" s="263"/>
      <c r="EV659" s="263"/>
      <c r="EW659" s="263"/>
      <c r="EX659" s="263"/>
      <c r="EY659" s="263"/>
      <c r="EZ659" s="263"/>
      <c r="FA659" s="263"/>
      <c r="FB659" s="263"/>
      <c r="FC659" s="263"/>
      <c r="FD659" s="263"/>
      <c r="FE659" s="262"/>
      <c r="FF659" s="262"/>
      <c r="FG659" s="262"/>
      <c r="FH659" s="262"/>
      <c r="FI659" s="262"/>
      <c r="FJ659" s="262"/>
      <c r="FK659" s="262"/>
      <c r="FL659" s="262"/>
      <c r="FM659" s="262"/>
      <c r="FN659" s="262"/>
      <c r="FO659" s="262"/>
      <c r="FP659" s="262"/>
      <c r="FQ659" s="262"/>
      <c r="FR659" s="262"/>
      <c r="FS659" s="262"/>
      <c r="FT659" s="262"/>
      <c r="FU659" s="262"/>
      <c r="FV659" s="262"/>
      <c r="FW659" s="262"/>
      <c r="FX659" s="262"/>
      <c r="FY659" s="262"/>
      <c r="GB659" s="262"/>
      <c r="GC659" s="262"/>
      <c r="GD659" s="262"/>
      <c r="GE659" s="262"/>
      <c r="GF659" s="262"/>
      <c r="GG659" s="262"/>
      <c r="GH659" s="262"/>
      <c r="GI659" s="262"/>
      <c r="GJ659" s="262"/>
      <c r="GK659" s="262"/>
      <c r="GL659" s="262"/>
      <c r="GM659" s="262"/>
      <c r="GN659" s="262"/>
      <c r="GO659" s="262"/>
      <c r="GP659" s="262"/>
      <c r="GQ659" s="262"/>
      <c r="GR659" s="262"/>
      <c r="GS659" s="262"/>
      <c r="GT659" s="262"/>
      <c r="GU659" s="276"/>
      <c r="GV659" s="276"/>
      <c r="GW659" s="276"/>
      <c r="GX659" s="276"/>
      <c r="GY659" s="262"/>
      <c r="GZ659" s="262"/>
      <c r="HA659" s="262"/>
      <c r="HB659" s="262"/>
      <c r="HC659" s="262"/>
      <c r="HD659" s="262"/>
      <c r="HE659" s="262"/>
      <c r="HF659" s="262"/>
      <c r="HG659" s="262"/>
      <c r="HH659" s="262"/>
      <c r="HI659" s="262"/>
      <c r="HJ659" s="262"/>
      <c r="HK659" s="262"/>
      <c r="HL659" s="262"/>
      <c r="HM659" s="262"/>
      <c r="HN659" s="262"/>
      <c r="HO659" s="262"/>
      <c r="HP659" s="262"/>
      <c r="HQ659" s="262"/>
      <c r="HR659" s="262"/>
      <c r="HS659" s="262"/>
      <c r="HT659" s="262"/>
      <c r="HU659" s="262"/>
      <c r="HV659" s="262"/>
      <c r="HW659" s="262"/>
      <c r="HX659" s="263"/>
      <c r="HY659" s="263"/>
      <c r="HZ659" s="263"/>
      <c r="IA659" s="263"/>
      <c r="IB659" s="263"/>
      <c r="IC659" s="263"/>
      <c r="ID659" s="263"/>
      <c r="IE659" s="263"/>
      <c r="IF659" s="263"/>
      <c r="IG659" s="263"/>
      <c r="IH659" s="263"/>
      <c r="II659" s="263"/>
      <c r="IJ659" s="263"/>
      <c r="IK659" s="263"/>
      <c r="IL659" s="263"/>
      <c r="IM659" s="263"/>
      <c r="IN659" s="263"/>
      <c r="IO659" s="263"/>
      <c r="IP659" s="263"/>
      <c r="IQ659" s="263"/>
      <c r="IR659" s="263"/>
      <c r="IS659" s="263"/>
      <c r="IT659" s="263"/>
      <c r="IU659" s="263"/>
      <c r="IV659" s="263"/>
    </row>
    <row r="660" spans="1:256" ht="20.100000000000001" hidden="1" customHeight="1">
      <c r="A660" s="794"/>
      <c r="B660" s="709"/>
      <c r="C660" s="709"/>
      <c r="D660" s="1237"/>
      <c r="E660" s="1237"/>
      <c r="F660" s="1237"/>
      <c r="G660" s="1237"/>
      <c r="H660" s="1238"/>
      <c r="I660" s="794"/>
      <c r="J660" s="709"/>
      <c r="K660" s="709"/>
      <c r="L660" s="709"/>
      <c r="M660" s="709"/>
      <c r="N660" s="709"/>
      <c r="O660" s="795"/>
      <c r="P660" s="765" t="s">
        <v>448</v>
      </c>
      <c r="Q660" s="788"/>
      <c r="R660" s="765" t="s">
        <v>762</v>
      </c>
      <c r="S660" s="766"/>
      <c r="T660" s="766"/>
      <c r="U660" s="710" t="s">
        <v>496</v>
      </c>
      <c r="V660" s="709"/>
      <c r="W660" s="1157"/>
      <c r="X660" s="1157"/>
      <c r="Y660" s="1157"/>
      <c r="Z660" s="1157"/>
      <c r="AA660" s="1158"/>
      <c r="AB660" s="1157"/>
      <c r="AC660" s="1157"/>
      <c r="AD660" s="1157"/>
      <c r="AE660" s="1157"/>
      <c r="AF660" s="709"/>
      <c r="AG660" s="709"/>
      <c r="AH660" s="709"/>
      <c r="AI660" s="709"/>
      <c r="AJ660" s="709"/>
      <c r="AK660" s="795"/>
      <c r="AL660" s="740">
        <f>SUM(AL652:AL659)</f>
        <v>0</v>
      </c>
      <c r="AM660" s="741"/>
      <c r="AN660" s="741"/>
      <c r="AO660" s="741"/>
      <c r="AP660" s="741"/>
      <c r="AQ660" s="742"/>
      <c r="EE660" s="262"/>
      <c r="EF660" s="263"/>
      <c r="EG660" s="263"/>
      <c r="EH660" s="263"/>
      <c r="EI660" s="263"/>
      <c r="EJ660" s="263"/>
      <c r="EK660" s="263"/>
      <c r="EL660" s="263"/>
      <c r="EM660" s="263"/>
      <c r="EN660" s="263"/>
      <c r="EO660" s="263"/>
      <c r="EP660" s="263"/>
      <c r="EQ660" s="263"/>
      <c r="ER660" s="263"/>
      <c r="ES660" s="263"/>
      <c r="ET660" s="263"/>
      <c r="EU660" s="263"/>
      <c r="EV660" s="263"/>
      <c r="EW660" s="263"/>
      <c r="EX660" s="263"/>
      <c r="EY660" s="263"/>
      <c r="EZ660" s="263"/>
      <c r="FA660" s="263"/>
      <c r="FB660" s="263"/>
      <c r="FC660" s="263"/>
      <c r="FD660" s="263"/>
      <c r="FE660" s="262"/>
      <c r="FF660" s="262"/>
      <c r="FG660" s="262"/>
      <c r="FH660" s="262"/>
      <c r="FI660" s="262"/>
      <c r="FJ660" s="262"/>
      <c r="FK660" s="262"/>
      <c r="FL660" s="262"/>
      <c r="FM660" s="262"/>
      <c r="FN660" s="262"/>
      <c r="FO660" s="262"/>
      <c r="FP660" s="262"/>
      <c r="FQ660" s="262"/>
      <c r="FR660" s="262"/>
      <c r="FS660" s="262"/>
      <c r="FT660" s="262"/>
      <c r="FU660" s="262"/>
      <c r="FV660" s="262"/>
      <c r="FW660" s="262"/>
      <c r="FX660" s="262"/>
      <c r="FY660" s="262"/>
      <c r="GB660" s="262"/>
      <c r="GC660" s="262"/>
      <c r="GD660" s="262"/>
      <c r="GE660" s="262"/>
      <c r="GF660" s="262"/>
      <c r="GG660" s="262"/>
      <c r="GH660" s="262"/>
      <c r="GI660" s="262"/>
      <c r="GJ660" s="262"/>
      <c r="GK660" s="262"/>
      <c r="GL660" s="262"/>
      <c r="GM660" s="262"/>
      <c r="GN660" s="262"/>
      <c r="GO660" s="262"/>
      <c r="GP660" s="262"/>
      <c r="GQ660" s="262"/>
      <c r="GR660" s="262"/>
      <c r="GS660" s="262"/>
      <c r="GT660" s="262"/>
      <c r="GU660" s="276"/>
      <c r="GV660" s="276"/>
      <c r="GW660" s="276"/>
      <c r="GX660" s="276"/>
      <c r="GY660" s="262"/>
      <c r="GZ660" s="262"/>
      <c r="HA660" s="262"/>
      <c r="HB660" s="262"/>
      <c r="HC660" s="262"/>
      <c r="HD660" s="262"/>
      <c r="HE660" s="262"/>
      <c r="HF660" s="262"/>
      <c r="HG660" s="262"/>
      <c r="HH660" s="262"/>
      <c r="HI660" s="262"/>
      <c r="HJ660" s="262"/>
      <c r="HK660" s="262"/>
      <c r="HL660" s="262"/>
      <c r="HM660" s="262"/>
      <c r="HN660" s="262"/>
      <c r="HO660" s="262"/>
      <c r="HP660" s="262"/>
      <c r="HQ660" s="262"/>
      <c r="HR660" s="262"/>
      <c r="HS660" s="262"/>
      <c r="HT660" s="262"/>
      <c r="HU660" s="262"/>
      <c r="HV660" s="262"/>
      <c r="HW660" s="263"/>
      <c r="HX660" s="263"/>
      <c r="HY660" s="263"/>
      <c r="HZ660" s="263"/>
      <c r="IA660" s="263"/>
      <c r="IB660" s="263"/>
      <c r="IC660" s="263"/>
      <c r="ID660" s="263"/>
      <c r="IE660" s="263"/>
      <c r="IF660" s="263"/>
      <c r="IG660" s="263"/>
      <c r="IH660" s="263"/>
      <c r="II660" s="263"/>
      <c r="IJ660" s="263"/>
      <c r="IK660" s="263"/>
      <c r="IL660" s="263"/>
      <c r="IM660" s="263"/>
      <c r="IN660" s="263"/>
      <c r="IO660" s="263"/>
    </row>
    <row r="661" spans="1:256" s="262" customFormat="1" ht="18.899999999999999" hidden="1" customHeight="1">
      <c r="A661" s="837"/>
      <c r="B661" s="826"/>
      <c r="C661" s="826"/>
      <c r="D661" s="826"/>
      <c r="E661" s="826"/>
      <c r="F661" s="826"/>
      <c r="G661" s="826"/>
      <c r="H661" s="836"/>
      <c r="I661" s="1049" t="s">
        <v>669</v>
      </c>
      <c r="J661" s="1050"/>
      <c r="K661" s="1050"/>
      <c r="L661" s="1050"/>
      <c r="M661" s="1050"/>
      <c r="N661" s="1050"/>
      <c r="O661" s="1051"/>
      <c r="P661" s="720" t="s">
        <v>503</v>
      </c>
      <c r="Q661" s="719"/>
      <c r="R661" s="956" t="s">
        <v>502</v>
      </c>
      <c r="S661" s="724"/>
      <c r="T661" s="724"/>
      <c r="U661" s="724"/>
      <c r="V661" s="724"/>
      <c r="W661" s="1926">
        <f>AL660</f>
        <v>0</v>
      </c>
      <c r="X661" s="1926"/>
      <c r="Y661" s="1926"/>
      <c r="Z661" s="1926"/>
      <c r="AA661" s="1926"/>
      <c r="AB661" s="896" t="s">
        <v>501</v>
      </c>
      <c r="AC661" s="957">
        <v>7.2400000000000006E-2</v>
      </c>
      <c r="AD661" s="1159"/>
      <c r="AE661" s="1159"/>
      <c r="AF661" s="1160"/>
      <c r="AG661" s="1160"/>
      <c r="AH661" s="728"/>
      <c r="AI661" s="728"/>
      <c r="AJ661" s="728"/>
      <c r="AK661" s="729"/>
      <c r="AL661" s="730">
        <f>ROUND(W661*AC661,3)</f>
        <v>0</v>
      </c>
      <c r="AM661" s="900"/>
      <c r="AN661" s="900"/>
      <c r="AO661" s="900"/>
      <c r="AP661" s="900"/>
      <c r="AQ661" s="901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</row>
    <row r="662" spans="1:256" s="262" customFormat="1" ht="18.899999999999999" hidden="1" customHeight="1">
      <c r="A662" s="842"/>
      <c r="B662" s="843"/>
      <c r="C662" s="843"/>
      <c r="D662" s="843"/>
      <c r="E662" s="843"/>
      <c r="F662" s="843"/>
      <c r="G662" s="843"/>
      <c r="H662" s="844"/>
      <c r="I662" s="845"/>
      <c r="J662" s="778"/>
      <c r="K662" s="778"/>
      <c r="L662" s="778"/>
      <c r="M662" s="778"/>
      <c r="N662" s="778"/>
      <c r="O662" s="847"/>
      <c r="P662" s="1072"/>
      <c r="Q662" s="775"/>
      <c r="R662" s="842" t="s">
        <v>504</v>
      </c>
      <c r="S662" s="778"/>
      <c r="T662" s="963">
        <v>7</v>
      </c>
      <c r="U662" s="778" t="s">
        <v>505</v>
      </c>
      <c r="V662" s="778"/>
      <c r="W662" s="1933">
        <f>AL661</f>
        <v>0</v>
      </c>
      <c r="X662" s="1933"/>
      <c r="Y662" s="1933"/>
      <c r="Z662" s="1933"/>
      <c r="AA662" s="1933"/>
      <c r="AB662" s="773" t="s">
        <v>501</v>
      </c>
      <c r="AC662" s="964">
        <f>1+T662/100</f>
        <v>1.07</v>
      </c>
      <c r="AD662" s="965"/>
      <c r="AE662" s="965"/>
      <c r="AF662" s="780"/>
      <c r="AG662" s="780"/>
      <c r="AH662" s="780"/>
      <c r="AI662" s="780"/>
      <c r="AJ662" s="780"/>
      <c r="AK662" s="781"/>
      <c r="AL662" s="853">
        <f>ROUND(W662*AC662,3)</f>
        <v>0</v>
      </c>
      <c r="AM662" s="854"/>
      <c r="AN662" s="854"/>
      <c r="AO662" s="854"/>
      <c r="AP662" s="854"/>
      <c r="AQ662" s="855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</row>
    <row r="663" spans="1:256" ht="20.100000000000001" hidden="1" customHeight="1">
      <c r="A663" s="765" t="s">
        <v>767</v>
      </c>
      <c r="B663" s="766"/>
      <c r="C663" s="766"/>
      <c r="D663" s="766"/>
      <c r="E663" s="766"/>
      <c r="F663" s="766"/>
      <c r="G663" s="818"/>
      <c r="H663" s="1249"/>
      <c r="I663" s="765" t="s">
        <v>768</v>
      </c>
      <c r="J663" s="766"/>
      <c r="K663" s="766"/>
      <c r="L663" s="766"/>
      <c r="M663" s="766"/>
      <c r="N663" s="766"/>
      <c r="O663" s="788"/>
      <c r="P663" s="765" t="s">
        <v>514</v>
      </c>
      <c r="Q663" s="788"/>
      <c r="R663" s="1155" t="s">
        <v>769</v>
      </c>
      <c r="S663" s="766"/>
      <c r="T663" s="766"/>
      <c r="U663" s="766"/>
      <c r="V663" s="932"/>
      <c r="W663" s="766"/>
      <c r="X663" s="915"/>
      <c r="Y663" s="766"/>
      <c r="Z663" s="766"/>
      <c r="AA663" s="1250"/>
      <c r="AB663" s="1010" t="s">
        <v>542</v>
      </c>
      <c r="AC663" s="766">
        <v>10</v>
      </c>
      <c r="AD663" s="932"/>
      <c r="AE663" s="709"/>
      <c r="AF663" s="766"/>
      <c r="AG663" s="766"/>
      <c r="AH663" s="766"/>
      <c r="AI663" s="766"/>
      <c r="AJ663" s="709"/>
      <c r="AK663" s="795"/>
      <c r="AL663" s="799"/>
      <c r="AM663" s="800"/>
      <c r="AN663" s="800"/>
      <c r="AO663" s="800"/>
      <c r="AP663" s="800"/>
      <c r="AQ663" s="742"/>
      <c r="EE663" s="262"/>
      <c r="EF663" s="263"/>
      <c r="EG663" s="263"/>
      <c r="EH663" s="263"/>
      <c r="EI663" s="263"/>
      <c r="EJ663" s="263"/>
      <c r="EK663" s="263"/>
      <c r="EL663" s="263"/>
      <c r="EM663" s="263"/>
      <c r="EN663" s="263"/>
      <c r="EO663" s="263"/>
      <c r="EP663" s="263"/>
      <c r="EQ663" s="263"/>
      <c r="ER663" s="263"/>
      <c r="ES663" s="263"/>
      <c r="ET663" s="263"/>
      <c r="EU663" s="263"/>
      <c r="EV663" s="263"/>
      <c r="EW663" s="263"/>
      <c r="EX663" s="263"/>
      <c r="EY663" s="263"/>
      <c r="EZ663" s="263"/>
      <c r="FA663" s="263"/>
      <c r="FB663" s="263"/>
      <c r="FC663" s="263"/>
      <c r="FD663" s="263"/>
      <c r="FE663" s="262"/>
      <c r="FF663" s="262"/>
      <c r="FG663" s="262"/>
      <c r="FH663" s="262"/>
      <c r="FI663" s="262"/>
      <c r="FJ663" s="262"/>
      <c r="FK663" s="262"/>
      <c r="FL663" s="262"/>
      <c r="FM663" s="262"/>
      <c r="FN663" s="262"/>
      <c r="FO663" s="262"/>
      <c r="FP663" s="262"/>
      <c r="FQ663" s="262"/>
      <c r="FR663" s="262"/>
      <c r="FS663" s="262"/>
      <c r="FT663" s="262"/>
      <c r="FU663" s="262"/>
      <c r="FV663" s="262"/>
      <c r="FW663" s="262"/>
      <c r="FX663" s="262"/>
      <c r="GB663" s="262"/>
      <c r="GC663" s="262"/>
      <c r="GD663" s="262"/>
      <c r="GE663" s="262"/>
      <c r="GF663" s="262"/>
      <c r="GG663" s="262"/>
      <c r="GH663" s="262"/>
      <c r="GI663" s="262"/>
      <c r="GJ663" s="262"/>
      <c r="GK663" s="262"/>
      <c r="GL663" s="262"/>
      <c r="GM663" s="262"/>
      <c r="GN663" s="262"/>
      <c r="GO663" s="262"/>
      <c r="GP663" s="262"/>
      <c r="GQ663" s="262"/>
      <c r="GR663" s="262"/>
      <c r="GS663" s="262"/>
      <c r="GT663" s="262"/>
      <c r="GU663" s="276"/>
      <c r="GV663" s="276"/>
      <c r="GW663" s="276"/>
      <c r="GX663" s="276"/>
      <c r="GY663" s="262"/>
      <c r="GZ663" s="262"/>
      <c r="HA663" s="262"/>
      <c r="HB663" s="262"/>
      <c r="HC663" s="262"/>
      <c r="HD663" s="262"/>
      <c r="HE663" s="262"/>
      <c r="HF663" s="262"/>
      <c r="HG663" s="262"/>
      <c r="HH663" s="262"/>
      <c r="HI663" s="262"/>
      <c r="HJ663" s="262"/>
      <c r="HK663" s="262"/>
      <c r="HL663" s="262"/>
      <c r="HM663" s="262"/>
      <c r="HN663" s="262"/>
      <c r="HO663" s="262"/>
      <c r="HP663" s="262"/>
      <c r="HQ663" s="262"/>
      <c r="HR663" s="262"/>
      <c r="HS663" s="262"/>
      <c r="HT663" s="262"/>
      <c r="HU663" s="262"/>
      <c r="HV663" s="262"/>
      <c r="HW663" s="263"/>
      <c r="HX663" s="263"/>
      <c r="HY663" s="263"/>
      <c r="HZ663" s="263"/>
      <c r="IA663" s="263"/>
      <c r="IB663" s="263"/>
      <c r="IC663" s="263"/>
      <c r="ID663" s="263"/>
      <c r="IE663" s="263"/>
      <c r="IF663" s="263"/>
      <c r="IG663" s="263"/>
      <c r="IH663" s="263"/>
      <c r="II663" s="263"/>
      <c r="IJ663" s="263"/>
      <c r="IK663" s="263"/>
      <c r="IL663" s="263"/>
      <c r="IM663" s="263"/>
      <c r="IN663" s="263"/>
      <c r="IO663" s="263"/>
    </row>
    <row r="664" spans="1:256" ht="20.100000000000001" hidden="1" customHeight="1">
      <c r="A664" s="765"/>
      <c r="B664" s="766"/>
      <c r="C664" s="766"/>
      <c r="D664" s="766"/>
      <c r="E664" s="766"/>
      <c r="F664" s="766"/>
      <c r="G664" s="766"/>
      <c r="H664" s="788"/>
      <c r="I664" s="808"/>
      <c r="J664" s="747"/>
      <c r="K664" s="747"/>
      <c r="L664" s="747"/>
      <c r="M664" s="747"/>
      <c r="N664" s="747"/>
      <c r="O664" s="810"/>
      <c r="P664" s="808"/>
      <c r="Q664" s="810"/>
      <c r="R664" s="1163" t="s">
        <v>467</v>
      </c>
      <c r="S664" s="865">
        <f>AL660</f>
        <v>0</v>
      </c>
      <c r="T664" s="809"/>
      <c r="U664" s="809"/>
      <c r="V664" s="1164"/>
      <c r="W664" s="1165" t="s">
        <v>542</v>
      </c>
      <c r="X664" s="866">
        <f>$AC$663</f>
        <v>10</v>
      </c>
      <c r="Y664" s="809"/>
      <c r="Z664" s="747" t="s">
        <v>469</v>
      </c>
      <c r="AA664" s="1251"/>
      <c r="AB664" s="747"/>
      <c r="AC664" s="747"/>
      <c r="AD664" s="1116"/>
      <c r="AE664" s="747"/>
      <c r="AF664" s="747"/>
      <c r="AG664" s="747"/>
      <c r="AH664" s="747"/>
      <c r="AI664" s="747"/>
      <c r="AJ664" s="747"/>
      <c r="AK664" s="810"/>
      <c r="AL664" s="753">
        <f>ROUND((S664/X664),0)</f>
        <v>0</v>
      </c>
      <c r="AM664" s="754"/>
      <c r="AN664" s="754"/>
      <c r="AO664" s="754"/>
      <c r="AP664" s="754"/>
      <c r="AQ664" s="755"/>
      <c r="DW664" s="262"/>
      <c r="DZ664" s="262"/>
      <c r="EA664" s="262"/>
      <c r="EB664" s="262"/>
      <c r="EC664" s="262"/>
      <c r="ED664" s="262"/>
      <c r="EE664" s="262"/>
      <c r="EF664" s="263"/>
      <c r="EG664" s="263"/>
      <c r="EH664" s="263"/>
      <c r="EI664" s="263"/>
      <c r="EJ664" s="263"/>
      <c r="EK664" s="263"/>
      <c r="EL664" s="263"/>
      <c r="EM664" s="263"/>
      <c r="EN664" s="263"/>
      <c r="EO664" s="263"/>
      <c r="EP664" s="263"/>
      <c r="EQ664" s="263"/>
      <c r="ER664" s="263"/>
      <c r="ES664" s="263"/>
      <c r="ET664" s="263"/>
      <c r="EU664" s="263"/>
      <c r="EV664" s="263"/>
      <c r="EW664" s="263"/>
      <c r="EX664" s="263"/>
      <c r="EY664" s="263"/>
      <c r="EZ664" s="263"/>
      <c r="FA664" s="263"/>
      <c r="FB664" s="263"/>
      <c r="FC664" s="263"/>
      <c r="FD664" s="263"/>
      <c r="FE664" s="262"/>
      <c r="FF664" s="262"/>
      <c r="FG664" s="262"/>
      <c r="FH664" s="262"/>
      <c r="FI664" s="262"/>
      <c r="FJ664" s="262"/>
      <c r="FK664" s="262"/>
      <c r="FL664" s="262"/>
      <c r="FM664" s="262"/>
      <c r="FN664" s="262"/>
      <c r="FO664" s="262"/>
      <c r="FP664" s="262"/>
      <c r="FQ664" s="262"/>
      <c r="FR664" s="262"/>
      <c r="FS664" s="262"/>
      <c r="FT664" s="262"/>
      <c r="GB664" s="262"/>
      <c r="GC664" s="262"/>
      <c r="GD664" s="262"/>
      <c r="GE664" s="262"/>
      <c r="GF664" s="262"/>
      <c r="GG664" s="262"/>
      <c r="GH664" s="262"/>
      <c r="GI664" s="262"/>
      <c r="GJ664" s="262"/>
      <c r="GK664" s="262"/>
      <c r="GL664" s="262"/>
      <c r="GM664" s="262"/>
      <c r="GN664" s="262"/>
      <c r="GO664" s="262"/>
      <c r="GP664" s="262"/>
      <c r="GQ664" s="262"/>
      <c r="GR664" s="262"/>
      <c r="GS664" s="262"/>
      <c r="GT664" s="262"/>
      <c r="GU664" s="276"/>
      <c r="GV664" s="276"/>
      <c r="GW664" s="276"/>
      <c r="GX664" s="276"/>
      <c r="GY664" s="262"/>
      <c r="GZ664" s="262"/>
      <c r="HA664" s="262"/>
      <c r="HB664" s="262"/>
      <c r="HC664" s="262"/>
      <c r="HD664" s="262"/>
      <c r="HE664" s="262"/>
      <c r="HF664" s="262"/>
      <c r="HG664" s="262"/>
      <c r="HH664" s="262"/>
      <c r="HI664" s="262"/>
      <c r="HJ664" s="262"/>
      <c r="HK664" s="262"/>
      <c r="HL664" s="262"/>
      <c r="HM664" s="262"/>
      <c r="HN664" s="262"/>
      <c r="HO664" s="262"/>
      <c r="HP664" s="262"/>
      <c r="HQ664" s="262"/>
      <c r="HR664" s="262"/>
      <c r="HS664" s="262"/>
      <c r="HT664" s="262"/>
      <c r="HU664" s="262"/>
      <c r="HV664" s="262"/>
      <c r="HW664" s="263"/>
      <c r="HX664" s="263"/>
      <c r="HY664" s="263"/>
      <c r="HZ664" s="263"/>
      <c r="IA664" s="263"/>
      <c r="IB664" s="263"/>
      <c r="IC664" s="263"/>
      <c r="ID664" s="263"/>
      <c r="IE664" s="263"/>
      <c r="IF664" s="263"/>
      <c r="IG664" s="263"/>
      <c r="IH664" s="263"/>
      <c r="II664" s="263"/>
      <c r="IJ664" s="263"/>
      <c r="IK664" s="263"/>
      <c r="IL664" s="263"/>
      <c r="IM664" s="263"/>
      <c r="IN664" s="263"/>
      <c r="IO664" s="263"/>
    </row>
    <row r="665" spans="1:256" ht="20.100000000000001" hidden="1" customHeight="1">
      <c r="A665" s="1929"/>
      <c r="B665" s="1913"/>
      <c r="C665" s="1913"/>
      <c r="D665" s="1913"/>
      <c r="E665" s="1913"/>
      <c r="F665" s="1913"/>
      <c r="G665" s="1913"/>
      <c r="H665" s="1930"/>
      <c r="I665" s="765" t="s">
        <v>717</v>
      </c>
      <c r="J665" s="766"/>
      <c r="K665" s="766"/>
      <c r="L665" s="766"/>
      <c r="M665" s="766"/>
      <c r="N665" s="766"/>
      <c r="O665" s="788"/>
      <c r="P665" s="765" t="s">
        <v>514</v>
      </c>
      <c r="Q665" s="788"/>
      <c r="R665" s="1155" t="s">
        <v>361</v>
      </c>
      <c r="S665" s="766"/>
      <c r="T665" s="766"/>
      <c r="U665" s="766"/>
      <c r="V665" s="932"/>
      <c r="W665" s="766"/>
      <c r="X665" s="915"/>
      <c r="Y665" s="766"/>
      <c r="Z665" s="766"/>
      <c r="AA665" s="766"/>
      <c r="AB665" s="1252" t="s">
        <v>542</v>
      </c>
      <c r="AC665" s="766">
        <v>10</v>
      </c>
      <c r="AD665" s="766"/>
      <c r="AE665" s="709"/>
      <c r="AF665" s="766"/>
      <c r="AG665" s="766"/>
      <c r="AH665" s="766"/>
      <c r="AI665" s="766"/>
      <c r="AJ665" s="709"/>
      <c r="AK665" s="795"/>
      <c r="AL665" s="799"/>
      <c r="AM665" s="800"/>
      <c r="AN665" s="800"/>
      <c r="AO665" s="800"/>
      <c r="AP665" s="800"/>
      <c r="AQ665" s="742"/>
      <c r="DW665" s="262"/>
      <c r="DX665" s="262"/>
      <c r="DY665" s="262"/>
      <c r="DZ665" s="262"/>
      <c r="EA665" s="262"/>
      <c r="EB665" s="262"/>
      <c r="EC665" s="262"/>
      <c r="ED665" s="262"/>
      <c r="EE665" s="262"/>
      <c r="EF665" s="263"/>
      <c r="EG665" s="263"/>
      <c r="EH665" s="263"/>
      <c r="EI665" s="263"/>
      <c r="EJ665" s="263"/>
      <c r="EK665" s="263"/>
      <c r="EL665" s="263"/>
      <c r="EM665" s="263"/>
      <c r="EN665" s="263"/>
      <c r="EO665" s="263"/>
      <c r="EP665" s="263"/>
      <c r="EQ665" s="263"/>
      <c r="ER665" s="263"/>
      <c r="ES665" s="263"/>
      <c r="ET665" s="263"/>
      <c r="EU665" s="263"/>
      <c r="EV665" s="263"/>
      <c r="EW665" s="263"/>
      <c r="EX665" s="263"/>
      <c r="EY665" s="263"/>
      <c r="EZ665" s="263"/>
      <c r="FA665" s="263"/>
      <c r="FB665" s="263"/>
      <c r="FC665" s="263"/>
      <c r="FD665" s="263"/>
      <c r="FE665" s="262"/>
      <c r="FF665" s="262"/>
      <c r="FG665" s="262"/>
      <c r="FH665" s="262"/>
      <c r="FI665" s="262"/>
      <c r="FJ665" s="262"/>
      <c r="FK665" s="262"/>
      <c r="FL665" s="262"/>
      <c r="FM665" s="262"/>
      <c r="FN665" s="262"/>
      <c r="FO665" s="262"/>
      <c r="FP665" s="262"/>
      <c r="FQ665" s="262"/>
      <c r="FR665" s="262"/>
      <c r="FS665" s="262"/>
      <c r="FT665" s="262"/>
      <c r="GB665" s="262"/>
      <c r="GC665" s="262"/>
      <c r="GD665" s="262"/>
      <c r="GE665" s="262"/>
      <c r="GF665" s="262"/>
      <c r="GG665" s="262"/>
      <c r="GH665" s="262"/>
      <c r="GI665" s="262"/>
      <c r="GJ665" s="262"/>
      <c r="GK665" s="262"/>
      <c r="GL665" s="262"/>
      <c r="GM665" s="262"/>
      <c r="GN665" s="262"/>
      <c r="GO665" s="262"/>
      <c r="GP665" s="262"/>
      <c r="GQ665" s="276"/>
      <c r="GR665" s="276"/>
      <c r="GS665" s="276"/>
      <c r="GT665" s="276"/>
      <c r="GU665" s="276"/>
      <c r="GV665" s="276"/>
      <c r="GW665" s="276"/>
      <c r="GX665" s="276"/>
      <c r="GY665" s="262"/>
      <c r="GZ665" s="262"/>
      <c r="HA665" s="262"/>
      <c r="HB665" s="262"/>
      <c r="HC665" s="262"/>
      <c r="HD665" s="262"/>
      <c r="HE665" s="262"/>
      <c r="HF665" s="262"/>
      <c r="HG665" s="262"/>
      <c r="HH665" s="262"/>
      <c r="HI665" s="262"/>
      <c r="HJ665" s="262"/>
      <c r="HK665" s="262"/>
      <c r="HL665" s="262"/>
      <c r="HM665" s="262"/>
      <c r="HN665" s="262"/>
      <c r="HO665" s="262"/>
      <c r="HP665" s="262"/>
      <c r="HQ665" s="262"/>
      <c r="HR665" s="262"/>
      <c r="HS665" s="262"/>
      <c r="HT665" s="262"/>
      <c r="HU665" s="262"/>
      <c r="HV665" s="262"/>
      <c r="HW665" s="263"/>
      <c r="HX665" s="263"/>
      <c r="HY665" s="263"/>
      <c r="HZ665" s="263"/>
      <c r="IA665" s="263"/>
      <c r="IB665" s="263"/>
      <c r="IC665" s="263"/>
      <c r="ID665" s="263"/>
      <c r="IE665" s="263"/>
      <c r="IF665" s="263"/>
      <c r="IG665" s="263"/>
      <c r="IH665" s="263"/>
      <c r="II665" s="263"/>
      <c r="IN665" s="263"/>
      <c r="IO665" s="263"/>
    </row>
    <row r="666" spans="1:256" ht="20.100000000000001" hidden="1" customHeight="1">
      <c r="A666" s="1929"/>
      <c r="B666" s="1913"/>
      <c r="C666" s="1913"/>
      <c r="D666" s="1913"/>
      <c r="E666" s="1913"/>
      <c r="F666" s="1913"/>
      <c r="G666" s="1913"/>
      <c r="H666" s="1930"/>
      <c r="I666" s="811"/>
      <c r="J666" s="809"/>
      <c r="K666" s="809"/>
      <c r="L666" s="809"/>
      <c r="M666" s="809"/>
      <c r="N666" s="809"/>
      <c r="O666" s="812"/>
      <c r="P666" s="811"/>
      <c r="Q666" s="812"/>
      <c r="R666" s="1163" t="s">
        <v>467</v>
      </c>
      <c r="S666" s="865">
        <f>AL632</f>
        <v>580.27499999999986</v>
      </c>
      <c r="T666" s="809"/>
      <c r="U666" s="809"/>
      <c r="V666" s="1164"/>
      <c r="W666" s="1165" t="s">
        <v>542</v>
      </c>
      <c r="X666" s="866">
        <f>$AC$665</f>
        <v>10</v>
      </c>
      <c r="Y666" s="809"/>
      <c r="Z666" s="747" t="s">
        <v>469</v>
      </c>
      <c r="AA666" s="1253"/>
      <c r="AB666" s="747"/>
      <c r="AC666" s="747"/>
      <c r="AD666" s="747"/>
      <c r="AE666" s="747"/>
      <c r="AF666" s="747"/>
      <c r="AG666" s="747"/>
      <c r="AH666" s="747"/>
      <c r="AI666" s="747"/>
      <c r="AJ666" s="747"/>
      <c r="AK666" s="810"/>
      <c r="AL666" s="753">
        <f>ROUND((S666/X666),0)</f>
        <v>58</v>
      </c>
      <c r="AM666" s="754"/>
      <c r="AN666" s="754"/>
      <c r="AO666" s="754"/>
      <c r="AP666" s="754"/>
      <c r="AQ666" s="755"/>
      <c r="DW666" s="262"/>
      <c r="DX666" s="262"/>
      <c r="DY666" s="262"/>
      <c r="DZ666" s="262"/>
      <c r="EA666" s="262"/>
      <c r="EB666" s="262"/>
      <c r="EC666" s="262"/>
      <c r="ED666" s="262"/>
      <c r="EE666" s="262"/>
      <c r="EF666" s="263"/>
      <c r="EG666" s="263"/>
      <c r="EH666" s="263"/>
      <c r="EI666" s="263"/>
      <c r="EJ666" s="263"/>
      <c r="EK666" s="263"/>
      <c r="EL666" s="263"/>
      <c r="EM666" s="263"/>
      <c r="EN666" s="263"/>
      <c r="EO666" s="263"/>
      <c r="EP666" s="263"/>
      <c r="EQ666" s="263"/>
      <c r="ER666" s="263"/>
      <c r="ES666" s="263"/>
      <c r="ET666" s="263"/>
      <c r="EU666" s="263"/>
      <c r="EV666" s="263"/>
      <c r="EW666" s="263"/>
      <c r="EX666" s="263"/>
      <c r="EY666" s="263"/>
      <c r="EZ666" s="263"/>
      <c r="FA666" s="263"/>
      <c r="FB666" s="263"/>
      <c r="FC666" s="263"/>
      <c r="FD666" s="263"/>
      <c r="FE666" s="262"/>
      <c r="FF666" s="262"/>
      <c r="FG666" s="262"/>
      <c r="FH666" s="262"/>
      <c r="FI666" s="262"/>
      <c r="FJ666" s="262"/>
      <c r="FK666" s="262"/>
      <c r="FL666" s="262"/>
      <c r="FM666" s="262"/>
      <c r="FN666" s="262"/>
      <c r="FO666" s="262"/>
      <c r="FP666" s="262"/>
      <c r="FQ666" s="262"/>
      <c r="FR666" s="262"/>
      <c r="FS666" s="262"/>
      <c r="FT666" s="262"/>
      <c r="GB666" s="262"/>
      <c r="GC666" s="262"/>
      <c r="GD666" s="262"/>
      <c r="GE666" s="262"/>
      <c r="GF666" s="262"/>
      <c r="GG666" s="262"/>
      <c r="GH666" s="262"/>
      <c r="GI666" s="262"/>
      <c r="GJ666" s="262"/>
      <c r="GK666" s="262"/>
      <c r="GL666" s="262"/>
      <c r="GM666" s="262"/>
      <c r="GN666" s="262"/>
      <c r="GO666" s="262"/>
      <c r="GP666" s="276"/>
      <c r="GQ666" s="276"/>
      <c r="GR666" s="276"/>
      <c r="GS666" s="276"/>
      <c r="GT666" s="276"/>
      <c r="GU666" s="276"/>
      <c r="GV666" s="276"/>
      <c r="GW666" s="276"/>
      <c r="GX666" s="276"/>
      <c r="GY666" s="262"/>
      <c r="GZ666" s="262"/>
      <c r="HA666" s="262"/>
      <c r="HB666" s="262"/>
      <c r="HC666" s="262"/>
      <c r="HD666" s="262"/>
      <c r="HE666" s="262"/>
      <c r="HF666" s="262"/>
      <c r="HG666" s="262"/>
      <c r="HH666" s="262"/>
      <c r="HI666" s="262"/>
      <c r="HJ666" s="262"/>
      <c r="HK666" s="262"/>
      <c r="HL666" s="262"/>
      <c r="HM666" s="262"/>
      <c r="HN666" s="262"/>
      <c r="HO666" s="262"/>
      <c r="HP666" s="262"/>
      <c r="HQ666" s="262"/>
      <c r="HR666" s="262"/>
      <c r="HS666" s="262"/>
      <c r="HT666" s="262"/>
      <c r="HU666" s="262"/>
      <c r="HV666" s="262"/>
      <c r="HW666" s="263"/>
      <c r="HX666" s="263"/>
      <c r="HY666" s="263"/>
      <c r="HZ666" s="263"/>
    </row>
    <row r="667" spans="1:256" ht="20.100000000000001" hidden="1" customHeight="1">
      <c r="A667" s="837"/>
      <c r="B667" s="826"/>
      <c r="C667" s="826"/>
      <c r="D667" s="826"/>
      <c r="E667" s="826"/>
      <c r="F667" s="826"/>
      <c r="G667" s="826"/>
      <c r="H667" s="836"/>
      <c r="I667" s="765" t="s">
        <v>720</v>
      </c>
      <c r="J667" s="766"/>
      <c r="K667" s="766"/>
      <c r="L667" s="766"/>
      <c r="M667" s="766"/>
      <c r="N667" s="766"/>
      <c r="O667" s="788"/>
      <c r="P667" s="765" t="s">
        <v>514</v>
      </c>
      <c r="Q667" s="788"/>
      <c r="R667" s="1155" t="s">
        <v>361</v>
      </c>
      <c r="S667" s="766"/>
      <c r="T667" s="766"/>
      <c r="U667" s="766"/>
      <c r="V667" s="932"/>
      <c r="W667" s="766"/>
      <c r="X667" s="915"/>
      <c r="Y667" s="766"/>
      <c r="Z667" s="766"/>
      <c r="AA667" s="766"/>
      <c r="AB667" s="1252" t="s">
        <v>542</v>
      </c>
      <c r="AC667" s="766">
        <v>10</v>
      </c>
      <c r="AD667" s="766"/>
      <c r="AE667" s="709"/>
      <c r="AF667" s="766"/>
      <c r="AG667" s="766"/>
      <c r="AH667" s="766"/>
      <c r="AI667" s="766"/>
      <c r="AJ667" s="709"/>
      <c r="AK667" s="795"/>
      <c r="AL667" s="740"/>
      <c r="AM667" s="741"/>
      <c r="AN667" s="741"/>
      <c r="AO667" s="741"/>
      <c r="AP667" s="741"/>
      <c r="AQ667" s="742"/>
      <c r="DW667" s="262"/>
      <c r="DX667" s="262"/>
      <c r="DY667" s="262"/>
      <c r="DZ667" s="262"/>
      <c r="EA667" s="262"/>
      <c r="EB667" s="263"/>
      <c r="EC667" s="263"/>
      <c r="ED667" s="263"/>
      <c r="EE667" s="263"/>
      <c r="EF667" s="263"/>
      <c r="EG667" s="263"/>
      <c r="EH667" s="263"/>
      <c r="EI667" s="263"/>
      <c r="EJ667" s="263"/>
      <c r="EK667" s="263"/>
      <c r="EL667" s="262"/>
      <c r="EM667" s="262"/>
      <c r="EN667" s="262"/>
      <c r="EO667" s="262"/>
      <c r="EP667" s="263"/>
      <c r="EQ667" s="263"/>
      <c r="ER667" s="263"/>
      <c r="ES667" s="263"/>
      <c r="ET667" s="263"/>
      <c r="EU667" s="263"/>
      <c r="EV667" s="263"/>
      <c r="EW667" s="263"/>
      <c r="EX667" s="263"/>
      <c r="EY667" s="263"/>
      <c r="EZ667" s="263"/>
      <c r="FA667" s="263"/>
      <c r="FB667" s="263"/>
      <c r="FC667" s="263"/>
      <c r="FD667" s="263"/>
      <c r="FE667" s="262"/>
      <c r="FF667" s="262"/>
      <c r="FG667" s="262"/>
      <c r="FH667" s="262"/>
      <c r="FI667" s="262"/>
      <c r="FJ667" s="262"/>
      <c r="FK667" s="262"/>
      <c r="FL667" s="262"/>
      <c r="FM667" s="262"/>
      <c r="FN667" s="262"/>
      <c r="FO667" s="262"/>
      <c r="FP667" s="262"/>
      <c r="FQ667" s="262"/>
      <c r="FR667" s="262"/>
      <c r="FS667" s="262"/>
      <c r="FT667" s="262"/>
      <c r="GB667" s="262"/>
      <c r="GC667" s="262"/>
      <c r="GD667" s="262"/>
      <c r="GE667" s="262"/>
      <c r="GF667" s="262"/>
      <c r="GG667" s="262"/>
      <c r="GH667" s="262"/>
      <c r="GI667" s="262"/>
      <c r="GJ667" s="262"/>
      <c r="GK667" s="262"/>
      <c r="GL667" s="262"/>
      <c r="GM667" s="262"/>
      <c r="GN667" s="262"/>
      <c r="GO667" s="262"/>
      <c r="GP667" s="276"/>
      <c r="GQ667" s="276"/>
      <c r="GR667" s="276"/>
      <c r="GS667" s="276"/>
      <c r="GT667" s="276"/>
      <c r="GU667" s="276"/>
      <c r="GV667" s="276"/>
      <c r="GW667" s="276"/>
      <c r="GX667" s="276"/>
      <c r="GY667" s="262"/>
      <c r="GZ667" s="262"/>
      <c r="HA667" s="262"/>
      <c r="HB667" s="262"/>
      <c r="HC667" s="262"/>
      <c r="HD667" s="262"/>
      <c r="HE667" s="262"/>
      <c r="HF667" s="262"/>
      <c r="HG667" s="262"/>
      <c r="HH667" s="262"/>
      <c r="HI667" s="262"/>
      <c r="HJ667" s="262"/>
      <c r="HK667" s="262"/>
      <c r="HL667" s="262"/>
      <c r="HM667" s="262"/>
      <c r="HN667" s="262"/>
      <c r="HO667" s="262"/>
      <c r="HP667" s="262"/>
      <c r="HQ667" s="262"/>
      <c r="HR667" s="262"/>
      <c r="HS667" s="262"/>
      <c r="HT667" s="262"/>
      <c r="HU667" s="262"/>
      <c r="HV667" s="262"/>
      <c r="HW667" s="263"/>
      <c r="HX667" s="263"/>
      <c r="HY667" s="263"/>
      <c r="HZ667" s="263"/>
    </row>
    <row r="668" spans="1:256" ht="20.100000000000001" hidden="1" customHeight="1">
      <c r="A668" s="1171"/>
      <c r="B668" s="843"/>
      <c r="C668" s="843"/>
      <c r="D668" s="843"/>
      <c r="E668" s="843"/>
      <c r="F668" s="843"/>
      <c r="G668" s="843"/>
      <c r="H668" s="844"/>
      <c r="I668" s="1072"/>
      <c r="J668" s="1124"/>
      <c r="K668" s="1124"/>
      <c r="L668" s="1124"/>
      <c r="M668" s="1124"/>
      <c r="N668" s="1124"/>
      <c r="O668" s="1125"/>
      <c r="P668" s="1072"/>
      <c r="Q668" s="1125"/>
      <c r="R668" s="1172" t="s">
        <v>467</v>
      </c>
      <c r="S668" s="944">
        <f>AL647</f>
        <v>0</v>
      </c>
      <c r="T668" s="846"/>
      <c r="U668" s="846"/>
      <c r="V668" s="1173"/>
      <c r="W668" s="1021" t="s">
        <v>542</v>
      </c>
      <c r="X668" s="986">
        <f>$AC$667</f>
        <v>10</v>
      </c>
      <c r="Y668" s="846"/>
      <c r="Z668" s="778" t="s">
        <v>469</v>
      </c>
      <c r="AA668" s="778"/>
      <c r="AB668" s="778"/>
      <c r="AC668" s="778"/>
      <c r="AD668" s="778"/>
      <c r="AE668" s="778"/>
      <c r="AF668" s="778"/>
      <c r="AG668" s="778"/>
      <c r="AH668" s="778"/>
      <c r="AI668" s="778"/>
      <c r="AJ668" s="778"/>
      <c r="AK668" s="847"/>
      <c r="AL668" s="853">
        <f>ROUNDUP((S668/X668),0)</f>
        <v>0</v>
      </c>
      <c r="AM668" s="854"/>
      <c r="AN668" s="854"/>
      <c r="AO668" s="854"/>
      <c r="AP668" s="854"/>
      <c r="AQ668" s="855"/>
      <c r="DW668" s="262"/>
      <c r="DX668" s="262"/>
      <c r="DY668" s="262"/>
      <c r="DZ668" s="262"/>
      <c r="EA668" s="262"/>
      <c r="EB668" s="263"/>
      <c r="EC668" s="263"/>
      <c r="ED668" s="263"/>
      <c r="EE668" s="263"/>
      <c r="EF668" s="263"/>
      <c r="EG668" s="263"/>
      <c r="EH668" s="263"/>
      <c r="EI668" s="263"/>
      <c r="EJ668" s="263"/>
      <c r="EK668" s="263"/>
      <c r="EL668" s="262"/>
      <c r="EM668" s="262"/>
      <c r="EN668" s="262"/>
      <c r="EO668" s="262"/>
      <c r="EP668" s="262"/>
      <c r="EQ668" s="262"/>
      <c r="ER668" s="262"/>
      <c r="ES668" s="262"/>
      <c r="ET668" s="262"/>
      <c r="EU668" s="262"/>
      <c r="EV668" s="262"/>
      <c r="EW668" s="262"/>
      <c r="EX668" s="262"/>
      <c r="EY668" s="262"/>
      <c r="EZ668" s="262"/>
      <c r="FA668" s="262"/>
      <c r="FB668" s="262"/>
      <c r="FC668" s="262"/>
      <c r="FD668" s="262"/>
      <c r="FE668" s="262"/>
      <c r="FF668" s="262"/>
      <c r="FG668" s="262"/>
      <c r="FH668" s="262"/>
      <c r="FI668" s="262"/>
      <c r="FJ668" s="262"/>
      <c r="FK668" s="262"/>
      <c r="FL668" s="262"/>
      <c r="FM668" s="262"/>
      <c r="FN668" s="262"/>
      <c r="FO668" s="262"/>
      <c r="FP668" s="262"/>
      <c r="FQ668" s="262"/>
      <c r="FR668" s="262"/>
      <c r="FS668" s="262"/>
      <c r="FT668" s="262"/>
      <c r="GB668" s="262"/>
      <c r="GC668" s="262"/>
      <c r="GD668" s="262"/>
      <c r="GE668" s="262"/>
      <c r="GF668" s="262"/>
      <c r="GG668" s="262"/>
      <c r="GH668" s="262"/>
      <c r="GI668" s="262"/>
      <c r="GJ668" s="262"/>
      <c r="GK668" s="262"/>
      <c r="GL668" s="262"/>
      <c r="GM668" s="262"/>
      <c r="GN668" s="262"/>
      <c r="GO668" s="262"/>
      <c r="GP668" s="276"/>
      <c r="GQ668" s="276"/>
      <c r="GR668" s="276"/>
      <c r="GS668" s="276"/>
      <c r="GT668" s="276"/>
      <c r="GU668" s="276"/>
      <c r="GV668" s="276"/>
      <c r="GW668" s="276"/>
      <c r="GX668" s="276"/>
      <c r="GY668" s="262"/>
      <c r="GZ668" s="262"/>
      <c r="HA668" s="262"/>
      <c r="HB668" s="262"/>
      <c r="HC668" s="262"/>
      <c r="HD668" s="262"/>
      <c r="HE668" s="262"/>
      <c r="HF668" s="262"/>
      <c r="HG668" s="262"/>
      <c r="HH668" s="262"/>
      <c r="HI668" s="262"/>
      <c r="HJ668" s="262"/>
      <c r="HK668" s="262"/>
      <c r="HL668" s="262"/>
      <c r="HM668" s="262"/>
      <c r="HN668" s="262"/>
      <c r="HO668" s="262"/>
      <c r="HP668" s="262"/>
      <c r="HQ668" s="262"/>
      <c r="HR668" s="262"/>
      <c r="HS668" s="262"/>
      <c r="HT668" s="262"/>
      <c r="HU668" s="262"/>
      <c r="HV668" s="262"/>
      <c r="HW668" s="263"/>
      <c r="HX668" s="263"/>
      <c r="HY668" s="263"/>
      <c r="HZ668" s="263"/>
    </row>
    <row r="669" spans="1:256" ht="20.100000000000001" hidden="1" customHeight="1">
      <c r="A669" s="686" t="s">
        <v>770</v>
      </c>
      <c r="B669" s="687"/>
      <c r="C669" s="684"/>
      <c r="D669" s="684"/>
      <c r="E669" s="684"/>
      <c r="F669" s="684"/>
      <c r="G669" s="684"/>
      <c r="H669" s="685"/>
      <c r="I669" s="789"/>
      <c r="J669" s="693"/>
      <c r="K669" s="693"/>
      <c r="L669" s="693"/>
      <c r="M669" s="693"/>
      <c r="N669" s="693"/>
      <c r="O669" s="790"/>
      <c r="P669" s="686"/>
      <c r="Q669" s="785"/>
      <c r="R669" s="875" t="s">
        <v>771</v>
      </c>
      <c r="S669" s="693"/>
      <c r="T669" s="693"/>
      <c r="U669" s="693"/>
      <c r="V669" s="857"/>
      <c r="W669" s="693"/>
      <c r="X669" s="693"/>
      <c r="Y669" s="693"/>
      <c r="Z669" s="693"/>
      <c r="AA669" s="693"/>
      <c r="AB669" s="693"/>
      <c r="AC669" s="693"/>
      <c r="AD669" s="693"/>
      <c r="AE669" s="693"/>
      <c r="AF669" s="693"/>
      <c r="AG669" s="693"/>
      <c r="AH669" s="693"/>
      <c r="AI669" s="693"/>
      <c r="AJ669" s="693"/>
      <c r="AK669" s="790"/>
      <c r="AL669" s="861"/>
      <c r="AM669" s="862"/>
      <c r="AN669" s="862"/>
      <c r="AO669" s="862"/>
      <c r="AP669" s="862"/>
      <c r="AQ669" s="891"/>
      <c r="DW669" s="262"/>
      <c r="DX669" s="262"/>
      <c r="DY669" s="262"/>
      <c r="DZ669" s="262"/>
      <c r="EA669" s="262"/>
      <c r="EB669" s="263"/>
      <c r="EC669" s="263"/>
      <c r="ED669" s="263"/>
      <c r="EE669" s="263"/>
      <c r="EF669" s="263"/>
      <c r="EG669" s="263"/>
      <c r="EH669" s="263"/>
      <c r="EI669" s="263"/>
      <c r="EJ669" s="263"/>
      <c r="EK669" s="263"/>
      <c r="EL669" s="262"/>
      <c r="EM669" s="262"/>
      <c r="EN669" s="262"/>
      <c r="EO669" s="262"/>
      <c r="EP669" s="262"/>
      <c r="EQ669" s="262"/>
      <c r="ER669" s="262"/>
      <c r="ES669" s="262"/>
      <c r="ET669" s="262"/>
      <c r="EU669" s="262"/>
      <c r="EV669" s="262"/>
      <c r="EW669" s="262"/>
      <c r="EX669" s="262"/>
      <c r="EY669" s="262"/>
      <c r="EZ669" s="262"/>
      <c r="FA669" s="262"/>
      <c r="FB669" s="262"/>
      <c r="FC669" s="262"/>
      <c r="FD669" s="262"/>
      <c r="FE669" s="262"/>
      <c r="FF669" s="262"/>
      <c r="FG669" s="262"/>
      <c r="FH669" s="262"/>
      <c r="FI669" s="262"/>
      <c r="FJ669" s="262"/>
      <c r="FK669" s="262"/>
      <c r="FL669" s="262"/>
      <c r="FM669" s="262"/>
      <c r="FN669" s="262"/>
      <c r="FO669" s="262"/>
      <c r="FP669" s="262"/>
      <c r="FQ669" s="262"/>
      <c r="FR669" s="262"/>
      <c r="FS669" s="262"/>
      <c r="FT669" s="262"/>
      <c r="GB669" s="262"/>
      <c r="GC669" s="262"/>
      <c r="GD669" s="262"/>
      <c r="GE669" s="262"/>
      <c r="GF669" s="262"/>
      <c r="GG669" s="262"/>
      <c r="GH669" s="262"/>
      <c r="GI669" s="262"/>
      <c r="GJ669" s="262"/>
      <c r="GK669" s="262"/>
      <c r="GL669" s="262"/>
      <c r="GM669" s="262"/>
      <c r="GN669" s="262"/>
      <c r="GO669" s="262"/>
      <c r="GP669" s="276"/>
      <c r="GQ669" s="276"/>
      <c r="GR669" s="276"/>
      <c r="GS669" s="276"/>
      <c r="GT669" s="276"/>
      <c r="GU669" s="276"/>
      <c r="GV669" s="276"/>
      <c r="GW669" s="276"/>
      <c r="GX669" s="276"/>
      <c r="GY669" s="262"/>
      <c r="GZ669" s="262"/>
      <c r="HA669" s="262"/>
      <c r="HB669" s="262"/>
      <c r="HC669" s="262"/>
      <c r="HD669" s="262"/>
      <c r="HE669" s="262"/>
      <c r="HF669" s="262"/>
      <c r="HG669" s="262"/>
      <c r="HH669" s="262"/>
      <c r="HI669" s="262"/>
      <c r="HJ669" s="262"/>
      <c r="HK669" s="262"/>
      <c r="HL669" s="262"/>
      <c r="HM669" s="262"/>
      <c r="HN669" s="262"/>
      <c r="HO669" s="262"/>
      <c r="HP669" s="262"/>
      <c r="HQ669" s="262"/>
      <c r="HR669" s="262"/>
      <c r="HS669" s="262"/>
      <c r="HT669" s="262"/>
      <c r="HU669" s="262"/>
      <c r="HV669" s="262"/>
      <c r="HW669" s="263"/>
      <c r="HX669" s="263"/>
      <c r="HY669" s="263"/>
      <c r="HZ669" s="263"/>
    </row>
    <row r="670" spans="1:256" ht="20.100000000000001" hidden="1" customHeight="1">
      <c r="A670" s="706"/>
      <c r="B670" s="704"/>
      <c r="C670" s="704"/>
      <c r="D670" s="704"/>
      <c r="E670" s="704"/>
      <c r="F670" s="704"/>
      <c r="G670" s="704"/>
      <c r="H670" s="836"/>
      <c r="I670" s="765" t="s">
        <v>362</v>
      </c>
      <c r="J670" s="766"/>
      <c r="K670" s="766"/>
      <c r="L670" s="766"/>
      <c r="M670" s="766"/>
      <c r="N670" s="766"/>
      <c r="O670" s="788"/>
      <c r="P670" s="765" t="s">
        <v>514</v>
      </c>
      <c r="Q670" s="788"/>
      <c r="R670" s="794"/>
      <c r="S670" s="1212"/>
      <c r="T670" s="1212"/>
      <c r="U670" s="1212"/>
      <c r="V670" s="709"/>
      <c r="W670" s="766"/>
      <c r="X670" s="766"/>
      <c r="Y670" s="766" t="s">
        <v>496</v>
      </c>
      <c r="Z670" s="709" t="s">
        <v>467</v>
      </c>
      <c r="AA670" s="1239">
        <v>4</v>
      </c>
      <c r="AB670" s="1212"/>
      <c r="AC670" s="1212"/>
      <c r="AD670" s="710" t="s">
        <v>501</v>
      </c>
      <c r="AE670" s="977">
        <v>3</v>
      </c>
      <c r="AF670" s="766"/>
      <c r="AG670" s="766"/>
      <c r="AH670" s="709" t="s">
        <v>469</v>
      </c>
      <c r="AI670" s="709"/>
      <c r="AJ670" s="709"/>
      <c r="AK670" s="795"/>
      <c r="AL670" s="740">
        <f>(AA670*AE670)</f>
        <v>12</v>
      </c>
      <c r="AM670" s="741"/>
      <c r="AN670" s="741"/>
      <c r="AO670" s="741"/>
      <c r="AP670" s="741"/>
      <c r="AQ670" s="742"/>
      <c r="DW670" s="262"/>
      <c r="DX670" s="262"/>
      <c r="DY670" s="262"/>
      <c r="DZ670" s="262"/>
      <c r="EA670" s="262"/>
      <c r="EB670" s="263"/>
      <c r="EC670" s="263"/>
      <c r="ED670" s="263"/>
      <c r="EE670" s="263"/>
      <c r="EF670" s="263"/>
      <c r="EG670" s="263"/>
      <c r="EH670" s="263"/>
      <c r="EI670" s="263"/>
      <c r="EJ670" s="263"/>
      <c r="EK670" s="263"/>
      <c r="EL670" s="262"/>
      <c r="EM670" s="262"/>
      <c r="EN670" s="262"/>
      <c r="EO670" s="262"/>
      <c r="EP670" s="262"/>
      <c r="EQ670" s="262"/>
      <c r="ER670" s="262"/>
      <c r="ES670" s="262"/>
      <c r="ET670" s="262"/>
      <c r="EU670" s="262"/>
      <c r="EV670" s="262"/>
      <c r="EW670" s="262"/>
      <c r="EX670" s="262"/>
      <c r="EY670" s="262"/>
      <c r="EZ670" s="262"/>
      <c r="FA670" s="262"/>
      <c r="FB670" s="262"/>
      <c r="FC670" s="262"/>
      <c r="FD670" s="262"/>
      <c r="FE670" s="262"/>
      <c r="FF670" s="262"/>
      <c r="FG670" s="262"/>
      <c r="FH670" s="262"/>
      <c r="FI670" s="262"/>
      <c r="FJ670" s="262"/>
      <c r="FK670" s="262"/>
      <c r="FL670" s="262"/>
      <c r="FM670" s="262"/>
      <c r="FN670" s="262"/>
      <c r="FO670" s="262"/>
      <c r="FP670" s="262"/>
      <c r="FQ670" s="262"/>
      <c r="GB670" s="262"/>
      <c r="GC670" s="262"/>
      <c r="GD670" s="262"/>
      <c r="GE670" s="262"/>
      <c r="GF670" s="262"/>
      <c r="GG670" s="262"/>
      <c r="GH670" s="262"/>
      <c r="GI670" s="262"/>
      <c r="GJ670" s="262"/>
      <c r="GK670" s="262"/>
      <c r="GL670" s="262"/>
      <c r="GM670" s="276"/>
      <c r="GN670" s="276"/>
      <c r="GO670" s="276"/>
      <c r="GP670" s="276"/>
      <c r="GQ670" s="276"/>
      <c r="GR670" s="276"/>
      <c r="GS670" s="276"/>
      <c r="GT670" s="276"/>
      <c r="GU670" s="276"/>
      <c r="GV670" s="276"/>
      <c r="GW670" s="276"/>
      <c r="GX670" s="276"/>
      <c r="GY670" s="262"/>
      <c r="GZ670" s="262"/>
      <c r="HA670" s="262"/>
      <c r="HB670" s="262"/>
      <c r="HC670" s="262"/>
      <c r="HD670" s="262"/>
      <c r="HE670" s="262"/>
      <c r="HF670" s="262"/>
      <c r="HG670" s="262"/>
      <c r="HH670" s="262"/>
      <c r="HI670" s="262"/>
      <c r="HJ670" s="262"/>
      <c r="HK670" s="262"/>
      <c r="HL670" s="262"/>
      <c r="HM670" s="262"/>
      <c r="HN670" s="262"/>
      <c r="HO670" s="262"/>
      <c r="HP670" s="262"/>
      <c r="HQ670" s="262"/>
      <c r="HR670" s="262"/>
      <c r="HS670" s="262"/>
      <c r="HT670" s="262"/>
      <c r="HU670" s="262"/>
      <c r="HV670" s="262"/>
      <c r="HW670" s="263"/>
    </row>
    <row r="671" spans="1:256" ht="20.100000000000001" hidden="1" customHeight="1">
      <c r="A671" s="706"/>
      <c r="B671" s="704"/>
      <c r="C671" s="704"/>
      <c r="D671" s="704"/>
      <c r="E671" s="704"/>
      <c r="F671" s="704"/>
      <c r="G671" s="704"/>
      <c r="H671" s="836"/>
      <c r="I671" s="765"/>
      <c r="J671" s="766"/>
      <c r="K671" s="766"/>
      <c r="L671" s="766"/>
      <c r="M671" s="766"/>
      <c r="N671" s="766"/>
      <c r="O671" s="788"/>
      <c r="P671" s="794"/>
      <c r="Q671" s="795"/>
      <c r="R671" s="794"/>
      <c r="S671" s="1212"/>
      <c r="T671" s="1212"/>
      <c r="U671" s="1212"/>
      <c r="V671" s="709"/>
      <c r="W671" s="766"/>
      <c r="X671" s="766"/>
      <c r="Y671" s="766" t="s">
        <v>496</v>
      </c>
      <c r="Z671" s="709" t="s">
        <v>467</v>
      </c>
      <c r="AA671" s="1239">
        <v>3</v>
      </c>
      <c r="AB671" s="1212"/>
      <c r="AC671" s="1212"/>
      <c r="AD671" s="710" t="s">
        <v>501</v>
      </c>
      <c r="AE671" s="977">
        <v>1</v>
      </c>
      <c r="AF671" s="766"/>
      <c r="AG671" s="766"/>
      <c r="AH671" s="709" t="s">
        <v>469</v>
      </c>
      <c r="AI671" s="709"/>
      <c r="AJ671" s="709"/>
      <c r="AK671" s="795"/>
      <c r="AL671" s="740">
        <f>(AA671*AE671)</f>
        <v>3</v>
      </c>
      <c r="AM671" s="741"/>
      <c r="AN671" s="741"/>
      <c r="AO671" s="741"/>
      <c r="AP671" s="741"/>
      <c r="AQ671" s="742"/>
      <c r="DW671" s="262"/>
      <c r="DX671" s="262"/>
      <c r="DY671" s="262"/>
      <c r="DZ671" s="262"/>
      <c r="EA671" s="262"/>
      <c r="EB671" s="263"/>
      <c r="EC671" s="263"/>
      <c r="ED671" s="263"/>
      <c r="EE671" s="263"/>
      <c r="EF671" s="263"/>
      <c r="EG671" s="263"/>
      <c r="EH671" s="263"/>
      <c r="EI671" s="263"/>
      <c r="EJ671" s="263"/>
      <c r="EK671" s="263"/>
      <c r="EL671" s="262"/>
      <c r="EM671" s="262"/>
      <c r="EN671" s="262"/>
      <c r="EO671" s="262"/>
      <c r="EP671" s="262"/>
      <c r="EQ671" s="262"/>
      <c r="ER671" s="262"/>
      <c r="ES671" s="262"/>
      <c r="ET671" s="262"/>
      <c r="EU671" s="262"/>
      <c r="EV671" s="262"/>
      <c r="EW671" s="262"/>
      <c r="EX671" s="262"/>
      <c r="EY671" s="262"/>
      <c r="EZ671" s="262"/>
      <c r="FA671" s="262"/>
      <c r="FB671" s="262"/>
      <c r="FC671" s="262"/>
      <c r="FD671" s="262"/>
      <c r="FE671" s="262"/>
      <c r="FF671" s="262"/>
      <c r="FG671" s="262"/>
      <c r="FH671" s="262"/>
      <c r="FI671" s="262"/>
      <c r="FJ671" s="262"/>
      <c r="FK671" s="262"/>
      <c r="FL671" s="262"/>
      <c r="FN671" s="262"/>
      <c r="FO671" s="262"/>
      <c r="FP671" s="262"/>
      <c r="FZ671" s="262"/>
      <c r="GA671" s="262"/>
      <c r="GB671" s="262"/>
      <c r="GC671" s="262"/>
      <c r="GD671" s="262"/>
      <c r="GE671" s="262"/>
      <c r="GF671" s="262"/>
      <c r="GG671" s="262"/>
      <c r="GH671" s="262"/>
      <c r="GI671" s="262"/>
      <c r="GJ671" s="262"/>
      <c r="GK671" s="262"/>
      <c r="GL671" s="276"/>
      <c r="GM671" s="276"/>
      <c r="GN671" s="276"/>
      <c r="GO671" s="276"/>
      <c r="GP671" s="276"/>
      <c r="GQ671" s="276"/>
      <c r="GR671" s="276"/>
      <c r="GS671" s="276"/>
      <c r="GT671" s="276"/>
      <c r="GU671" s="276"/>
      <c r="GV671" s="276"/>
      <c r="GW671" s="276"/>
      <c r="GX671" s="276"/>
      <c r="GY671" s="262"/>
      <c r="GZ671" s="262"/>
      <c r="HA671" s="262"/>
      <c r="HB671" s="262"/>
      <c r="HC671" s="262"/>
      <c r="HD671" s="262"/>
      <c r="HE671" s="262"/>
      <c r="HF671" s="262"/>
      <c r="HG671" s="262"/>
      <c r="HH671" s="262"/>
      <c r="HI671" s="262"/>
      <c r="HJ671" s="262"/>
      <c r="HK671" s="262"/>
      <c r="HL671" s="262"/>
      <c r="HM671" s="262"/>
      <c r="HN671" s="262"/>
      <c r="HO671" s="262"/>
      <c r="HP671" s="262"/>
      <c r="HQ671" s="262"/>
      <c r="HR671" s="262"/>
      <c r="HS671" s="262"/>
      <c r="HT671" s="262"/>
      <c r="HU671" s="262"/>
      <c r="HV671" s="262"/>
      <c r="HW671" s="263"/>
    </row>
    <row r="672" spans="1:256" ht="20.100000000000001" hidden="1" customHeight="1">
      <c r="A672" s="1254"/>
      <c r="B672" s="1255"/>
      <c r="C672" s="1255"/>
      <c r="D672" s="1255"/>
      <c r="E672" s="1255"/>
      <c r="F672" s="1255"/>
      <c r="G672" s="1255"/>
      <c r="H672" s="844"/>
      <c r="I672" s="849"/>
      <c r="J672" s="846"/>
      <c r="K672" s="846"/>
      <c r="L672" s="846"/>
      <c r="M672" s="846"/>
      <c r="N672" s="846"/>
      <c r="O672" s="873"/>
      <c r="P672" s="845"/>
      <c r="Q672" s="847"/>
      <c r="R672" s="849" t="s">
        <v>431</v>
      </c>
      <c r="S672" s="846"/>
      <c r="T672" s="846"/>
      <c r="U672" s="846"/>
      <c r="V672" s="846"/>
      <c r="W672" s="846"/>
      <c r="X672" s="846"/>
      <c r="Y672" s="846" t="s">
        <v>496</v>
      </c>
      <c r="Z672" s="778"/>
      <c r="AA672" s="778"/>
      <c r="AB672" s="778"/>
      <c r="AC672" s="778"/>
      <c r="AD672" s="778"/>
      <c r="AE672" s="778"/>
      <c r="AF672" s="778"/>
      <c r="AG672" s="778"/>
      <c r="AH672" s="778"/>
      <c r="AI672" s="778"/>
      <c r="AJ672" s="778"/>
      <c r="AK672" s="847"/>
      <c r="AL672" s="853">
        <f>SUM(AL670:AL671)</f>
        <v>15</v>
      </c>
      <c r="AM672" s="854"/>
      <c r="AN672" s="854"/>
      <c r="AO672" s="854"/>
      <c r="AP672" s="854"/>
      <c r="AQ672" s="855"/>
      <c r="DW672" s="262"/>
      <c r="DX672" s="262"/>
      <c r="DY672" s="262"/>
      <c r="DZ672" s="262"/>
      <c r="EA672" s="262"/>
      <c r="EB672" s="263"/>
      <c r="EC672" s="263"/>
      <c r="ED672" s="263"/>
      <c r="EE672" s="263"/>
      <c r="EF672" s="263"/>
      <c r="EG672" s="263"/>
      <c r="EH672" s="263"/>
      <c r="EI672" s="263"/>
      <c r="EJ672" s="263"/>
      <c r="EK672" s="263"/>
      <c r="EL672" s="262"/>
      <c r="EM672" s="262"/>
      <c r="EN672" s="262"/>
      <c r="EO672" s="262"/>
      <c r="EP672" s="262"/>
      <c r="EQ672" s="262"/>
      <c r="ER672" s="262"/>
      <c r="ES672" s="262"/>
      <c r="ET672" s="262"/>
      <c r="EU672" s="262"/>
      <c r="EV672" s="262"/>
      <c r="EW672" s="262"/>
      <c r="EX672" s="262"/>
      <c r="EY672" s="262"/>
      <c r="EZ672" s="262"/>
      <c r="FA672" s="262"/>
      <c r="FB672" s="262"/>
      <c r="FC672" s="262"/>
      <c r="FD672" s="262"/>
      <c r="FE672" s="262"/>
      <c r="FF672" s="262"/>
      <c r="FG672" s="262"/>
      <c r="FH672" s="262"/>
      <c r="FI672" s="262"/>
      <c r="FJ672" s="262"/>
      <c r="FK672" s="262"/>
      <c r="FL672" s="262"/>
      <c r="FY672" s="262"/>
      <c r="FZ672" s="262"/>
      <c r="GA672" s="262"/>
      <c r="GB672" s="262"/>
      <c r="GC672" s="262"/>
      <c r="GD672" s="262"/>
      <c r="GE672" s="262"/>
      <c r="GF672" s="262"/>
      <c r="GG672" s="262"/>
      <c r="GH672" s="262"/>
      <c r="GI672" s="262"/>
      <c r="GJ672" s="262"/>
      <c r="GK672" s="262"/>
      <c r="GL672" s="276"/>
      <c r="GM672" s="276"/>
      <c r="GN672" s="276"/>
      <c r="GO672" s="276"/>
      <c r="GP672" s="276"/>
      <c r="GQ672" s="276"/>
      <c r="GR672" s="276"/>
      <c r="GS672" s="276"/>
      <c r="GT672" s="276"/>
      <c r="GU672" s="276"/>
      <c r="GV672" s="276"/>
      <c r="GW672" s="276"/>
      <c r="GX672" s="276"/>
      <c r="GY672" s="262"/>
      <c r="GZ672" s="262"/>
      <c r="HA672" s="262"/>
      <c r="HB672" s="262"/>
      <c r="HC672" s="262"/>
      <c r="HD672" s="262"/>
      <c r="HE672" s="262"/>
      <c r="HF672" s="262"/>
      <c r="HG672" s="262"/>
      <c r="HH672" s="262"/>
      <c r="HI672" s="262"/>
      <c r="HJ672" s="262"/>
      <c r="HK672" s="262"/>
      <c r="HL672" s="262"/>
      <c r="HM672" s="262"/>
      <c r="HN672" s="262"/>
      <c r="HO672" s="262"/>
      <c r="HP672" s="262"/>
      <c r="HQ672" s="262"/>
      <c r="HR672" s="262"/>
      <c r="HS672" s="262"/>
      <c r="HT672" s="262"/>
      <c r="HU672" s="262"/>
      <c r="HV672" s="262"/>
      <c r="HW672" s="263"/>
    </row>
    <row r="673" spans="1:231" ht="20.100000000000001" hidden="1" customHeight="1">
      <c r="A673" s="837"/>
      <c r="B673" s="826"/>
      <c r="C673" s="826"/>
      <c r="D673" s="826"/>
      <c r="E673" s="826"/>
      <c r="F673" s="826"/>
      <c r="G673" s="826"/>
      <c r="H673" s="836"/>
      <c r="I673" s="765" t="s">
        <v>772</v>
      </c>
      <c r="J673" s="766"/>
      <c r="K673" s="766"/>
      <c r="L673" s="766"/>
      <c r="M673" s="766"/>
      <c r="N673" s="766"/>
      <c r="O673" s="788"/>
      <c r="P673" s="765" t="s">
        <v>514</v>
      </c>
      <c r="Q673" s="788"/>
      <c r="R673" s="794"/>
      <c r="S673" s="1212"/>
      <c r="T673" s="1212"/>
      <c r="U673" s="1212"/>
      <c r="V673" s="709"/>
      <c r="W673" s="766"/>
      <c r="X673" s="766"/>
      <c r="Y673" s="766" t="s">
        <v>496</v>
      </c>
      <c r="Z673" s="709" t="s">
        <v>467</v>
      </c>
      <c r="AA673" s="1239">
        <v>0</v>
      </c>
      <c r="AB673" s="1212"/>
      <c r="AC673" s="1212"/>
      <c r="AD673" s="710" t="s">
        <v>501</v>
      </c>
      <c r="AE673" s="977">
        <v>0</v>
      </c>
      <c r="AF673" s="766"/>
      <c r="AG673" s="766"/>
      <c r="AH673" s="709" t="s">
        <v>469</v>
      </c>
      <c r="AI673" s="709"/>
      <c r="AJ673" s="709"/>
      <c r="AK673" s="795"/>
      <c r="AL673" s="740">
        <f>(AA673*AE673)</f>
        <v>0</v>
      </c>
      <c r="AM673" s="741"/>
      <c r="AN673" s="741"/>
      <c r="AO673" s="741"/>
      <c r="AP673" s="741"/>
      <c r="AQ673" s="742"/>
      <c r="DW673" s="262"/>
      <c r="DX673" s="262"/>
      <c r="DY673" s="262"/>
      <c r="DZ673" s="262"/>
      <c r="EA673" s="262"/>
      <c r="EB673" s="263"/>
      <c r="EC673" s="263"/>
      <c r="ED673" s="263"/>
      <c r="EE673" s="263"/>
      <c r="EF673" s="263"/>
      <c r="EG673" s="263"/>
      <c r="EH673" s="263"/>
      <c r="EI673" s="263"/>
      <c r="EJ673" s="263"/>
      <c r="EK673" s="263"/>
      <c r="EL673" s="262"/>
      <c r="EM673" s="262"/>
      <c r="EN673" s="262"/>
      <c r="EO673" s="262"/>
      <c r="EP673" s="262"/>
      <c r="EQ673" s="262"/>
      <c r="ER673" s="262"/>
      <c r="ES673" s="262"/>
      <c r="ET673" s="262"/>
      <c r="EU673" s="262"/>
      <c r="EV673" s="262"/>
      <c r="EW673" s="262"/>
      <c r="EX673" s="262"/>
      <c r="EY673" s="262"/>
      <c r="EZ673" s="262"/>
      <c r="FA673" s="262"/>
      <c r="FB673" s="262"/>
      <c r="FC673" s="262"/>
      <c r="FD673" s="262"/>
      <c r="FE673" s="262"/>
      <c r="FF673" s="262"/>
      <c r="FG673" s="262"/>
      <c r="FH673" s="262"/>
      <c r="FI673" s="262"/>
      <c r="FJ673" s="262"/>
      <c r="FK673" s="262"/>
      <c r="FL673" s="262"/>
      <c r="FX673" s="262"/>
      <c r="FY673" s="262"/>
      <c r="FZ673" s="262"/>
      <c r="GA673" s="262"/>
      <c r="GB673" s="262"/>
      <c r="GC673" s="262"/>
      <c r="GD673" s="262"/>
      <c r="GE673" s="262"/>
      <c r="GF673" s="262"/>
      <c r="GG673" s="262"/>
      <c r="GH673" s="262"/>
      <c r="GI673" s="262"/>
      <c r="GJ673" s="262"/>
      <c r="GK673" s="262"/>
      <c r="GL673" s="276"/>
      <c r="GM673" s="276"/>
      <c r="GN673" s="276"/>
      <c r="GO673" s="276"/>
      <c r="GP673" s="276"/>
      <c r="GQ673" s="276"/>
      <c r="GR673" s="276"/>
      <c r="GS673" s="276"/>
      <c r="GT673" s="276"/>
      <c r="GU673" s="276"/>
      <c r="GV673" s="276"/>
      <c r="GW673" s="262"/>
      <c r="GX673" s="262"/>
      <c r="GY673" s="262"/>
      <c r="GZ673" s="262"/>
      <c r="HA673" s="262"/>
      <c r="HB673" s="262"/>
      <c r="HC673" s="262"/>
      <c r="HD673" s="262"/>
      <c r="HE673" s="262"/>
      <c r="HF673" s="262"/>
      <c r="HG673" s="262"/>
      <c r="HH673" s="262"/>
      <c r="HI673" s="262"/>
      <c r="HJ673" s="262"/>
      <c r="HK673" s="262"/>
      <c r="HL673" s="262"/>
      <c r="HM673" s="262"/>
      <c r="HN673" s="262"/>
      <c r="HO673" s="262"/>
      <c r="HP673" s="262"/>
      <c r="HQ673" s="262"/>
      <c r="HR673" s="262"/>
      <c r="HS673" s="262"/>
      <c r="HT673" s="262"/>
      <c r="HU673" s="262"/>
      <c r="HV673" s="262"/>
      <c r="HW673" s="263"/>
    </row>
    <row r="674" spans="1:231" ht="20.100000000000001" hidden="1" customHeight="1">
      <c r="A674" s="837"/>
      <c r="B674" s="826"/>
      <c r="C674" s="826"/>
      <c r="D674" s="826"/>
      <c r="E674" s="826"/>
      <c r="F674" s="826"/>
      <c r="G674" s="826"/>
      <c r="H674" s="836"/>
      <c r="I674" s="706"/>
      <c r="J674" s="766"/>
      <c r="K674" s="766"/>
      <c r="L674" s="766"/>
      <c r="M674" s="766"/>
      <c r="N674" s="766"/>
      <c r="O674" s="788"/>
      <c r="P674" s="794"/>
      <c r="Q674" s="795"/>
      <c r="R674" s="794"/>
      <c r="S674" s="1212"/>
      <c r="T674" s="1212"/>
      <c r="U674" s="1212"/>
      <c r="V674" s="709"/>
      <c r="W674" s="766"/>
      <c r="X674" s="766"/>
      <c r="Y674" s="766" t="s">
        <v>496</v>
      </c>
      <c r="Z674" s="709" t="s">
        <v>467</v>
      </c>
      <c r="AA674" s="1239">
        <v>0</v>
      </c>
      <c r="AB674" s="1212"/>
      <c r="AC674" s="1212"/>
      <c r="AD674" s="710" t="s">
        <v>501</v>
      </c>
      <c r="AE674" s="977">
        <v>0</v>
      </c>
      <c r="AF674" s="766"/>
      <c r="AG674" s="766"/>
      <c r="AH674" s="709" t="s">
        <v>469</v>
      </c>
      <c r="AI674" s="709"/>
      <c r="AJ674" s="709"/>
      <c r="AK674" s="795"/>
      <c r="AL674" s="740">
        <f>(AA674*AE674)</f>
        <v>0</v>
      </c>
      <c r="AM674" s="741"/>
      <c r="AN674" s="741"/>
      <c r="AO674" s="741"/>
      <c r="AP674" s="741"/>
      <c r="AQ674" s="742"/>
      <c r="DW674" s="263"/>
      <c r="DX674" s="262"/>
      <c r="DY674" s="262"/>
      <c r="DZ674" s="263"/>
      <c r="EA674" s="263"/>
      <c r="EB674" s="263"/>
      <c r="EC674" s="263"/>
      <c r="ED674" s="263"/>
      <c r="EE674" s="263"/>
      <c r="EF674" s="263"/>
      <c r="EG674" s="263"/>
      <c r="EH674" s="263"/>
      <c r="EI674" s="263"/>
      <c r="EJ674" s="263"/>
      <c r="EK674" s="263"/>
      <c r="EL674" s="262"/>
      <c r="EM674" s="262"/>
      <c r="EN674" s="262"/>
      <c r="EO674" s="262"/>
      <c r="EP674" s="262"/>
      <c r="EQ674" s="262"/>
      <c r="ER674" s="262"/>
      <c r="ES674" s="262"/>
      <c r="ET674" s="262"/>
      <c r="EU674" s="262"/>
      <c r="EV674" s="262"/>
      <c r="EW674" s="262"/>
      <c r="EX674" s="262"/>
      <c r="EY674" s="262"/>
      <c r="EZ674" s="262"/>
      <c r="FA674" s="262"/>
      <c r="FB674" s="262"/>
      <c r="FC674" s="262"/>
      <c r="FD674" s="262"/>
      <c r="FE674" s="262"/>
      <c r="FF674" s="262"/>
      <c r="FG674" s="262"/>
      <c r="FH674" s="262"/>
      <c r="FI674" s="262"/>
      <c r="FJ674" s="262"/>
      <c r="FK674" s="262"/>
      <c r="FL674" s="262"/>
      <c r="FW674" s="262"/>
      <c r="FX674" s="262"/>
      <c r="FY674" s="262"/>
      <c r="FZ674" s="262"/>
      <c r="GA674" s="262"/>
      <c r="GB674" s="262"/>
      <c r="GC674" s="262"/>
      <c r="GD674" s="262"/>
      <c r="GE674" s="262"/>
      <c r="GF674" s="262"/>
      <c r="GG674" s="262"/>
      <c r="GH674" s="262"/>
      <c r="GI674" s="262"/>
      <c r="GJ674" s="262"/>
      <c r="GK674" s="262"/>
      <c r="GL674" s="276"/>
      <c r="GM674" s="276"/>
      <c r="GN674" s="276"/>
      <c r="GO674" s="276"/>
      <c r="GP674" s="276"/>
      <c r="GQ674" s="276"/>
      <c r="GR674" s="276"/>
      <c r="GS674" s="276"/>
      <c r="GT674" s="276"/>
      <c r="GU674" s="276"/>
      <c r="GV674" s="276"/>
      <c r="GW674" s="262"/>
      <c r="GX674" s="262"/>
      <c r="GY674" s="262"/>
      <c r="GZ674" s="262"/>
      <c r="HA674" s="262"/>
      <c r="HB674" s="262"/>
      <c r="HC674" s="262"/>
      <c r="HD674" s="262"/>
      <c r="HE674" s="262"/>
      <c r="HF674" s="262"/>
      <c r="HG674" s="262"/>
      <c r="HH674" s="262"/>
      <c r="HI674" s="262"/>
      <c r="HJ674" s="262"/>
      <c r="HK674" s="262"/>
      <c r="HL674" s="262"/>
      <c r="HM674" s="262"/>
      <c r="HN674" s="262"/>
      <c r="HO674" s="262"/>
      <c r="HP674" s="262"/>
      <c r="HQ674" s="262"/>
      <c r="HR674" s="262"/>
      <c r="HS674" s="262"/>
      <c r="HT674" s="262"/>
      <c r="HU674" s="262"/>
      <c r="HV674" s="262"/>
      <c r="HW674" s="263"/>
    </row>
    <row r="675" spans="1:231" ht="20.100000000000001" hidden="1" customHeight="1">
      <c r="A675" s="837"/>
      <c r="B675" s="826"/>
      <c r="C675" s="826"/>
      <c r="D675" s="826"/>
      <c r="E675" s="826"/>
      <c r="F675" s="826"/>
      <c r="G675" s="826"/>
      <c r="H675" s="836"/>
      <c r="I675" s="1054"/>
      <c r="J675" s="1060"/>
      <c r="K675" s="1060"/>
      <c r="L675" s="1060"/>
      <c r="M675" s="1060"/>
      <c r="N675" s="1060"/>
      <c r="O675" s="1220"/>
      <c r="P675" s="808"/>
      <c r="Q675" s="810"/>
      <c r="R675" s="811" t="s">
        <v>431</v>
      </c>
      <c r="S675" s="809"/>
      <c r="T675" s="809"/>
      <c r="U675" s="809"/>
      <c r="V675" s="809"/>
      <c r="W675" s="809"/>
      <c r="X675" s="809"/>
      <c r="Y675" s="809" t="s">
        <v>496</v>
      </c>
      <c r="Z675" s="747"/>
      <c r="AA675" s="747"/>
      <c r="AB675" s="747"/>
      <c r="AC675" s="747"/>
      <c r="AD675" s="747"/>
      <c r="AE675" s="747"/>
      <c r="AF675" s="747"/>
      <c r="AG675" s="747"/>
      <c r="AH675" s="747"/>
      <c r="AI675" s="747"/>
      <c r="AJ675" s="747"/>
      <c r="AK675" s="810"/>
      <c r="AL675" s="753">
        <f>SUM(AL673:AL674)</f>
        <v>0</v>
      </c>
      <c r="AM675" s="754"/>
      <c r="AN675" s="754"/>
      <c r="AO675" s="754"/>
      <c r="AP675" s="754"/>
      <c r="AQ675" s="755"/>
      <c r="DW675" s="263"/>
      <c r="DX675" s="263"/>
      <c r="DY675" s="263"/>
      <c r="DZ675" s="263"/>
      <c r="EA675" s="263"/>
      <c r="EB675" s="263"/>
      <c r="EC675" s="263"/>
      <c r="ED675" s="263"/>
      <c r="EE675" s="263"/>
      <c r="EF675" s="263"/>
      <c r="EG675" s="263"/>
      <c r="EH675" s="263"/>
      <c r="EI675" s="263"/>
      <c r="EJ675" s="263"/>
      <c r="EK675" s="263"/>
      <c r="EL675" s="262"/>
      <c r="EM675" s="262"/>
      <c r="EN675" s="262"/>
      <c r="EO675" s="262"/>
      <c r="EP675" s="262"/>
      <c r="EQ675" s="262"/>
      <c r="ER675" s="262"/>
      <c r="ES675" s="262"/>
      <c r="ET675" s="262"/>
      <c r="EU675" s="262"/>
      <c r="EV675" s="262"/>
      <c r="EW675" s="262"/>
      <c r="EX675" s="262"/>
      <c r="EY675" s="262"/>
      <c r="EZ675" s="262"/>
      <c r="FA675" s="262"/>
      <c r="FB675" s="262"/>
      <c r="FC675" s="262"/>
      <c r="FD675" s="262"/>
      <c r="FE675" s="262"/>
      <c r="FF675" s="262"/>
      <c r="FG675" s="262"/>
      <c r="FH675" s="262"/>
      <c r="FI675" s="262"/>
      <c r="FJ675" s="262"/>
      <c r="FK675" s="262"/>
      <c r="FL675" s="262"/>
      <c r="FW675" s="262"/>
      <c r="FX675" s="262"/>
      <c r="FY675" s="262"/>
      <c r="FZ675" s="262"/>
      <c r="GA675" s="262"/>
      <c r="GB675" s="262"/>
      <c r="GC675" s="262"/>
      <c r="GD675" s="262"/>
      <c r="GE675" s="262"/>
      <c r="GF675" s="262"/>
      <c r="GG675" s="262"/>
      <c r="GH675" s="262"/>
      <c r="GI675" s="262"/>
      <c r="GJ675" s="262"/>
      <c r="GK675" s="262"/>
      <c r="GL675" s="276"/>
      <c r="GM675" s="276"/>
      <c r="GN675" s="276"/>
      <c r="GO675" s="276"/>
      <c r="GP675" s="276"/>
      <c r="GQ675" s="276"/>
      <c r="GR675" s="276"/>
      <c r="GS675" s="276"/>
      <c r="GT675" s="276"/>
      <c r="GU675" s="276"/>
      <c r="GV675" s="276"/>
      <c r="GW675" s="262"/>
      <c r="GX675" s="262"/>
      <c r="GY675" s="262"/>
      <c r="GZ675" s="262"/>
      <c r="HA675" s="262"/>
      <c r="HB675" s="262"/>
      <c r="HC675" s="262"/>
      <c r="HD675" s="262"/>
      <c r="HE675" s="262"/>
      <c r="HF675" s="262"/>
      <c r="HG675" s="262"/>
      <c r="HH675" s="262"/>
      <c r="HI675" s="262"/>
      <c r="HJ675" s="262"/>
      <c r="HK675" s="262"/>
      <c r="HL675" s="262"/>
      <c r="HM675" s="262"/>
      <c r="HN675" s="262"/>
      <c r="HO675" s="262"/>
      <c r="HP675" s="262"/>
      <c r="HQ675" s="262"/>
      <c r="HR675" s="262"/>
      <c r="HS675" s="262"/>
      <c r="HT675" s="262"/>
      <c r="HU675" s="262"/>
      <c r="HV675" s="262"/>
      <c r="HW675" s="263"/>
    </row>
    <row r="676" spans="1:231" ht="20.100000000000001" hidden="1" customHeight="1">
      <c r="A676" s="927"/>
      <c r="B676" s="826"/>
      <c r="C676" s="826"/>
      <c r="D676" s="826"/>
      <c r="E676" s="826"/>
      <c r="F676" s="826"/>
      <c r="G676" s="826"/>
      <c r="H676" s="836"/>
      <c r="I676" s="765" t="s">
        <v>773</v>
      </c>
      <c r="J676" s="766"/>
      <c r="K676" s="766"/>
      <c r="L676" s="766"/>
      <c r="M676" s="766"/>
      <c r="N676" s="766"/>
      <c r="O676" s="788"/>
      <c r="P676" s="765" t="s">
        <v>514</v>
      </c>
      <c r="Q676" s="788"/>
      <c r="R676" s="794"/>
      <c r="S676" s="1212"/>
      <c r="T676" s="1212"/>
      <c r="U676" s="1212"/>
      <c r="V676" s="709"/>
      <c r="W676" s="766"/>
      <c r="X676" s="766"/>
      <c r="Y676" s="766" t="s">
        <v>496</v>
      </c>
      <c r="Z676" s="709" t="s">
        <v>467</v>
      </c>
      <c r="AA676" s="1239">
        <v>0</v>
      </c>
      <c r="AB676" s="1212"/>
      <c r="AC676" s="1212"/>
      <c r="AD676" s="710" t="s">
        <v>501</v>
      </c>
      <c r="AE676" s="977">
        <v>0</v>
      </c>
      <c r="AF676" s="766"/>
      <c r="AG676" s="766"/>
      <c r="AH676" s="709" t="s">
        <v>469</v>
      </c>
      <c r="AI676" s="709"/>
      <c r="AJ676" s="709"/>
      <c r="AK676" s="795"/>
      <c r="AL676" s="740">
        <f>(AA676*AE676)</f>
        <v>0</v>
      </c>
      <c r="AM676" s="741"/>
      <c r="AN676" s="741"/>
      <c r="AO676" s="741"/>
      <c r="AP676" s="741"/>
      <c r="AQ676" s="742"/>
      <c r="DW676" s="263"/>
      <c r="DX676" s="263"/>
      <c r="DY676" s="263"/>
      <c r="DZ676" s="263"/>
      <c r="EA676" s="263"/>
      <c r="EB676" s="263"/>
      <c r="EC676" s="263"/>
      <c r="ED676" s="263"/>
      <c r="EE676" s="263"/>
      <c r="EF676" s="262"/>
      <c r="EG676" s="262"/>
      <c r="EH676" s="262"/>
      <c r="EI676" s="262"/>
      <c r="EJ676" s="262"/>
      <c r="EK676" s="262"/>
      <c r="EL676" s="262"/>
      <c r="EM676" s="262"/>
      <c r="EN676" s="262"/>
      <c r="EO676" s="262"/>
      <c r="EP676" s="262"/>
      <c r="EQ676" s="262"/>
      <c r="ER676" s="262"/>
      <c r="ES676" s="262"/>
      <c r="ET676" s="262"/>
      <c r="EU676" s="262"/>
      <c r="EV676" s="262"/>
      <c r="EW676" s="262"/>
      <c r="EX676" s="262"/>
      <c r="EY676" s="262"/>
      <c r="EZ676" s="262"/>
      <c r="FA676" s="262"/>
      <c r="FB676" s="262"/>
      <c r="FC676" s="262"/>
      <c r="FD676" s="262"/>
      <c r="FE676" s="262"/>
      <c r="FF676" s="262"/>
      <c r="FG676" s="262"/>
      <c r="FH676" s="262"/>
      <c r="FI676" s="262"/>
      <c r="FJ676" s="262"/>
      <c r="FK676" s="262"/>
      <c r="FL676" s="262"/>
      <c r="FU676" s="262"/>
      <c r="FV676" s="262"/>
      <c r="FW676" s="262"/>
      <c r="FX676" s="262"/>
      <c r="FY676" s="262"/>
      <c r="FZ676" s="262"/>
      <c r="GA676" s="262"/>
      <c r="GB676" s="262"/>
      <c r="GC676" s="262"/>
      <c r="GD676" s="262"/>
      <c r="GE676" s="262"/>
      <c r="GF676" s="262"/>
      <c r="GG676" s="262"/>
      <c r="GH676" s="262"/>
      <c r="GI676" s="262"/>
      <c r="GJ676" s="262"/>
      <c r="GK676" s="262"/>
      <c r="GL676" s="276"/>
      <c r="GM676" s="276"/>
      <c r="GN676" s="276"/>
      <c r="GO676" s="276"/>
      <c r="GP676" s="276"/>
      <c r="GQ676" s="276"/>
      <c r="GR676" s="276"/>
      <c r="GS676" s="276"/>
      <c r="GT676" s="276"/>
      <c r="GU676" s="276"/>
      <c r="GV676" s="276"/>
      <c r="GW676" s="262"/>
      <c r="GX676" s="262"/>
      <c r="GY676" s="262"/>
      <c r="GZ676" s="262"/>
      <c r="HA676" s="262"/>
      <c r="HB676" s="262"/>
      <c r="HC676" s="262"/>
      <c r="HD676" s="262"/>
      <c r="HE676" s="262"/>
      <c r="HF676" s="262"/>
      <c r="HG676" s="262"/>
      <c r="HH676" s="262"/>
      <c r="HI676" s="262"/>
      <c r="HJ676" s="262"/>
      <c r="HK676" s="262"/>
      <c r="HL676" s="262"/>
      <c r="HM676" s="262"/>
      <c r="HN676" s="262"/>
      <c r="HO676" s="262"/>
      <c r="HP676" s="262"/>
      <c r="HQ676" s="262"/>
      <c r="HR676" s="262"/>
      <c r="HS676" s="262"/>
      <c r="HT676" s="262"/>
      <c r="HU676" s="262"/>
      <c r="HV676" s="262"/>
      <c r="HW676" s="263"/>
    </row>
    <row r="677" spans="1:231" ht="20.100000000000001" hidden="1" customHeight="1">
      <c r="A677" s="927"/>
      <c r="B677" s="826"/>
      <c r="C677" s="826"/>
      <c r="D677" s="826"/>
      <c r="E677" s="826"/>
      <c r="F677" s="826"/>
      <c r="G677" s="826"/>
      <c r="H677" s="836"/>
      <c r="I677" s="706"/>
      <c r="J677" s="766"/>
      <c r="K677" s="766"/>
      <c r="L677" s="766"/>
      <c r="M677" s="766"/>
      <c r="N677" s="766"/>
      <c r="O677" s="788"/>
      <c r="P677" s="794"/>
      <c r="Q677" s="795"/>
      <c r="R677" s="794"/>
      <c r="S677" s="1212"/>
      <c r="T677" s="1212"/>
      <c r="U677" s="1212"/>
      <c r="V677" s="709"/>
      <c r="W677" s="766"/>
      <c r="X677" s="766"/>
      <c r="Y677" s="766" t="s">
        <v>496</v>
      </c>
      <c r="Z677" s="709" t="s">
        <v>467</v>
      </c>
      <c r="AA677" s="1239">
        <v>0</v>
      </c>
      <c r="AB677" s="1212"/>
      <c r="AC677" s="1212"/>
      <c r="AD677" s="710" t="s">
        <v>501</v>
      </c>
      <c r="AE677" s="977">
        <v>0</v>
      </c>
      <c r="AF677" s="766"/>
      <c r="AG677" s="766"/>
      <c r="AH677" s="709" t="s">
        <v>469</v>
      </c>
      <c r="AI677" s="709"/>
      <c r="AJ677" s="709"/>
      <c r="AK677" s="795"/>
      <c r="AL677" s="740">
        <f>(AA677*AE677)</f>
        <v>0</v>
      </c>
      <c r="AM677" s="741"/>
      <c r="AN677" s="741"/>
      <c r="AO677" s="741"/>
      <c r="AP677" s="741"/>
      <c r="AQ677" s="742"/>
      <c r="DW677" s="263"/>
      <c r="DX677" s="263"/>
      <c r="DY677" s="263"/>
      <c r="DZ677" s="263"/>
      <c r="EA677" s="263"/>
      <c r="EB677" s="263"/>
      <c r="EC677" s="263"/>
      <c r="ED677" s="263"/>
      <c r="EE677" s="262"/>
      <c r="EF677" s="262"/>
      <c r="EG677" s="262"/>
      <c r="EH677" s="262"/>
      <c r="EI677" s="262"/>
      <c r="EJ677" s="262"/>
      <c r="EK677" s="262"/>
      <c r="EL677" s="262"/>
      <c r="EM677" s="262"/>
      <c r="EN677" s="262"/>
      <c r="EO677" s="262"/>
      <c r="EP677" s="262"/>
      <c r="EQ677" s="262"/>
      <c r="ER677" s="262"/>
      <c r="ES677" s="262"/>
      <c r="ET677" s="262"/>
      <c r="EU677" s="262"/>
      <c r="EV677" s="262"/>
      <c r="EW677" s="262"/>
      <c r="EX677" s="262"/>
      <c r="EY677" s="262"/>
      <c r="EZ677" s="262"/>
      <c r="FA677" s="262"/>
      <c r="FB677" s="262"/>
      <c r="FC677" s="262"/>
      <c r="FD677" s="262"/>
      <c r="FE677" s="262"/>
      <c r="FF677" s="262"/>
      <c r="FG677" s="262"/>
      <c r="FH677" s="262"/>
      <c r="FI677" s="262"/>
      <c r="FJ677" s="262"/>
      <c r="FK677" s="262"/>
      <c r="FL677" s="262"/>
      <c r="FU677" s="262"/>
      <c r="FV677" s="262"/>
      <c r="FW677" s="262"/>
      <c r="FX677" s="262"/>
      <c r="FY677" s="262"/>
      <c r="FZ677" s="262"/>
      <c r="GA677" s="262"/>
      <c r="GB677" s="262"/>
      <c r="GC677" s="262"/>
      <c r="GD677" s="262"/>
      <c r="GE677" s="262"/>
      <c r="GF677" s="262"/>
      <c r="GG677" s="262"/>
      <c r="GH677" s="262"/>
      <c r="GI677" s="262"/>
      <c r="GJ677" s="262"/>
      <c r="GK677" s="262"/>
      <c r="GL677" s="276"/>
      <c r="GM677" s="276"/>
      <c r="GN677" s="276"/>
      <c r="GO677" s="276"/>
      <c r="GP677" s="276"/>
      <c r="GQ677" s="276"/>
      <c r="GR677" s="276"/>
      <c r="GS677" s="276"/>
      <c r="GT677" s="276"/>
      <c r="GU677" s="276"/>
      <c r="GV677" s="276"/>
      <c r="GW677" s="262"/>
      <c r="GX677" s="262"/>
      <c r="GY677" s="262"/>
      <c r="GZ677" s="262"/>
      <c r="HA677" s="262"/>
      <c r="HB677" s="262"/>
      <c r="HC677" s="262"/>
      <c r="HD677" s="262"/>
      <c r="HE677" s="262"/>
      <c r="HF677" s="262"/>
      <c r="HG677" s="262"/>
      <c r="HH677" s="262"/>
      <c r="HI677" s="262"/>
      <c r="HJ677" s="262"/>
      <c r="HK677" s="262"/>
      <c r="HL677" s="262"/>
      <c r="HM677" s="262"/>
      <c r="HN677" s="262"/>
      <c r="HO677" s="262"/>
      <c r="HP677" s="262"/>
      <c r="HQ677" s="262"/>
      <c r="HR677" s="262"/>
      <c r="HS677" s="262"/>
      <c r="HT677" s="262"/>
      <c r="HU677" s="262"/>
      <c r="HV677" s="262"/>
      <c r="HW677" s="263"/>
    </row>
    <row r="678" spans="1:231" ht="20.100000000000001" hidden="1" customHeight="1">
      <c r="A678" s="927"/>
      <c r="B678" s="826"/>
      <c r="C678" s="826"/>
      <c r="D678" s="826"/>
      <c r="E678" s="826"/>
      <c r="F678" s="826"/>
      <c r="G678" s="826"/>
      <c r="H678" s="836"/>
      <c r="I678" s="811"/>
      <c r="J678" s="809"/>
      <c r="K678" s="809"/>
      <c r="L678" s="809"/>
      <c r="M678" s="809"/>
      <c r="N678" s="809"/>
      <c r="O678" s="812"/>
      <c r="P678" s="808"/>
      <c r="Q678" s="810"/>
      <c r="R678" s="811" t="s">
        <v>431</v>
      </c>
      <c r="S678" s="809"/>
      <c r="T678" s="809"/>
      <c r="U678" s="809"/>
      <c r="V678" s="809"/>
      <c r="W678" s="809"/>
      <c r="X678" s="809"/>
      <c r="Y678" s="809" t="s">
        <v>496</v>
      </c>
      <c r="Z678" s="747"/>
      <c r="AA678" s="747"/>
      <c r="AB678" s="747"/>
      <c r="AC678" s="747"/>
      <c r="AD678" s="747"/>
      <c r="AE678" s="747"/>
      <c r="AF678" s="747"/>
      <c r="AG678" s="747"/>
      <c r="AH678" s="747"/>
      <c r="AI678" s="747"/>
      <c r="AJ678" s="747"/>
      <c r="AK678" s="810"/>
      <c r="AL678" s="753">
        <f>SUM(AL676:AL677)</f>
        <v>0</v>
      </c>
      <c r="AM678" s="754"/>
      <c r="AN678" s="754"/>
      <c r="AO678" s="754"/>
      <c r="AP678" s="754"/>
      <c r="AQ678" s="755"/>
      <c r="DW678" s="263"/>
      <c r="DX678" s="263"/>
      <c r="DY678" s="263"/>
      <c r="DZ678" s="263"/>
      <c r="EA678" s="263"/>
      <c r="EB678" s="263"/>
      <c r="EC678" s="263"/>
      <c r="ED678" s="263"/>
      <c r="EE678" s="262"/>
      <c r="EF678" s="262"/>
      <c r="EG678" s="262"/>
      <c r="EH678" s="262"/>
      <c r="EI678" s="262"/>
      <c r="EJ678" s="262"/>
      <c r="EK678" s="262"/>
      <c r="EL678" s="262"/>
      <c r="EM678" s="262"/>
      <c r="EN678" s="262"/>
      <c r="EO678" s="262"/>
      <c r="EP678" s="262"/>
      <c r="EQ678" s="262"/>
      <c r="ET678" s="262"/>
      <c r="EU678" s="262"/>
      <c r="EV678" s="262"/>
      <c r="EW678" s="262"/>
      <c r="EX678" s="262"/>
      <c r="EY678" s="262"/>
      <c r="EZ678" s="262"/>
      <c r="FA678" s="262"/>
      <c r="FB678" s="262"/>
      <c r="FC678" s="262"/>
      <c r="FD678" s="262"/>
      <c r="FE678" s="262"/>
      <c r="FF678" s="262"/>
      <c r="FG678" s="262"/>
      <c r="FH678" s="262"/>
      <c r="FI678" s="262"/>
      <c r="FJ678" s="262"/>
      <c r="FK678" s="262"/>
      <c r="FL678" s="262"/>
      <c r="FU678" s="262"/>
      <c r="FV678" s="262"/>
      <c r="FW678" s="262"/>
      <c r="FX678" s="262"/>
      <c r="FY678" s="262"/>
      <c r="FZ678" s="262"/>
      <c r="GA678" s="262"/>
      <c r="GB678" s="262"/>
      <c r="GC678" s="262"/>
      <c r="GD678" s="262"/>
      <c r="GE678" s="262"/>
      <c r="GF678" s="262"/>
      <c r="GG678" s="262"/>
      <c r="GH678" s="262"/>
      <c r="GI678" s="262"/>
      <c r="GJ678" s="262"/>
      <c r="GK678" s="262"/>
      <c r="GL678" s="276"/>
      <c r="GM678" s="276"/>
      <c r="GN678" s="276"/>
      <c r="GO678" s="276"/>
      <c r="GP678" s="276"/>
      <c r="GQ678" s="276"/>
      <c r="GR678" s="276"/>
      <c r="GS678" s="276"/>
      <c r="GT678" s="276"/>
      <c r="GU678" s="276"/>
      <c r="GV678" s="276"/>
      <c r="GW678" s="262"/>
      <c r="GX678" s="262"/>
      <c r="GY678" s="262"/>
      <c r="GZ678" s="262"/>
      <c r="HA678" s="262"/>
      <c r="HB678" s="262"/>
      <c r="HC678" s="262"/>
      <c r="HD678" s="262"/>
      <c r="HE678" s="262"/>
      <c r="HF678" s="262"/>
      <c r="HG678" s="262"/>
      <c r="HH678" s="262"/>
      <c r="HI678" s="262"/>
      <c r="HJ678" s="262"/>
      <c r="HK678" s="262"/>
      <c r="HL678" s="262"/>
      <c r="HM678" s="262"/>
      <c r="HN678" s="262"/>
      <c r="HO678" s="262"/>
      <c r="HP678" s="262"/>
      <c r="HQ678" s="262"/>
      <c r="HR678" s="262"/>
      <c r="HS678" s="262"/>
      <c r="HT678" s="262"/>
      <c r="HU678" s="262"/>
      <c r="HV678" s="262"/>
      <c r="HW678" s="263"/>
    </row>
    <row r="679" spans="1:231" ht="20.100000000000001" hidden="1" customHeight="1">
      <c r="A679" s="927"/>
      <c r="B679" s="826"/>
      <c r="C679" s="826"/>
      <c r="D679" s="826"/>
      <c r="E679" s="826"/>
      <c r="F679" s="826"/>
      <c r="G679" s="826"/>
      <c r="H679" s="836"/>
      <c r="I679" s="765" t="s">
        <v>774</v>
      </c>
      <c r="J679" s="716"/>
      <c r="K679" s="716"/>
      <c r="L679" s="716"/>
      <c r="M679" s="716"/>
      <c r="N679" s="716"/>
      <c r="O679" s="848"/>
      <c r="P679" s="715" t="s">
        <v>514</v>
      </c>
      <c r="Q679" s="848"/>
      <c r="R679" s="794"/>
      <c r="S679" s="1212"/>
      <c r="T679" s="1212"/>
      <c r="U679" s="1212"/>
      <c r="V679" s="709"/>
      <c r="W679" s="766"/>
      <c r="X679" s="766"/>
      <c r="Y679" s="766" t="s">
        <v>496</v>
      </c>
      <c r="Z679" s="709" t="s">
        <v>467</v>
      </c>
      <c r="AA679" s="1239">
        <v>0</v>
      </c>
      <c r="AB679" s="1212"/>
      <c r="AC679" s="1212"/>
      <c r="AD679" s="710" t="s">
        <v>501</v>
      </c>
      <c r="AE679" s="977">
        <v>0</v>
      </c>
      <c r="AF679" s="766"/>
      <c r="AG679" s="766"/>
      <c r="AH679" s="709" t="s">
        <v>469</v>
      </c>
      <c r="AI679" s="709"/>
      <c r="AJ679" s="709"/>
      <c r="AK679" s="795"/>
      <c r="AL679" s="740">
        <f>(AA679*AE679)</f>
        <v>0</v>
      </c>
      <c r="AM679" s="741"/>
      <c r="AN679" s="741"/>
      <c r="AO679" s="741"/>
      <c r="AP679" s="741"/>
      <c r="AQ679" s="742"/>
      <c r="DW679" s="263"/>
      <c r="DX679" s="263"/>
      <c r="DY679" s="263"/>
      <c r="DZ679" s="263"/>
      <c r="EA679" s="263"/>
      <c r="EB679" s="263"/>
      <c r="EC679" s="263"/>
      <c r="ED679" s="263"/>
      <c r="EE679" s="262"/>
      <c r="EF679" s="262"/>
      <c r="EG679" s="262"/>
      <c r="EH679" s="262"/>
      <c r="EI679" s="262"/>
      <c r="EJ679" s="262"/>
      <c r="EK679" s="262"/>
      <c r="EL679" s="262"/>
      <c r="EM679" s="262"/>
      <c r="EN679" s="262"/>
      <c r="EO679" s="262"/>
      <c r="EP679" s="262"/>
      <c r="EQ679" s="262"/>
      <c r="ET679" s="262"/>
      <c r="EU679" s="262"/>
      <c r="EV679" s="262"/>
      <c r="EW679" s="262"/>
      <c r="EX679" s="262"/>
      <c r="EY679" s="262"/>
      <c r="EZ679" s="262"/>
      <c r="FA679" s="262"/>
      <c r="FB679" s="262"/>
      <c r="FC679" s="262"/>
      <c r="FD679" s="262"/>
      <c r="FE679" s="262"/>
      <c r="FF679" s="262"/>
      <c r="FG679" s="262"/>
      <c r="FH679" s="262"/>
      <c r="FI679" s="262"/>
      <c r="FJ679" s="262"/>
      <c r="FK679" s="262"/>
      <c r="FL679" s="262"/>
      <c r="FU679" s="262"/>
      <c r="FV679" s="262"/>
      <c r="FW679" s="262"/>
      <c r="FX679" s="262"/>
      <c r="FY679" s="262"/>
      <c r="FZ679" s="262"/>
      <c r="GA679" s="262"/>
      <c r="GB679" s="262"/>
      <c r="GC679" s="262"/>
      <c r="GD679" s="262"/>
      <c r="GE679" s="262"/>
      <c r="GF679" s="262"/>
      <c r="GG679" s="262"/>
      <c r="GH679" s="262"/>
      <c r="GI679" s="262"/>
      <c r="GJ679" s="262"/>
      <c r="GK679" s="262"/>
      <c r="GL679" s="276"/>
      <c r="GM679" s="276"/>
      <c r="GN679" s="276"/>
      <c r="GO679" s="276"/>
      <c r="GP679" s="276"/>
      <c r="GQ679" s="276"/>
      <c r="GR679" s="276"/>
      <c r="GS679" s="276"/>
      <c r="GT679" s="276"/>
      <c r="GU679" s="276"/>
      <c r="GV679" s="276"/>
      <c r="GW679" s="262"/>
      <c r="GX679" s="262"/>
      <c r="GY679" s="262"/>
      <c r="GZ679" s="262"/>
      <c r="HA679" s="262"/>
      <c r="HB679" s="262"/>
      <c r="HC679" s="262"/>
      <c r="HD679" s="262"/>
      <c r="HE679" s="262"/>
      <c r="HF679" s="262"/>
      <c r="HG679" s="262"/>
      <c r="HH679" s="262"/>
      <c r="HI679" s="262"/>
      <c r="HJ679" s="262"/>
      <c r="HK679" s="262"/>
      <c r="HL679" s="262"/>
      <c r="HM679" s="262"/>
      <c r="HN679" s="262"/>
      <c r="HO679" s="262"/>
      <c r="HP679" s="262"/>
      <c r="HQ679" s="262"/>
      <c r="HR679" s="262"/>
      <c r="HS679" s="262"/>
      <c r="HT679" s="262"/>
      <c r="HU679" s="262"/>
      <c r="HV679" s="262"/>
      <c r="HW679" s="263"/>
    </row>
    <row r="680" spans="1:231" ht="20.100000000000001" hidden="1" customHeight="1">
      <c r="A680" s="927"/>
      <c r="B680" s="826"/>
      <c r="C680" s="826"/>
      <c r="D680" s="826"/>
      <c r="E680" s="826"/>
      <c r="F680" s="826"/>
      <c r="G680" s="826"/>
      <c r="H680" s="836"/>
      <c r="I680" s="706"/>
      <c r="J680" s="766"/>
      <c r="K680" s="766"/>
      <c r="L680" s="766"/>
      <c r="M680" s="766"/>
      <c r="N680" s="766"/>
      <c r="O680" s="788"/>
      <c r="P680" s="794"/>
      <c r="Q680" s="795"/>
      <c r="R680" s="794"/>
      <c r="S680" s="1212"/>
      <c r="T680" s="1212"/>
      <c r="U680" s="1212"/>
      <c r="V680" s="709"/>
      <c r="W680" s="766"/>
      <c r="X680" s="766"/>
      <c r="Y680" s="766" t="s">
        <v>496</v>
      </c>
      <c r="Z680" s="709" t="s">
        <v>467</v>
      </c>
      <c r="AA680" s="1239">
        <v>0</v>
      </c>
      <c r="AB680" s="1212"/>
      <c r="AC680" s="1212"/>
      <c r="AD680" s="710" t="s">
        <v>501</v>
      </c>
      <c r="AE680" s="977">
        <v>0</v>
      </c>
      <c r="AF680" s="766"/>
      <c r="AG680" s="766"/>
      <c r="AH680" s="709" t="s">
        <v>469</v>
      </c>
      <c r="AI680" s="709"/>
      <c r="AJ680" s="709"/>
      <c r="AK680" s="795"/>
      <c r="AL680" s="740">
        <f>(AA680*AE680)</f>
        <v>0</v>
      </c>
      <c r="AM680" s="741"/>
      <c r="AN680" s="741"/>
      <c r="AO680" s="741"/>
      <c r="AP680" s="741"/>
      <c r="AQ680" s="742"/>
      <c r="DW680" s="263"/>
      <c r="DX680" s="263"/>
      <c r="DY680" s="263"/>
      <c r="FC680" s="262"/>
      <c r="FD680" s="262"/>
      <c r="FE680" s="262"/>
      <c r="FF680" s="262"/>
      <c r="FG680" s="262"/>
      <c r="FH680" s="262"/>
      <c r="FI680" s="262"/>
      <c r="FJ680" s="262"/>
      <c r="FK680" s="262"/>
      <c r="FL680" s="262"/>
      <c r="FU680" s="262"/>
      <c r="FV680" s="262"/>
      <c r="FW680" s="262"/>
      <c r="FX680" s="262"/>
      <c r="FY680" s="262"/>
      <c r="FZ680" s="262"/>
      <c r="GA680" s="262"/>
      <c r="GB680" s="262"/>
      <c r="GC680" s="262"/>
      <c r="GD680" s="262"/>
      <c r="GE680" s="262"/>
      <c r="GF680" s="262"/>
      <c r="GG680" s="262"/>
      <c r="GH680" s="262"/>
      <c r="GI680" s="262"/>
      <c r="GJ680" s="276"/>
      <c r="GK680" s="276"/>
      <c r="GL680" s="276"/>
      <c r="GM680" s="276"/>
      <c r="GN680" s="276"/>
      <c r="GO680" s="276"/>
      <c r="GP680" s="276"/>
      <c r="GQ680" s="276"/>
      <c r="GR680" s="276"/>
      <c r="GS680" s="276"/>
      <c r="GT680" s="276"/>
      <c r="GU680" s="262"/>
      <c r="GV680" s="276"/>
      <c r="GW680" s="262"/>
      <c r="GX680" s="262"/>
      <c r="GY680" s="262"/>
      <c r="GZ680" s="262"/>
      <c r="HA680" s="262"/>
      <c r="HB680" s="262"/>
      <c r="HC680" s="262"/>
      <c r="HD680" s="262"/>
      <c r="HE680" s="262"/>
      <c r="HF680" s="262"/>
      <c r="HG680" s="262"/>
      <c r="HH680" s="262"/>
      <c r="HI680" s="262"/>
      <c r="HJ680" s="262"/>
      <c r="HK680" s="262"/>
      <c r="HL680" s="262"/>
      <c r="HM680" s="262"/>
      <c r="HN680" s="262"/>
      <c r="HO680" s="262"/>
      <c r="HP680" s="262"/>
      <c r="HQ680" s="262"/>
      <c r="HR680" s="262"/>
      <c r="HS680" s="262"/>
      <c r="HT680" s="262"/>
      <c r="HU680" s="262"/>
      <c r="HV680" s="262"/>
    </row>
    <row r="681" spans="1:231" ht="20.100000000000001" hidden="1" customHeight="1">
      <c r="A681" s="927"/>
      <c r="B681" s="826"/>
      <c r="C681" s="826"/>
      <c r="D681" s="826"/>
      <c r="E681" s="826"/>
      <c r="F681" s="826"/>
      <c r="G681" s="826"/>
      <c r="H681" s="836"/>
      <c r="I681" s="811"/>
      <c r="J681" s="809"/>
      <c r="K681" s="809"/>
      <c r="L681" s="809"/>
      <c r="M681" s="809"/>
      <c r="N681" s="809"/>
      <c r="O681" s="812"/>
      <c r="P681" s="808"/>
      <c r="Q681" s="810"/>
      <c r="R681" s="811" t="s">
        <v>431</v>
      </c>
      <c r="S681" s="809"/>
      <c r="T681" s="809"/>
      <c r="U681" s="809"/>
      <c r="V681" s="809"/>
      <c r="W681" s="809"/>
      <c r="X681" s="809"/>
      <c r="Y681" s="809" t="s">
        <v>496</v>
      </c>
      <c r="Z681" s="747"/>
      <c r="AA681" s="747"/>
      <c r="AB681" s="747"/>
      <c r="AC681" s="747"/>
      <c r="AD681" s="747"/>
      <c r="AE681" s="747"/>
      <c r="AF681" s="747"/>
      <c r="AG681" s="747"/>
      <c r="AH681" s="747"/>
      <c r="AI681" s="747"/>
      <c r="AJ681" s="747"/>
      <c r="AK681" s="810"/>
      <c r="AL681" s="753">
        <f>SUM(AL679:AL680)</f>
        <v>0</v>
      </c>
      <c r="AM681" s="754"/>
      <c r="AN681" s="754"/>
      <c r="AO681" s="754"/>
      <c r="AP681" s="754"/>
      <c r="AQ681" s="755"/>
      <c r="FC681" s="262"/>
      <c r="FD681" s="262"/>
      <c r="FE681" s="262"/>
      <c r="FF681" s="276"/>
      <c r="FG681" s="276"/>
      <c r="FH681" s="276"/>
      <c r="FI681" s="276"/>
      <c r="FJ681" s="276"/>
      <c r="FK681" s="276"/>
      <c r="FL681" s="276"/>
      <c r="FM681" s="276"/>
      <c r="FN681" s="276"/>
      <c r="FO681" s="276"/>
      <c r="FP681" s="276"/>
      <c r="FQ681" s="262"/>
      <c r="FR681" s="276"/>
      <c r="FS681" s="262"/>
      <c r="FT681" s="262"/>
      <c r="FU681" s="262"/>
      <c r="FV681" s="262"/>
      <c r="FW681" s="262"/>
      <c r="FX681" s="262"/>
      <c r="FY681" s="262"/>
      <c r="FZ681" s="262"/>
      <c r="GA681" s="262"/>
      <c r="GB681" s="262"/>
      <c r="GC681" s="262"/>
      <c r="GD681" s="262"/>
      <c r="GE681" s="262"/>
      <c r="GF681" s="262"/>
      <c r="GG681" s="262"/>
      <c r="GH681" s="262"/>
      <c r="GI681" s="262"/>
      <c r="GJ681" s="262"/>
      <c r="GK681" s="262"/>
      <c r="GL681" s="262"/>
      <c r="GM681" s="262"/>
      <c r="GN681" s="262"/>
      <c r="GO681" s="262"/>
      <c r="GP681" s="262"/>
      <c r="GQ681" s="262"/>
      <c r="GR681" s="262"/>
    </row>
    <row r="682" spans="1:231" ht="20.100000000000001" hidden="1" customHeight="1">
      <c r="A682" s="927"/>
      <c r="B682" s="826"/>
      <c r="C682" s="826"/>
      <c r="D682" s="826"/>
      <c r="E682" s="826"/>
      <c r="F682" s="826"/>
      <c r="G682" s="826"/>
      <c r="H682" s="836"/>
      <c r="I682" s="765" t="s">
        <v>775</v>
      </c>
      <c r="J682" s="766"/>
      <c r="K682" s="766"/>
      <c r="L682" s="766"/>
      <c r="M682" s="766"/>
      <c r="N682" s="766"/>
      <c r="O682" s="788"/>
      <c r="P682" s="765" t="s">
        <v>514</v>
      </c>
      <c r="Q682" s="788"/>
      <c r="R682" s="794"/>
      <c r="S682" s="1212"/>
      <c r="T682" s="1212"/>
      <c r="U682" s="1212"/>
      <c r="V682" s="709"/>
      <c r="W682" s="766"/>
      <c r="X682" s="766"/>
      <c r="Y682" s="766" t="s">
        <v>496</v>
      </c>
      <c r="Z682" s="709" t="s">
        <v>467</v>
      </c>
      <c r="AA682" s="1239">
        <v>0</v>
      </c>
      <c r="AB682" s="1212"/>
      <c r="AC682" s="1212"/>
      <c r="AD682" s="710" t="s">
        <v>501</v>
      </c>
      <c r="AE682" s="977">
        <v>0</v>
      </c>
      <c r="AF682" s="766"/>
      <c r="AG682" s="766"/>
      <c r="AH682" s="709" t="s">
        <v>469</v>
      </c>
      <c r="AI682" s="709"/>
      <c r="AJ682" s="709"/>
      <c r="AK682" s="795"/>
      <c r="AL682" s="740">
        <f>(AA682*AE682)</f>
        <v>0</v>
      </c>
      <c r="AM682" s="741"/>
      <c r="AN682" s="741"/>
      <c r="AO682" s="741"/>
      <c r="AP682" s="741"/>
      <c r="AQ682" s="742"/>
      <c r="FC682" s="262"/>
      <c r="FD682" s="262"/>
      <c r="FE682" s="262"/>
      <c r="FF682" s="262"/>
      <c r="FG682" s="262"/>
      <c r="FH682" s="262"/>
      <c r="FI682" s="262"/>
      <c r="FJ682" s="262"/>
      <c r="FK682" s="262"/>
      <c r="FL682" s="262"/>
      <c r="FU682" s="262"/>
      <c r="FV682" s="262"/>
      <c r="FW682" s="262"/>
      <c r="FX682" s="262"/>
      <c r="FY682" s="262"/>
      <c r="FZ682" s="262"/>
      <c r="GA682" s="262"/>
      <c r="GB682" s="262"/>
      <c r="GC682" s="262"/>
      <c r="GD682" s="262"/>
      <c r="GE682" s="262"/>
      <c r="GF682" s="262"/>
      <c r="GG682" s="262"/>
      <c r="GH682" s="262"/>
      <c r="GI682" s="262"/>
      <c r="GJ682" s="276"/>
      <c r="GK682" s="276"/>
      <c r="GL682" s="276"/>
      <c r="GM682" s="276"/>
      <c r="GN682" s="276"/>
      <c r="GO682" s="276"/>
      <c r="GP682" s="276"/>
      <c r="GQ682" s="276"/>
      <c r="GR682" s="276"/>
      <c r="GS682" s="276"/>
      <c r="GT682" s="276"/>
      <c r="GU682" s="262"/>
      <c r="GV682" s="276"/>
      <c r="GW682" s="262"/>
      <c r="GX682" s="262"/>
      <c r="GY682" s="262"/>
      <c r="GZ682" s="262"/>
      <c r="HA682" s="262"/>
      <c r="HB682" s="262"/>
      <c r="HC682" s="262"/>
      <c r="HD682" s="262"/>
      <c r="HE682" s="262"/>
      <c r="HF682" s="262"/>
      <c r="HG682" s="262"/>
      <c r="HH682" s="262"/>
      <c r="HI682" s="262"/>
      <c r="HJ682" s="262"/>
      <c r="HK682" s="262"/>
      <c r="HL682" s="262"/>
      <c r="HM682" s="262"/>
      <c r="HN682" s="262"/>
      <c r="HO682" s="262"/>
      <c r="HP682" s="262"/>
      <c r="HQ682" s="262"/>
      <c r="HR682" s="262"/>
      <c r="HS682" s="262"/>
      <c r="HT682" s="262"/>
      <c r="HU682" s="262"/>
      <c r="HV682" s="262"/>
    </row>
    <row r="683" spans="1:231" ht="20.100000000000001" hidden="1" customHeight="1">
      <c r="A683" s="927"/>
      <c r="B683" s="826"/>
      <c r="C683" s="826"/>
      <c r="D683" s="826"/>
      <c r="E683" s="826"/>
      <c r="F683" s="826"/>
      <c r="G683" s="826"/>
      <c r="H683" s="836"/>
      <c r="I683" s="706"/>
      <c r="J683" s="766"/>
      <c r="K683" s="766"/>
      <c r="L683" s="766"/>
      <c r="M683" s="766"/>
      <c r="N683" s="766"/>
      <c r="O683" s="788"/>
      <c r="P683" s="794"/>
      <c r="Q683" s="795"/>
      <c r="R683" s="794"/>
      <c r="S683" s="1212"/>
      <c r="T683" s="1212"/>
      <c r="U683" s="1212"/>
      <c r="V683" s="709"/>
      <c r="W683" s="766"/>
      <c r="X683" s="766"/>
      <c r="Y683" s="766" t="s">
        <v>496</v>
      </c>
      <c r="Z683" s="709" t="s">
        <v>467</v>
      </c>
      <c r="AA683" s="1239">
        <v>0</v>
      </c>
      <c r="AB683" s="1212"/>
      <c r="AC683" s="1212"/>
      <c r="AD683" s="710" t="s">
        <v>501</v>
      </c>
      <c r="AE683" s="977">
        <v>0</v>
      </c>
      <c r="AF683" s="766"/>
      <c r="AG683" s="766"/>
      <c r="AH683" s="709" t="s">
        <v>469</v>
      </c>
      <c r="AI683" s="709"/>
      <c r="AJ683" s="709"/>
      <c r="AK683" s="795"/>
      <c r="AL683" s="740">
        <f>(AA683*AE683)</f>
        <v>0</v>
      </c>
      <c r="AM683" s="741"/>
      <c r="AN683" s="741"/>
      <c r="AO683" s="741"/>
      <c r="AP683" s="741"/>
      <c r="AQ683" s="742"/>
      <c r="FC683" s="262"/>
      <c r="FD683" s="262"/>
      <c r="FE683" s="262"/>
      <c r="FF683" s="262"/>
      <c r="FG683" s="262"/>
      <c r="FH683" s="262"/>
      <c r="FI683" s="262"/>
      <c r="FJ683" s="262"/>
      <c r="FK683" s="262"/>
      <c r="FL683" s="262"/>
      <c r="FU683" s="262"/>
      <c r="FV683" s="262"/>
      <c r="FW683" s="262"/>
      <c r="FX683" s="262"/>
      <c r="FY683" s="262"/>
      <c r="FZ683" s="262"/>
      <c r="GA683" s="262"/>
      <c r="GB683" s="262"/>
      <c r="GC683" s="262"/>
      <c r="GD683" s="262"/>
      <c r="GE683" s="262"/>
      <c r="GF683" s="262"/>
      <c r="GG683" s="262"/>
      <c r="GH683" s="262"/>
      <c r="GI683" s="262"/>
      <c r="GJ683" s="276"/>
      <c r="GK683" s="276"/>
      <c r="GL683" s="276"/>
      <c r="GM683" s="276"/>
      <c r="GN683" s="276"/>
      <c r="GO683" s="276"/>
      <c r="GP683" s="276"/>
      <c r="GQ683" s="276"/>
      <c r="GR683" s="276"/>
      <c r="GS683" s="276"/>
      <c r="GT683" s="276"/>
      <c r="GU683" s="262"/>
      <c r="GV683" s="276"/>
      <c r="GW683" s="262"/>
      <c r="GX683" s="262"/>
      <c r="GY683" s="262"/>
      <c r="GZ683" s="262"/>
      <c r="HA683" s="262"/>
      <c r="HB683" s="262"/>
      <c r="HC683" s="262"/>
      <c r="HD683" s="262"/>
      <c r="HE683" s="262"/>
      <c r="HF683" s="262"/>
      <c r="HG683" s="262"/>
      <c r="HH683" s="262"/>
      <c r="HI683" s="262"/>
      <c r="HJ683" s="262"/>
      <c r="HK683" s="262"/>
      <c r="HL683" s="262"/>
      <c r="HM683" s="262"/>
      <c r="HN683" s="262"/>
      <c r="HO683" s="262"/>
      <c r="HP683" s="262"/>
      <c r="HQ683" s="262"/>
      <c r="HR683" s="262"/>
      <c r="HS683" s="262"/>
      <c r="HT683" s="262"/>
      <c r="HU683" s="263"/>
      <c r="HV683" s="262"/>
    </row>
    <row r="684" spans="1:231" ht="20.100000000000001" hidden="1" customHeight="1">
      <c r="A684" s="927"/>
      <c r="B684" s="826"/>
      <c r="C684" s="826"/>
      <c r="D684" s="826"/>
      <c r="E684" s="826"/>
      <c r="F684" s="826"/>
      <c r="G684" s="826"/>
      <c r="H684" s="836"/>
      <c r="I684" s="811"/>
      <c r="J684" s="809"/>
      <c r="K684" s="809"/>
      <c r="L684" s="809"/>
      <c r="M684" s="809"/>
      <c r="N684" s="809"/>
      <c r="O684" s="812"/>
      <c r="P684" s="808"/>
      <c r="Q684" s="810"/>
      <c r="R684" s="811" t="s">
        <v>431</v>
      </c>
      <c r="S684" s="809"/>
      <c r="T684" s="809"/>
      <c r="U684" s="809"/>
      <c r="V684" s="809"/>
      <c r="W684" s="809"/>
      <c r="X684" s="809"/>
      <c r="Y684" s="809" t="s">
        <v>496</v>
      </c>
      <c r="Z684" s="747"/>
      <c r="AA684" s="747"/>
      <c r="AB684" s="747"/>
      <c r="AC684" s="747"/>
      <c r="AD684" s="747"/>
      <c r="AE684" s="747"/>
      <c r="AF684" s="747"/>
      <c r="AG684" s="747"/>
      <c r="AH684" s="747"/>
      <c r="AI684" s="747"/>
      <c r="AJ684" s="747"/>
      <c r="AK684" s="810"/>
      <c r="AL684" s="753">
        <f>SUM(AL682:AL683)</f>
        <v>0</v>
      </c>
      <c r="AM684" s="754"/>
      <c r="AN684" s="754"/>
      <c r="AO684" s="754"/>
      <c r="AP684" s="754"/>
      <c r="AQ684" s="755"/>
      <c r="FC684" s="262"/>
      <c r="FD684" s="262"/>
      <c r="FE684" s="262"/>
      <c r="FF684" s="262"/>
      <c r="FG684" s="262"/>
      <c r="FH684" s="262"/>
      <c r="FI684" s="262"/>
      <c r="FJ684" s="262"/>
      <c r="FK684" s="262"/>
      <c r="FL684" s="262"/>
      <c r="FU684" s="262"/>
      <c r="FV684" s="262"/>
      <c r="FW684" s="262"/>
      <c r="FX684" s="262"/>
      <c r="FY684" s="262"/>
      <c r="FZ684" s="262"/>
      <c r="GA684" s="262"/>
      <c r="GB684" s="262"/>
      <c r="GC684" s="262"/>
      <c r="GD684" s="262"/>
      <c r="GE684" s="262"/>
      <c r="GF684" s="262"/>
      <c r="GG684" s="262"/>
      <c r="GH684" s="262"/>
      <c r="GI684" s="262"/>
      <c r="GJ684" s="276"/>
      <c r="GK684" s="276"/>
      <c r="GL684" s="276"/>
      <c r="GM684" s="276"/>
      <c r="GN684" s="276"/>
      <c r="GO684" s="276"/>
      <c r="GP684" s="276"/>
      <c r="GQ684" s="276"/>
      <c r="GR684" s="276"/>
      <c r="GS684" s="276"/>
      <c r="GT684" s="276"/>
      <c r="GU684" s="262"/>
      <c r="GV684" s="276"/>
      <c r="GW684" s="262"/>
      <c r="GX684" s="262"/>
      <c r="GY684" s="262"/>
      <c r="GZ684" s="262"/>
      <c r="HA684" s="262"/>
      <c r="HB684" s="262"/>
      <c r="HC684" s="262"/>
      <c r="HD684" s="262"/>
      <c r="HE684" s="262"/>
      <c r="HF684" s="262"/>
      <c r="HG684" s="262"/>
      <c r="HH684" s="262"/>
      <c r="HI684" s="262"/>
      <c r="HJ684" s="262"/>
      <c r="HK684" s="262"/>
      <c r="HL684" s="262"/>
      <c r="HM684" s="262"/>
      <c r="HN684" s="262"/>
      <c r="HO684" s="262"/>
      <c r="HP684" s="262"/>
      <c r="HQ684" s="262"/>
      <c r="HR684" s="262"/>
      <c r="HS684" s="262"/>
      <c r="HT684" s="262"/>
      <c r="HU684" s="263"/>
      <c r="HV684" s="262"/>
    </row>
    <row r="685" spans="1:231" s="110" customFormat="1" ht="20.100000000000001" hidden="1" customHeight="1">
      <c r="A685" s="927"/>
      <c r="B685" s="826"/>
      <c r="C685" s="826"/>
      <c r="D685" s="826"/>
      <c r="E685" s="826"/>
      <c r="F685" s="826"/>
      <c r="G685" s="826"/>
      <c r="H685" s="836"/>
      <c r="I685" s="765" t="s">
        <v>776</v>
      </c>
      <c r="J685" s="716"/>
      <c r="K685" s="716"/>
      <c r="L685" s="716"/>
      <c r="M685" s="716"/>
      <c r="N685" s="716"/>
      <c r="O685" s="848"/>
      <c r="P685" s="715" t="s">
        <v>514</v>
      </c>
      <c r="Q685" s="848"/>
      <c r="R685" s="794"/>
      <c r="S685" s="1212"/>
      <c r="T685" s="1212"/>
      <c r="U685" s="1212"/>
      <c r="V685" s="709"/>
      <c r="W685" s="766"/>
      <c r="X685" s="766"/>
      <c r="Y685" s="766" t="s">
        <v>496</v>
      </c>
      <c r="Z685" s="709" t="s">
        <v>467</v>
      </c>
      <c r="AA685" s="1239">
        <v>0</v>
      </c>
      <c r="AB685" s="1212"/>
      <c r="AC685" s="1212"/>
      <c r="AD685" s="710" t="s">
        <v>501</v>
      </c>
      <c r="AE685" s="977">
        <v>0</v>
      </c>
      <c r="AF685" s="766"/>
      <c r="AG685" s="766"/>
      <c r="AH685" s="709" t="s">
        <v>469</v>
      </c>
      <c r="AI685" s="709"/>
      <c r="AJ685" s="709"/>
      <c r="AK685" s="795"/>
      <c r="AL685" s="740">
        <f>(AA685*AE685)</f>
        <v>0</v>
      </c>
      <c r="AM685" s="741"/>
      <c r="AN685" s="741"/>
      <c r="AO685" s="741"/>
      <c r="AP685" s="741"/>
      <c r="AQ685" s="742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FC685" s="263"/>
      <c r="FD685" s="263"/>
      <c r="FE685" s="263"/>
      <c r="FF685" s="263"/>
      <c r="FG685" s="263"/>
      <c r="FH685" s="263"/>
      <c r="FI685" s="263"/>
      <c r="FJ685" s="263"/>
      <c r="FK685" s="263"/>
      <c r="FL685" s="263"/>
      <c r="FU685" s="263"/>
      <c r="FV685" s="263"/>
      <c r="FW685" s="263"/>
      <c r="FX685" s="263"/>
      <c r="FY685" s="263"/>
      <c r="FZ685" s="263"/>
      <c r="GA685" s="263"/>
      <c r="GB685" s="263"/>
      <c r="GC685" s="263"/>
      <c r="GD685" s="263"/>
      <c r="GE685" s="263"/>
      <c r="GF685" s="263"/>
      <c r="GG685" s="263"/>
      <c r="GH685" s="263"/>
      <c r="GI685" s="263"/>
      <c r="GJ685" s="280"/>
      <c r="GK685" s="280"/>
      <c r="GL685" s="280"/>
      <c r="GM685" s="280"/>
      <c r="GN685" s="280"/>
      <c r="GO685" s="280"/>
      <c r="GP685" s="280"/>
      <c r="GQ685" s="280"/>
      <c r="GR685" s="280"/>
      <c r="GS685" s="280"/>
      <c r="GT685" s="280"/>
      <c r="GU685" s="263"/>
      <c r="GV685" s="280"/>
      <c r="GW685" s="263"/>
      <c r="GX685" s="263"/>
      <c r="GY685" s="263"/>
      <c r="GZ685" s="263"/>
      <c r="HA685" s="263"/>
      <c r="HB685" s="263"/>
      <c r="HC685" s="263"/>
      <c r="HD685" s="263"/>
      <c r="HE685" s="263"/>
      <c r="HF685" s="263"/>
      <c r="HG685" s="263"/>
      <c r="HH685" s="263"/>
      <c r="HI685" s="263"/>
      <c r="HJ685" s="263"/>
      <c r="HK685" s="263"/>
      <c r="HL685" s="263"/>
      <c r="HM685" s="263"/>
      <c r="HN685" s="263"/>
      <c r="HO685" s="263"/>
      <c r="HP685" s="263"/>
      <c r="HQ685" s="263"/>
      <c r="HR685" s="263"/>
      <c r="HS685" s="263"/>
      <c r="HT685" s="263"/>
      <c r="HU685" s="263"/>
      <c r="HV685" s="263"/>
    </row>
    <row r="686" spans="1:231" ht="20.100000000000001" hidden="1" customHeight="1">
      <c r="A686" s="927"/>
      <c r="B686" s="826"/>
      <c r="C686" s="826"/>
      <c r="D686" s="826"/>
      <c r="E686" s="826"/>
      <c r="F686" s="826"/>
      <c r="G686" s="826"/>
      <c r="H686" s="836"/>
      <c r="I686" s="706"/>
      <c r="J686" s="766"/>
      <c r="K686" s="766"/>
      <c r="L686" s="766"/>
      <c r="M686" s="766"/>
      <c r="N686" s="766"/>
      <c r="O686" s="788"/>
      <c r="P686" s="794"/>
      <c r="Q686" s="795"/>
      <c r="R686" s="794"/>
      <c r="S686" s="1212"/>
      <c r="T686" s="1212"/>
      <c r="U686" s="1212"/>
      <c r="V686" s="709"/>
      <c r="W686" s="766"/>
      <c r="X686" s="766"/>
      <c r="Y686" s="766" t="s">
        <v>496</v>
      </c>
      <c r="Z686" s="709" t="s">
        <v>467</v>
      </c>
      <c r="AA686" s="1239">
        <v>0</v>
      </c>
      <c r="AB686" s="1212"/>
      <c r="AC686" s="1212"/>
      <c r="AD686" s="710" t="s">
        <v>501</v>
      </c>
      <c r="AE686" s="977">
        <v>0</v>
      </c>
      <c r="AF686" s="766"/>
      <c r="AG686" s="766"/>
      <c r="AH686" s="709" t="s">
        <v>469</v>
      </c>
      <c r="AI686" s="709"/>
      <c r="AJ686" s="709"/>
      <c r="AK686" s="795"/>
      <c r="AL686" s="740">
        <f>(AA686*AE686)</f>
        <v>0</v>
      </c>
      <c r="AM686" s="741"/>
      <c r="AN686" s="741"/>
      <c r="AO686" s="741"/>
      <c r="AP686" s="741"/>
      <c r="AQ686" s="742"/>
      <c r="FC686" s="262"/>
      <c r="FD686" s="262"/>
      <c r="FE686" s="262"/>
      <c r="FF686" s="262"/>
      <c r="FG686" s="262"/>
      <c r="FH686" s="262"/>
      <c r="FI686" s="262"/>
      <c r="FJ686" s="262"/>
      <c r="FK686" s="262"/>
      <c r="FL686" s="262"/>
      <c r="FR686" s="262"/>
      <c r="FS686" s="262"/>
      <c r="FT686" s="262"/>
      <c r="FU686" s="262"/>
      <c r="FV686" s="262"/>
      <c r="FW686" s="262"/>
      <c r="FX686" s="262"/>
      <c r="FY686" s="262"/>
      <c r="FZ686" s="262"/>
      <c r="GA686" s="262"/>
      <c r="GB686" s="262"/>
      <c r="GC686" s="262"/>
      <c r="GD686" s="262"/>
      <c r="GE686" s="262"/>
      <c r="GF686" s="262"/>
      <c r="GG686" s="262"/>
      <c r="GH686" s="262"/>
      <c r="GI686" s="262"/>
      <c r="GJ686" s="276"/>
      <c r="GK686" s="276"/>
      <c r="GL686" s="276"/>
      <c r="GM686" s="276"/>
      <c r="GN686" s="276"/>
      <c r="GO686" s="276"/>
      <c r="GP686" s="276"/>
      <c r="GQ686" s="276"/>
      <c r="GR686" s="276"/>
      <c r="GS686" s="276"/>
      <c r="GT686" s="276"/>
      <c r="GU686" s="262"/>
      <c r="GV686" s="276"/>
      <c r="GW686" s="262"/>
      <c r="GX686" s="262"/>
      <c r="GY686" s="262"/>
      <c r="GZ686" s="262"/>
      <c r="HA686" s="262"/>
      <c r="HB686" s="262"/>
      <c r="HC686" s="262"/>
      <c r="HD686" s="262"/>
      <c r="HE686" s="262"/>
      <c r="HF686" s="262"/>
      <c r="HG686" s="262"/>
      <c r="HH686" s="262"/>
      <c r="HI686" s="262"/>
      <c r="HJ686" s="262"/>
      <c r="HK686" s="262"/>
      <c r="HL686" s="262"/>
      <c r="HM686" s="262"/>
      <c r="HN686" s="262"/>
      <c r="HO686" s="262"/>
      <c r="HP686" s="262"/>
      <c r="HQ686" s="262"/>
      <c r="HR686" s="262"/>
      <c r="HS686" s="262"/>
      <c r="HT686" s="262"/>
      <c r="HU686" s="263"/>
      <c r="HV686" s="262"/>
    </row>
    <row r="687" spans="1:231" ht="20.100000000000001" hidden="1" customHeight="1">
      <c r="A687" s="940"/>
      <c r="B687" s="843"/>
      <c r="C687" s="843"/>
      <c r="D687" s="843"/>
      <c r="E687" s="843"/>
      <c r="F687" s="843"/>
      <c r="G687" s="843"/>
      <c r="H687" s="844"/>
      <c r="I687" s="849"/>
      <c r="J687" s="846"/>
      <c r="K687" s="846"/>
      <c r="L687" s="846"/>
      <c r="M687" s="846"/>
      <c r="N687" s="846"/>
      <c r="O687" s="873"/>
      <c r="P687" s="845"/>
      <c r="Q687" s="847"/>
      <c r="R687" s="849" t="s">
        <v>431</v>
      </c>
      <c r="S687" s="846"/>
      <c r="T687" s="846"/>
      <c r="U687" s="846"/>
      <c r="V687" s="846"/>
      <c r="W687" s="846"/>
      <c r="X687" s="846"/>
      <c r="Y687" s="846" t="s">
        <v>496</v>
      </c>
      <c r="Z687" s="778"/>
      <c r="AA687" s="778"/>
      <c r="AB687" s="778"/>
      <c r="AC687" s="778"/>
      <c r="AD687" s="778"/>
      <c r="AE687" s="778"/>
      <c r="AF687" s="778"/>
      <c r="AG687" s="778"/>
      <c r="AH687" s="778"/>
      <c r="AI687" s="778"/>
      <c r="AJ687" s="778"/>
      <c r="AK687" s="847"/>
      <c r="AL687" s="853">
        <f>SUM(AL685:AL686)</f>
        <v>0</v>
      </c>
      <c r="AM687" s="854"/>
      <c r="AN687" s="854"/>
      <c r="AO687" s="854"/>
      <c r="AP687" s="854"/>
      <c r="AQ687" s="855"/>
      <c r="FF687" s="262"/>
      <c r="FR687" s="262"/>
      <c r="FS687" s="262"/>
      <c r="FT687" s="262"/>
      <c r="FU687" s="262"/>
      <c r="FV687" s="262"/>
      <c r="FW687" s="262"/>
      <c r="FX687" s="262"/>
      <c r="FY687" s="262"/>
      <c r="FZ687" s="262"/>
      <c r="GA687" s="262"/>
      <c r="GB687" s="262"/>
      <c r="GC687" s="262"/>
      <c r="GD687" s="262"/>
      <c r="GE687" s="262"/>
      <c r="GF687" s="262"/>
      <c r="GG687" s="262"/>
      <c r="GH687" s="262"/>
      <c r="GI687" s="262"/>
      <c r="GJ687" s="276"/>
      <c r="GK687" s="276"/>
      <c r="GL687" s="276"/>
      <c r="GM687" s="276"/>
      <c r="GN687" s="276"/>
      <c r="GO687" s="276"/>
      <c r="GP687" s="276"/>
      <c r="GQ687" s="276"/>
      <c r="GR687" s="276"/>
      <c r="GS687" s="276"/>
      <c r="GT687" s="276"/>
      <c r="GU687" s="262"/>
      <c r="GV687" s="276"/>
      <c r="GW687" s="262"/>
      <c r="GX687" s="262"/>
      <c r="GY687" s="262"/>
      <c r="GZ687" s="262"/>
      <c r="HA687" s="262"/>
      <c r="HB687" s="262"/>
      <c r="HC687" s="262"/>
      <c r="HD687" s="262"/>
      <c r="HE687" s="262"/>
      <c r="HF687" s="262"/>
      <c r="HG687" s="262"/>
      <c r="HH687" s="262"/>
      <c r="HI687" s="262"/>
      <c r="HJ687" s="262"/>
      <c r="HK687" s="262"/>
      <c r="HL687" s="262"/>
      <c r="HM687" s="262"/>
      <c r="HN687" s="262"/>
      <c r="HO687" s="262"/>
      <c r="HP687" s="262"/>
      <c r="HQ687" s="262"/>
      <c r="HR687" s="262"/>
      <c r="HS687" s="262"/>
      <c r="HT687" s="262"/>
      <c r="HU687" s="263"/>
      <c r="HV687" s="262"/>
    </row>
    <row r="688" spans="1:231" ht="20.100000000000001" hidden="1" customHeight="1">
      <c r="A688" s="686" t="s">
        <v>777</v>
      </c>
      <c r="B688" s="687"/>
      <c r="C688" s="687"/>
      <c r="D688" s="687"/>
      <c r="E688" s="687"/>
      <c r="F688" s="687"/>
      <c r="G688" s="687"/>
      <c r="H688" s="785"/>
      <c r="I688" s="1256" t="s">
        <v>778</v>
      </c>
      <c r="J688" s="1257"/>
      <c r="K688" s="1257"/>
      <c r="L688" s="1257"/>
      <c r="M688" s="1257"/>
      <c r="N688" s="1257"/>
      <c r="O688" s="1258"/>
      <c r="P688" s="686" t="s">
        <v>779</v>
      </c>
      <c r="Q688" s="785"/>
      <c r="R688" s="1074" t="s">
        <v>780</v>
      </c>
      <c r="S688" s="859"/>
      <c r="T688" s="687"/>
      <c r="U688" s="687"/>
      <c r="V688" s="1161"/>
      <c r="W688" s="1161"/>
      <c r="X688" s="860"/>
      <c r="Y688" s="687"/>
      <c r="Z688" s="687"/>
      <c r="AA688" s="687"/>
      <c r="AB688" s="1162"/>
      <c r="AC688" s="687"/>
      <c r="AD688" s="687"/>
      <c r="AE688" s="693"/>
      <c r="AF688" s="693"/>
      <c r="AG688" s="693"/>
      <c r="AH688" s="693"/>
      <c r="AI688" s="693"/>
      <c r="AJ688" s="693"/>
      <c r="AK688" s="790"/>
      <c r="AL688" s="1029"/>
      <c r="AM688" s="1030"/>
      <c r="AN688" s="1030"/>
      <c r="AO688" s="1030"/>
      <c r="AP688" s="1030"/>
      <c r="AQ688" s="891"/>
      <c r="FF688" s="262"/>
      <c r="FR688" s="262"/>
      <c r="FS688" s="262"/>
      <c r="FT688" s="262"/>
      <c r="FU688" s="262"/>
      <c r="FV688" s="262"/>
      <c r="FW688" s="262"/>
      <c r="FX688" s="262"/>
      <c r="FY688" s="262"/>
      <c r="FZ688" s="262"/>
      <c r="GA688" s="262"/>
      <c r="GB688" s="262"/>
      <c r="GC688" s="262"/>
      <c r="GD688" s="262"/>
      <c r="GE688" s="262"/>
      <c r="GF688" s="262"/>
      <c r="GG688" s="262"/>
      <c r="GH688" s="262"/>
      <c r="GI688" s="262"/>
      <c r="GJ688" s="276"/>
      <c r="GK688" s="276"/>
      <c r="GL688" s="276"/>
      <c r="GM688" s="276"/>
      <c r="GN688" s="276"/>
      <c r="GO688" s="276"/>
      <c r="GP688" s="276"/>
      <c r="GQ688" s="276"/>
      <c r="GR688" s="276"/>
      <c r="GS688" s="276"/>
      <c r="GT688" s="276"/>
      <c r="GU688" s="262"/>
      <c r="GV688" s="276"/>
      <c r="GW688" s="262"/>
      <c r="GX688" s="262"/>
      <c r="GY688" s="262"/>
      <c r="GZ688" s="262"/>
      <c r="HA688" s="262"/>
      <c r="HB688" s="262"/>
      <c r="HC688" s="262"/>
      <c r="HD688" s="262"/>
      <c r="HE688" s="262"/>
      <c r="HF688" s="262"/>
      <c r="HG688" s="262"/>
      <c r="HH688" s="262"/>
      <c r="HI688" s="262"/>
      <c r="HJ688" s="262"/>
      <c r="HK688" s="262"/>
      <c r="HL688" s="262"/>
      <c r="HM688" s="262"/>
      <c r="HN688" s="262"/>
      <c r="HO688" s="262"/>
      <c r="HP688" s="262"/>
      <c r="HQ688" s="262"/>
      <c r="HR688" s="262"/>
      <c r="HS688" s="262"/>
      <c r="HT688" s="262"/>
      <c r="HU688" s="263"/>
      <c r="HV688" s="262"/>
    </row>
    <row r="689" spans="1:230" ht="20.100000000000001" hidden="1" customHeight="1">
      <c r="A689" s="765"/>
      <c r="B689" s="766"/>
      <c r="C689" s="766"/>
      <c r="D689" s="766"/>
      <c r="E689" s="766"/>
      <c r="F689" s="766"/>
      <c r="G689" s="766"/>
      <c r="H689" s="788"/>
      <c r="I689" s="1259"/>
      <c r="J689" s="766"/>
      <c r="K689" s="766"/>
      <c r="L689" s="766"/>
      <c r="M689" s="766"/>
      <c r="N689" s="766"/>
      <c r="O689" s="788"/>
      <c r="P689" s="765"/>
      <c r="Q689" s="788"/>
      <c r="R689" s="1260"/>
      <c r="S689" s="1261">
        <v>0</v>
      </c>
      <c r="T689" s="830"/>
      <c r="U689" s="830"/>
      <c r="V689" s="710" t="s">
        <v>501</v>
      </c>
      <c r="W689" s="1262">
        <v>0</v>
      </c>
      <c r="X689" s="766"/>
      <c r="Y689" s="766"/>
      <c r="Z689" s="710" t="s">
        <v>501</v>
      </c>
      <c r="AA689" s="872">
        <v>2</v>
      </c>
      <c r="AB689" s="766"/>
      <c r="AC689" s="766"/>
      <c r="AD689" s="709"/>
      <c r="AE689" s="709"/>
      <c r="AF689" s="709"/>
      <c r="AG689" s="709"/>
      <c r="AH689" s="709"/>
      <c r="AI689" s="709"/>
      <c r="AJ689" s="709"/>
      <c r="AK689" s="795"/>
      <c r="AL689" s="740">
        <f>ROUNDUP((S689*W689*AA689),0)</f>
        <v>0</v>
      </c>
      <c r="AM689" s="741"/>
      <c r="AN689" s="741"/>
      <c r="AO689" s="741"/>
      <c r="AP689" s="741"/>
      <c r="AQ689" s="742"/>
      <c r="FF689" s="262"/>
      <c r="FR689" s="262"/>
      <c r="FS689" s="262"/>
      <c r="FT689" s="262"/>
      <c r="FU689" s="262"/>
      <c r="FV689" s="262"/>
      <c r="FW689" s="262"/>
      <c r="FX689" s="262"/>
      <c r="FY689" s="262"/>
      <c r="FZ689" s="262"/>
      <c r="GA689" s="262"/>
      <c r="GB689" s="262"/>
      <c r="GC689" s="262"/>
      <c r="GD689" s="262"/>
      <c r="GE689" s="262"/>
      <c r="GF689" s="262"/>
      <c r="GG689" s="262"/>
      <c r="GH689" s="262"/>
      <c r="GI689" s="262"/>
      <c r="GJ689" s="276"/>
      <c r="GK689" s="276"/>
      <c r="GL689" s="276"/>
      <c r="GM689" s="276"/>
      <c r="GN689" s="276"/>
      <c r="GO689" s="276"/>
      <c r="GP689" s="276"/>
      <c r="GQ689" s="276"/>
      <c r="GR689" s="276"/>
      <c r="GS689" s="276"/>
      <c r="GT689" s="276"/>
      <c r="GU689" s="262"/>
      <c r="GV689" s="276"/>
      <c r="GW689" s="262"/>
      <c r="GX689" s="262"/>
      <c r="GY689" s="262"/>
      <c r="GZ689" s="262"/>
      <c r="HA689" s="262"/>
      <c r="HB689" s="262"/>
      <c r="HC689" s="262"/>
      <c r="HD689" s="262"/>
      <c r="HE689" s="262"/>
      <c r="HF689" s="262"/>
      <c r="HG689" s="262"/>
      <c r="HH689" s="262"/>
      <c r="HI689" s="262"/>
      <c r="HJ689" s="262"/>
      <c r="HK689" s="262"/>
      <c r="HL689" s="262"/>
      <c r="HM689" s="262"/>
      <c r="HN689" s="262"/>
      <c r="HO689" s="262"/>
      <c r="HP689" s="262"/>
      <c r="HQ689" s="262"/>
      <c r="HR689" s="262"/>
      <c r="HS689" s="262"/>
      <c r="HT689" s="262"/>
      <c r="HU689" s="263"/>
      <c r="HV689" s="262"/>
    </row>
    <row r="690" spans="1:230" ht="20.100000000000001" hidden="1" customHeight="1">
      <c r="A690" s="765"/>
      <c r="B690" s="766"/>
      <c r="C690" s="766"/>
      <c r="D690" s="766"/>
      <c r="E690" s="766"/>
      <c r="F690" s="766"/>
      <c r="G690" s="766"/>
      <c r="H690" s="788"/>
      <c r="I690" s="1259"/>
      <c r="J690" s="766"/>
      <c r="K690" s="766"/>
      <c r="L690" s="766"/>
      <c r="M690" s="766"/>
      <c r="N690" s="766"/>
      <c r="O690" s="788"/>
      <c r="P690" s="765"/>
      <c r="Q690" s="788"/>
      <c r="R690" s="1163"/>
      <c r="S690" s="1263">
        <v>0</v>
      </c>
      <c r="T690" s="887"/>
      <c r="U690" s="887"/>
      <c r="V690" s="763" t="s">
        <v>501</v>
      </c>
      <c r="W690" s="1264">
        <v>0</v>
      </c>
      <c r="X690" s="809"/>
      <c r="Y690" s="809"/>
      <c r="Z690" s="763" t="s">
        <v>501</v>
      </c>
      <c r="AA690" s="866">
        <v>2</v>
      </c>
      <c r="AB690" s="809"/>
      <c r="AC690" s="809"/>
      <c r="AD690" s="747"/>
      <c r="AE690" s="747"/>
      <c r="AF690" s="747"/>
      <c r="AG690" s="747"/>
      <c r="AH690" s="747"/>
      <c r="AI690" s="747"/>
      <c r="AJ690" s="747"/>
      <c r="AK690" s="810"/>
      <c r="AL690" s="753">
        <f>ROUNDUP((S690*W690*AA690),0)</f>
        <v>0</v>
      </c>
      <c r="AM690" s="754"/>
      <c r="AN690" s="754"/>
      <c r="AO690" s="754"/>
      <c r="AP690" s="754"/>
      <c r="AQ690" s="755"/>
      <c r="FF690" s="262"/>
      <c r="FR690" s="262"/>
      <c r="FS690" s="262"/>
      <c r="FT690" s="262"/>
      <c r="FU690" s="262"/>
      <c r="FV690" s="262"/>
      <c r="FW690" s="262"/>
      <c r="FX690" s="262"/>
      <c r="FY690" s="262"/>
      <c r="FZ690" s="262"/>
      <c r="GA690" s="262"/>
      <c r="GB690" s="262"/>
      <c r="GC690" s="262"/>
      <c r="GD690" s="262"/>
      <c r="GE690" s="262"/>
      <c r="GF690" s="262"/>
      <c r="GG690" s="262"/>
      <c r="GH690" s="262"/>
      <c r="GI690" s="262"/>
      <c r="GJ690" s="276"/>
      <c r="GK690" s="276"/>
      <c r="GL690" s="276"/>
      <c r="GM690" s="276"/>
      <c r="GN690" s="276"/>
      <c r="GO690" s="276"/>
      <c r="GP690" s="276"/>
      <c r="GQ690" s="276"/>
      <c r="GR690" s="276"/>
      <c r="GS690" s="276"/>
      <c r="GT690" s="276"/>
      <c r="GU690" s="262"/>
      <c r="GV690" s="276"/>
      <c r="GW690" s="262"/>
      <c r="GX690" s="262"/>
      <c r="GY690" s="262"/>
      <c r="GZ690" s="262"/>
      <c r="HA690" s="262"/>
      <c r="HB690" s="262"/>
      <c r="HC690" s="262"/>
      <c r="HD690" s="262"/>
      <c r="HE690" s="262"/>
      <c r="HF690" s="262"/>
      <c r="HG690" s="262"/>
      <c r="HH690" s="262"/>
      <c r="HI690" s="262"/>
      <c r="HJ690" s="262"/>
      <c r="HK690" s="262"/>
      <c r="HL690" s="262"/>
      <c r="HM690" s="262"/>
      <c r="HN690" s="262"/>
      <c r="HO690" s="262"/>
      <c r="HP690" s="262"/>
      <c r="HQ690" s="262"/>
      <c r="HR690" s="262"/>
      <c r="HS690" s="262"/>
      <c r="HT690" s="262"/>
      <c r="HU690" s="263"/>
      <c r="HV690" s="262"/>
    </row>
    <row r="691" spans="1:230" ht="20.100000000000001" hidden="1" customHeight="1">
      <c r="A691" s="849"/>
      <c r="B691" s="846"/>
      <c r="C691" s="846"/>
      <c r="D691" s="846"/>
      <c r="E691" s="846"/>
      <c r="F691" s="846"/>
      <c r="G691" s="846"/>
      <c r="H691" s="873"/>
      <c r="I691" s="845"/>
      <c r="J691" s="778"/>
      <c r="K691" s="778"/>
      <c r="L691" s="778"/>
      <c r="M691" s="778"/>
      <c r="N691" s="778"/>
      <c r="O691" s="847"/>
      <c r="P691" s="845"/>
      <c r="Q691" s="847"/>
      <c r="R691" s="849" t="s">
        <v>431</v>
      </c>
      <c r="S691" s="846"/>
      <c r="T691" s="846"/>
      <c r="U691" s="846"/>
      <c r="V691" s="846"/>
      <c r="W691" s="846"/>
      <c r="X691" s="846"/>
      <c r="Y691" s="846" t="s">
        <v>496</v>
      </c>
      <c r="Z691" s="778"/>
      <c r="AA691" s="778"/>
      <c r="AB691" s="778"/>
      <c r="AC691" s="778"/>
      <c r="AD691" s="778"/>
      <c r="AE691" s="778"/>
      <c r="AF691" s="778"/>
      <c r="AG691" s="778"/>
      <c r="AH691" s="778"/>
      <c r="AI691" s="778"/>
      <c r="AJ691" s="778"/>
      <c r="AK691" s="847"/>
      <c r="AL691" s="853">
        <f>SUM(AL689:AL690)</f>
        <v>0</v>
      </c>
      <c r="AM691" s="854"/>
      <c r="AN691" s="854"/>
      <c r="AO691" s="854"/>
      <c r="AP691" s="854"/>
      <c r="AQ691" s="855"/>
      <c r="FF691" s="262"/>
      <c r="FR691" s="262"/>
      <c r="FS691" s="262"/>
      <c r="FT691" s="262"/>
      <c r="FU691" s="262"/>
      <c r="FV691" s="262"/>
      <c r="FW691" s="262"/>
      <c r="FX691" s="262"/>
      <c r="FY691" s="262"/>
      <c r="FZ691" s="262"/>
      <c r="GA691" s="262"/>
      <c r="GB691" s="262"/>
      <c r="GC691" s="262"/>
      <c r="GD691" s="262"/>
      <c r="GE691" s="262"/>
      <c r="GF691" s="262"/>
      <c r="GG691" s="262"/>
      <c r="GH691" s="262"/>
      <c r="GI691" s="262"/>
      <c r="GJ691" s="276"/>
      <c r="GK691" s="276"/>
      <c r="GL691" s="276"/>
      <c r="GM691" s="276"/>
      <c r="GN691" s="276"/>
      <c r="GO691" s="276"/>
      <c r="GP691" s="276"/>
      <c r="GQ691" s="276"/>
      <c r="GR691" s="276"/>
      <c r="GS691" s="276"/>
      <c r="GT691" s="276"/>
      <c r="GU691" s="262"/>
      <c r="GV691" s="276"/>
      <c r="GW691" s="262"/>
      <c r="GX691" s="262"/>
      <c r="GY691" s="262"/>
      <c r="GZ691" s="262"/>
      <c r="HA691" s="262"/>
      <c r="HB691" s="262"/>
      <c r="HC691" s="262"/>
      <c r="HD691" s="262"/>
      <c r="HE691" s="262"/>
      <c r="HF691" s="262"/>
      <c r="HG691" s="262"/>
      <c r="HH691" s="262"/>
      <c r="HI691" s="262"/>
      <c r="HJ691" s="262"/>
      <c r="HK691" s="262"/>
      <c r="HL691" s="262"/>
      <c r="HM691" s="262"/>
      <c r="HN691" s="262"/>
      <c r="HO691" s="262"/>
      <c r="HP691" s="262"/>
      <c r="HQ691" s="262"/>
      <c r="HR691" s="262"/>
      <c r="HS691" s="262"/>
      <c r="HT691" s="262"/>
      <c r="HU691" s="263"/>
      <c r="HV691" s="262"/>
    </row>
    <row r="692" spans="1:230" ht="20.100000000000001" hidden="1" customHeight="1">
      <c r="A692" s="686" t="s">
        <v>781</v>
      </c>
      <c r="B692" s="687"/>
      <c r="C692" s="687"/>
      <c r="D692" s="687"/>
      <c r="E692" s="687"/>
      <c r="F692" s="687"/>
      <c r="G692" s="687"/>
      <c r="H692" s="785"/>
      <c r="I692" s="1265" t="s">
        <v>41</v>
      </c>
      <c r="J692" s="1266"/>
      <c r="K692" s="1266"/>
      <c r="L692" s="1266"/>
      <c r="M692" s="1266"/>
      <c r="N692" s="1266"/>
      <c r="O692" s="1267"/>
      <c r="P692" s="765" t="s">
        <v>779</v>
      </c>
      <c r="Q692" s="788"/>
      <c r="R692" s="1268" t="s">
        <v>782</v>
      </c>
      <c r="S692" s="819"/>
      <c r="T692" s="766"/>
      <c r="U692" s="766"/>
      <c r="V692" s="932"/>
      <c r="W692" s="932"/>
      <c r="X692" s="872"/>
      <c r="Y692" s="766"/>
      <c r="Z692" s="766"/>
      <c r="AA692" s="766"/>
      <c r="AB692" s="1010"/>
      <c r="AC692" s="766"/>
      <c r="AD692" s="766"/>
      <c r="AE692" s="709"/>
      <c r="AF692" s="709"/>
      <c r="AG692" s="709"/>
      <c r="AH692" s="709"/>
      <c r="AI692" s="709"/>
      <c r="AJ692" s="709"/>
      <c r="AK692" s="795"/>
      <c r="AL692" s="740"/>
      <c r="AM692" s="741"/>
      <c r="AN692" s="741"/>
      <c r="AO692" s="741"/>
      <c r="AP692" s="741"/>
      <c r="AQ692" s="742"/>
      <c r="FF692" s="262"/>
      <c r="FR692" s="262"/>
      <c r="FS692" s="262"/>
      <c r="FT692" s="262"/>
      <c r="FU692" s="262"/>
      <c r="FV692" s="262"/>
      <c r="FW692" s="262"/>
      <c r="FX692" s="262"/>
      <c r="FY692" s="262"/>
      <c r="FZ692" s="262"/>
      <c r="GA692" s="262"/>
      <c r="GB692" s="262"/>
      <c r="GC692" s="262"/>
      <c r="GD692" s="262"/>
      <c r="GE692" s="262"/>
      <c r="GF692" s="262"/>
      <c r="GG692" s="262"/>
      <c r="GH692" s="262"/>
      <c r="GI692" s="262"/>
      <c r="GJ692" s="276"/>
      <c r="GK692" s="276"/>
      <c r="GL692" s="276"/>
      <c r="GM692" s="276"/>
      <c r="GN692" s="276"/>
      <c r="GO692" s="276"/>
      <c r="GP692" s="276"/>
      <c r="GQ692" s="276"/>
      <c r="GR692" s="276"/>
      <c r="GS692" s="276"/>
      <c r="GT692" s="276"/>
      <c r="GU692" s="262"/>
      <c r="GV692" s="276"/>
      <c r="GW692" s="262"/>
      <c r="GX692" s="262"/>
      <c r="GY692" s="262"/>
      <c r="GZ692" s="262"/>
      <c r="HA692" s="262"/>
      <c r="HB692" s="262"/>
      <c r="HC692" s="262"/>
      <c r="HD692" s="262"/>
      <c r="HE692" s="262"/>
      <c r="HF692" s="262"/>
      <c r="HG692" s="262"/>
      <c r="HH692" s="262"/>
      <c r="HI692" s="262"/>
      <c r="HJ692" s="262"/>
      <c r="HK692" s="262"/>
      <c r="HL692" s="262"/>
      <c r="HM692" s="262"/>
      <c r="HN692" s="262"/>
      <c r="HO692" s="262"/>
      <c r="HP692" s="262"/>
      <c r="HQ692" s="262"/>
      <c r="HR692" s="262"/>
      <c r="HS692" s="262"/>
      <c r="HT692" s="262"/>
      <c r="HU692" s="263"/>
      <c r="HV692" s="262"/>
    </row>
    <row r="693" spans="1:230" ht="20.100000000000001" hidden="1" customHeight="1">
      <c r="A693" s="765"/>
      <c r="B693" s="766"/>
      <c r="C693" s="766"/>
      <c r="D693" s="766"/>
      <c r="E693" s="766"/>
      <c r="F693" s="766"/>
      <c r="G693" s="766"/>
      <c r="H693" s="788"/>
      <c r="I693" s="1259"/>
      <c r="J693" s="766"/>
      <c r="K693" s="766"/>
      <c r="L693" s="766"/>
      <c r="M693" s="766"/>
      <c r="N693" s="766"/>
      <c r="O693" s="788"/>
      <c r="P693" s="765"/>
      <c r="Q693" s="788"/>
      <c r="R693" s="1260"/>
      <c r="S693" s="1262">
        <v>7</v>
      </c>
      <c r="T693" s="830"/>
      <c r="U693" s="830"/>
      <c r="V693" s="710" t="s">
        <v>501</v>
      </c>
      <c r="W693" s="1261">
        <v>3</v>
      </c>
      <c r="X693" s="766"/>
      <c r="Y693" s="766"/>
      <c r="Z693" s="710" t="s">
        <v>501</v>
      </c>
      <c r="AA693" s="872">
        <v>2</v>
      </c>
      <c r="AB693" s="766"/>
      <c r="AC693" s="766"/>
      <c r="AD693" s="709"/>
      <c r="AE693" s="709"/>
      <c r="AF693" s="709"/>
      <c r="AG693" s="709"/>
      <c r="AH693" s="709"/>
      <c r="AI693" s="709"/>
      <c r="AJ693" s="709"/>
      <c r="AK693" s="795"/>
      <c r="AL693" s="740">
        <f>ROUNDUP((S693*W693*AA693),0)</f>
        <v>42</v>
      </c>
      <c r="AM693" s="741"/>
      <c r="AN693" s="741"/>
      <c r="AO693" s="741"/>
      <c r="AP693" s="741"/>
      <c r="AQ693" s="742"/>
      <c r="FF693" s="262"/>
      <c r="FR693" s="262"/>
      <c r="FS693" s="262"/>
      <c r="FT693" s="262"/>
      <c r="FU693" s="262"/>
      <c r="FV693" s="262"/>
      <c r="FW693" s="262"/>
      <c r="FX693" s="262"/>
      <c r="FY693" s="262"/>
      <c r="FZ693" s="262"/>
      <c r="GA693" s="262"/>
      <c r="GB693" s="262"/>
      <c r="GC693" s="262"/>
      <c r="GD693" s="262"/>
      <c r="GE693" s="262"/>
      <c r="GF693" s="262"/>
      <c r="GG693" s="262"/>
      <c r="GH693" s="262"/>
      <c r="GI693" s="262"/>
      <c r="GJ693" s="276"/>
      <c r="GK693" s="276"/>
      <c r="GL693" s="276"/>
      <c r="GM693" s="276"/>
      <c r="GN693" s="276"/>
      <c r="GO693" s="276"/>
      <c r="GP693" s="276"/>
      <c r="GQ693" s="276"/>
      <c r="GR693" s="276"/>
      <c r="GS693" s="276"/>
      <c r="GT693" s="276"/>
      <c r="GU693" s="262"/>
      <c r="GV693" s="276"/>
      <c r="GW693" s="262"/>
      <c r="GX693" s="262"/>
      <c r="GY693" s="262"/>
      <c r="GZ693" s="262"/>
      <c r="HA693" s="262"/>
      <c r="HB693" s="262"/>
      <c r="HC693" s="262"/>
      <c r="HD693" s="262"/>
      <c r="HE693" s="262"/>
      <c r="HF693" s="262"/>
      <c r="HG693" s="262"/>
      <c r="HH693" s="262"/>
      <c r="HI693" s="262"/>
      <c r="HJ693" s="262"/>
      <c r="HK693" s="262"/>
      <c r="HL693" s="262"/>
      <c r="HM693" s="262"/>
      <c r="HN693" s="262"/>
      <c r="HO693" s="262"/>
      <c r="HP693" s="262"/>
      <c r="HQ693" s="262"/>
      <c r="HR693" s="262"/>
      <c r="HS693" s="262"/>
      <c r="HT693" s="262"/>
      <c r="HU693" s="263"/>
      <c r="HV693" s="262"/>
    </row>
    <row r="694" spans="1:230" ht="20.100000000000001" hidden="1" customHeight="1">
      <c r="A694" s="765"/>
      <c r="B694" s="766"/>
      <c r="C694" s="766"/>
      <c r="D694" s="766"/>
      <c r="E694" s="766"/>
      <c r="F694" s="766"/>
      <c r="G694" s="766"/>
      <c r="H694" s="788"/>
      <c r="I694" s="1259"/>
      <c r="J694" s="766"/>
      <c r="K694" s="766"/>
      <c r="L694" s="766"/>
      <c r="M694" s="766"/>
      <c r="N694" s="766"/>
      <c r="O694" s="788"/>
      <c r="P694" s="765"/>
      <c r="Q694" s="788"/>
      <c r="R694" s="1260"/>
      <c r="S694" s="1262">
        <v>4</v>
      </c>
      <c r="T694" s="830"/>
      <c r="U694" s="830"/>
      <c r="V694" s="710" t="s">
        <v>501</v>
      </c>
      <c r="W694" s="1261">
        <v>1</v>
      </c>
      <c r="X694" s="766"/>
      <c r="Y694" s="766"/>
      <c r="Z694" s="710" t="s">
        <v>501</v>
      </c>
      <c r="AA694" s="872">
        <v>2</v>
      </c>
      <c r="AB694" s="766"/>
      <c r="AC694" s="766"/>
      <c r="AD694" s="709"/>
      <c r="AE694" s="709"/>
      <c r="AF694" s="709"/>
      <c r="AG694" s="709"/>
      <c r="AH694" s="709"/>
      <c r="AI694" s="709"/>
      <c r="AJ694" s="709"/>
      <c r="AK694" s="795"/>
      <c r="AL694" s="740">
        <f>ROUNDUP((S694*W694*AA694),0)</f>
        <v>8</v>
      </c>
      <c r="AM694" s="741"/>
      <c r="AN694" s="741"/>
      <c r="AO694" s="741"/>
      <c r="AP694" s="741"/>
      <c r="AQ694" s="742"/>
      <c r="FF694" s="262"/>
      <c r="FR694" s="262"/>
      <c r="FS694" s="262"/>
      <c r="FT694" s="262"/>
      <c r="FU694" s="262"/>
      <c r="FV694" s="262"/>
      <c r="FW694" s="262"/>
      <c r="FX694" s="262"/>
      <c r="FY694" s="262"/>
      <c r="FZ694" s="262"/>
      <c r="GA694" s="262"/>
      <c r="GB694" s="262"/>
      <c r="GC694" s="262"/>
      <c r="GD694" s="262"/>
      <c r="GE694" s="262"/>
      <c r="GF694" s="262"/>
      <c r="GG694" s="262"/>
      <c r="GH694" s="262"/>
      <c r="GI694" s="262"/>
      <c r="GJ694" s="276"/>
      <c r="GK694" s="276"/>
      <c r="GL694" s="276"/>
      <c r="GM694" s="276"/>
      <c r="GN694" s="276"/>
      <c r="GO694" s="276"/>
      <c r="GP694" s="276"/>
      <c r="GQ694" s="276"/>
      <c r="GR694" s="276"/>
      <c r="GS694" s="276"/>
      <c r="GT694" s="276"/>
      <c r="GU694" s="262"/>
      <c r="GV694" s="276"/>
      <c r="GW694" s="262"/>
      <c r="GX694" s="262"/>
      <c r="GY694" s="262"/>
      <c r="GZ694" s="262"/>
      <c r="HA694" s="262"/>
      <c r="HB694" s="262"/>
      <c r="HC694" s="262"/>
      <c r="HD694" s="262"/>
      <c r="HE694" s="262"/>
      <c r="HF694" s="262"/>
      <c r="HG694" s="262"/>
      <c r="HH694" s="262"/>
      <c r="HI694" s="262"/>
      <c r="HJ694" s="262"/>
      <c r="HK694" s="262"/>
      <c r="HL694" s="262"/>
      <c r="HM694" s="262"/>
      <c r="HN694" s="262"/>
      <c r="HO694" s="262"/>
      <c r="HP694" s="262"/>
      <c r="HQ694" s="262"/>
      <c r="HR694" s="262"/>
      <c r="HS694" s="262"/>
      <c r="HT694" s="262"/>
      <c r="HU694" s="263"/>
      <c r="HV694" s="262"/>
    </row>
    <row r="695" spans="1:230" ht="20.100000000000001" hidden="1" customHeight="1">
      <c r="A695" s="765"/>
      <c r="B695" s="766"/>
      <c r="C695" s="766"/>
      <c r="D695" s="766"/>
      <c r="E695" s="766"/>
      <c r="F695" s="766"/>
      <c r="G695" s="766"/>
      <c r="H695" s="788"/>
      <c r="I695" s="1259"/>
      <c r="J695" s="766"/>
      <c r="K695" s="766"/>
      <c r="L695" s="766"/>
      <c r="M695" s="766"/>
      <c r="N695" s="766"/>
      <c r="O695" s="788"/>
      <c r="P695" s="765"/>
      <c r="Q695" s="788"/>
      <c r="R695" s="1163"/>
      <c r="S695" s="1263">
        <v>3</v>
      </c>
      <c r="T695" s="887"/>
      <c r="U695" s="887"/>
      <c r="V695" s="763" t="s">
        <v>501</v>
      </c>
      <c r="W695" s="1263">
        <v>4</v>
      </c>
      <c r="X695" s="809"/>
      <c r="Y695" s="809"/>
      <c r="Z695" s="763" t="s">
        <v>501</v>
      </c>
      <c r="AA695" s="866">
        <v>2</v>
      </c>
      <c r="AB695" s="809"/>
      <c r="AC695" s="809"/>
      <c r="AD695" s="747"/>
      <c r="AE695" s="747"/>
      <c r="AF695" s="747"/>
      <c r="AG695" s="747"/>
      <c r="AH695" s="747"/>
      <c r="AI695" s="747"/>
      <c r="AJ695" s="747"/>
      <c r="AK695" s="810"/>
      <c r="AL695" s="753">
        <f>ROUNDUP((S695*W695*AA695),0)</f>
        <v>24</v>
      </c>
      <c r="AM695" s="754"/>
      <c r="AN695" s="754"/>
      <c r="AO695" s="754"/>
      <c r="AP695" s="754"/>
      <c r="AQ695" s="755"/>
      <c r="FF695" s="262"/>
      <c r="FR695" s="262"/>
      <c r="FS695" s="262"/>
      <c r="FT695" s="262"/>
      <c r="FU695" s="262"/>
      <c r="FV695" s="262"/>
      <c r="FW695" s="262"/>
      <c r="FX695" s="262"/>
      <c r="FY695" s="262"/>
      <c r="FZ695" s="262"/>
      <c r="GA695" s="262"/>
      <c r="GB695" s="262"/>
      <c r="GC695" s="262"/>
      <c r="GD695" s="262"/>
      <c r="GE695" s="262"/>
      <c r="GF695" s="262"/>
      <c r="GG695" s="262"/>
      <c r="GH695" s="262"/>
      <c r="GI695" s="262"/>
      <c r="GJ695" s="276"/>
      <c r="GK695" s="276"/>
      <c r="GL695" s="276"/>
      <c r="GM695" s="276"/>
      <c r="GN695" s="276"/>
      <c r="GO695" s="276"/>
      <c r="GP695" s="276"/>
      <c r="GQ695" s="276"/>
      <c r="GR695" s="276"/>
      <c r="GS695" s="276"/>
      <c r="GT695" s="276"/>
      <c r="GU695" s="262"/>
      <c r="GV695" s="276"/>
      <c r="GW695" s="262"/>
      <c r="GX695" s="262"/>
      <c r="GY695" s="262"/>
      <c r="GZ695" s="262"/>
      <c r="HA695" s="262"/>
      <c r="HB695" s="262"/>
      <c r="HC695" s="262"/>
      <c r="HD695" s="262"/>
      <c r="HE695" s="262"/>
      <c r="HF695" s="262"/>
      <c r="HG695" s="262"/>
      <c r="HH695" s="262"/>
      <c r="HI695" s="262"/>
      <c r="HJ695" s="262"/>
      <c r="HK695" s="262"/>
      <c r="HL695" s="262"/>
      <c r="HM695" s="262"/>
      <c r="HN695" s="262"/>
      <c r="HO695" s="262"/>
      <c r="HP695" s="262"/>
      <c r="HQ695" s="262"/>
      <c r="HR695" s="262"/>
      <c r="HS695" s="262"/>
      <c r="HT695" s="262"/>
      <c r="HU695" s="263"/>
      <c r="HV695" s="262"/>
    </row>
    <row r="696" spans="1:230" ht="20.100000000000001" hidden="1" customHeight="1">
      <c r="A696" s="849"/>
      <c r="B696" s="846"/>
      <c r="C696" s="846"/>
      <c r="D696" s="846"/>
      <c r="E696" s="846"/>
      <c r="F696" s="846"/>
      <c r="G696" s="846"/>
      <c r="H696" s="873"/>
      <c r="I696" s="845"/>
      <c r="J696" s="778"/>
      <c r="K696" s="778"/>
      <c r="L696" s="778"/>
      <c r="M696" s="778"/>
      <c r="N696" s="778"/>
      <c r="O696" s="847"/>
      <c r="P696" s="845"/>
      <c r="Q696" s="847"/>
      <c r="R696" s="849" t="s">
        <v>431</v>
      </c>
      <c r="S696" s="846"/>
      <c r="T696" s="846"/>
      <c r="U696" s="846"/>
      <c r="V696" s="846"/>
      <c r="W696" s="846"/>
      <c r="X696" s="846"/>
      <c r="Y696" s="846" t="s">
        <v>496</v>
      </c>
      <c r="Z696" s="778"/>
      <c r="AA696" s="778"/>
      <c r="AB696" s="778"/>
      <c r="AC696" s="778"/>
      <c r="AD696" s="778"/>
      <c r="AE696" s="778"/>
      <c r="AF696" s="778"/>
      <c r="AG696" s="778"/>
      <c r="AH696" s="778"/>
      <c r="AI696" s="778"/>
      <c r="AJ696" s="778"/>
      <c r="AK696" s="847"/>
      <c r="AL696" s="853">
        <f>SUM(AL693:AL695)</f>
        <v>74</v>
      </c>
      <c r="AM696" s="854"/>
      <c r="AN696" s="854"/>
      <c r="AO696" s="854"/>
      <c r="AP696" s="854"/>
      <c r="AQ696" s="855"/>
      <c r="FF696" s="262"/>
      <c r="FR696" s="262"/>
      <c r="FS696" s="262"/>
      <c r="FT696" s="262"/>
      <c r="FU696" s="262"/>
      <c r="FV696" s="262"/>
      <c r="FW696" s="262"/>
      <c r="FX696" s="262"/>
      <c r="FY696" s="262"/>
      <c r="FZ696" s="262"/>
      <c r="GA696" s="262"/>
      <c r="GB696" s="262"/>
      <c r="GC696" s="262"/>
      <c r="GD696" s="262"/>
      <c r="GE696" s="262"/>
      <c r="GF696" s="262"/>
      <c r="GG696" s="262"/>
      <c r="GH696" s="262"/>
      <c r="GI696" s="262"/>
      <c r="GJ696" s="276"/>
      <c r="GK696" s="276"/>
      <c r="GL696" s="276"/>
      <c r="GM696" s="276"/>
      <c r="GN696" s="276"/>
      <c r="GO696" s="276"/>
      <c r="GP696" s="276"/>
      <c r="GQ696" s="276"/>
      <c r="GR696" s="276"/>
      <c r="GS696" s="276"/>
      <c r="GT696" s="276"/>
      <c r="GU696" s="262"/>
      <c r="GV696" s="276"/>
      <c r="GW696" s="262"/>
      <c r="GX696" s="262"/>
      <c r="GY696" s="262"/>
      <c r="GZ696" s="262"/>
      <c r="HA696" s="262"/>
      <c r="HB696" s="262"/>
      <c r="HC696" s="262"/>
      <c r="HD696" s="262"/>
      <c r="HE696" s="262"/>
      <c r="HF696" s="262"/>
      <c r="HG696" s="262"/>
      <c r="HH696" s="262"/>
      <c r="HI696" s="262"/>
      <c r="HJ696" s="262"/>
      <c r="HK696" s="262"/>
      <c r="HL696" s="262"/>
      <c r="HM696" s="262"/>
      <c r="HN696" s="262"/>
      <c r="HO696" s="262"/>
      <c r="HP696" s="262"/>
      <c r="HQ696" s="262"/>
      <c r="HR696" s="262"/>
      <c r="HS696" s="262"/>
      <c r="HT696" s="262"/>
      <c r="HU696" s="263"/>
      <c r="HV696" s="262"/>
    </row>
    <row r="697" spans="1:230" ht="20.100000000000001" hidden="1" customHeight="1">
      <c r="A697" s="686" t="s">
        <v>783</v>
      </c>
      <c r="B697" s="687"/>
      <c r="C697" s="687"/>
      <c r="D697" s="687"/>
      <c r="E697" s="687"/>
      <c r="F697" s="687"/>
      <c r="G697" s="687"/>
      <c r="H697" s="785"/>
      <c r="I697" s="1259" t="s">
        <v>784</v>
      </c>
      <c r="J697" s="766"/>
      <c r="K697" s="766"/>
      <c r="L697" s="766"/>
      <c r="M697" s="766"/>
      <c r="N697" s="766"/>
      <c r="O697" s="788"/>
      <c r="P697" s="765" t="s">
        <v>514</v>
      </c>
      <c r="Q697" s="788"/>
      <c r="R697" s="1268" t="s">
        <v>363</v>
      </c>
      <c r="S697" s="819"/>
      <c r="T697" s="766"/>
      <c r="U697" s="766"/>
      <c r="V697" s="932"/>
      <c r="W697" s="932"/>
      <c r="X697" s="872"/>
      <c r="Y697" s="766"/>
      <c r="Z697" s="766"/>
      <c r="AA697" s="766"/>
      <c r="AB697" s="1010"/>
      <c r="AC697" s="766"/>
      <c r="AD697" s="766"/>
      <c r="AE697" s="709"/>
      <c r="AF697" s="709"/>
      <c r="AG697" s="709"/>
      <c r="AH697" s="709"/>
      <c r="AI697" s="709"/>
      <c r="AJ697" s="709"/>
      <c r="AK697" s="795"/>
      <c r="AL697" s="740"/>
      <c r="AM697" s="741"/>
      <c r="AN697" s="741"/>
      <c r="AO697" s="741"/>
      <c r="AP697" s="741"/>
      <c r="AQ697" s="742"/>
      <c r="FR697" s="262"/>
      <c r="FS697" s="262"/>
      <c r="FT697" s="262"/>
      <c r="FU697" s="262"/>
      <c r="FV697" s="262"/>
      <c r="FW697" s="262"/>
      <c r="FX697" s="262"/>
      <c r="FY697" s="262"/>
      <c r="FZ697" s="262"/>
      <c r="GA697" s="262"/>
      <c r="GB697" s="262"/>
      <c r="GC697" s="262"/>
      <c r="GD697" s="262"/>
      <c r="GE697" s="262"/>
      <c r="GF697" s="262"/>
      <c r="GG697" s="262"/>
      <c r="GH697" s="262"/>
      <c r="GI697" s="262"/>
      <c r="GJ697" s="276"/>
      <c r="GK697" s="276"/>
      <c r="GL697" s="276"/>
      <c r="GM697" s="276"/>
      <c r="GN697" s="276"/>
      <c r="GO697" s="276"/>
      <c r="GP697" s="276"/>
      <c r="GQ697" s="276"/>
      <c r="GR697" s="276"/>
      <c r="GS697" s="276"/>
      <c r="GT697" s="276"/>
      <c r="GU697" s="262"/>
      <c r="GV697" s="276"/>
      <c r="GW697" s="262"/>
      <c r="GX697" s="262"/>
      <c r="GY697" s="262"/>
      <c r="GZ697" s="262"/>
      <c r="HA697" s="262"/>
      <c r="HB697" s="262"/>
      <c r="HC697" s="262"/>
      <c r="HD697" s="262"/>
      <c r="HE697" s="262"/>
      <c r="HF697" s="262"/>
      <c r="HG697" s="262"/>
      <c r="HH697" s="262"/>
      <c r="HI697" s="262"/>
      <c r="HJ697" s="262"/>
      <c r="HK697" s="262"/>
      <c r="HL697" s="262"/>
      <c r="HM697" s="262"/>
      <c r="HN697" s="262"/>
      <c r="HO697" s="262"/>
      <c r="HP697" s="262"/>
      <c r="HQ697" s="262"/>
      <c r="HR697" s="262"/>
      <c r="HS697" s="262"/>
      <c r="HT697" s="262"/>
      <c r="HU697" s="263"/>
      <c r="HV697" s="262"/>
    </row>
    <row r="698" spans="1:230" ht="20.100000000000001" hidden="1" customHeight="1">
      <c r="A698" s="765"/>
      <c r="B698" s="766"/>
      <c r="C698" s="766"/>
      <c r="D698" s="766"/>
      <c r="E698" s="766"/>
      <c r="F698" s="766"/>
      <c r="G698" s="766"/>
      <c r="H698" s="788"/>
      <c r="I698" s="1259"/>
      <c r="J698" s="766"/>
      <c r="K698" s="766"/>
      <c r="L698" s="766"/>
      <c r="M698" s="766"/>
      <c r="N698" s="766"/>
      <c r="O698" s="788"/>
      <c r="P698" s="765"/>
      <c r="Q698" s="788"/>
      <c r="R698" s="1260"/>
      <c r="S698" s="1261">
        <v>0</v>
      </c>
      <c r="T698" s="830"/>
      <c r="U698" s="830"/>
      <c r="V698" s="710" t="s">
        <v>501</v>
      </c>
      <c r="W698" s="1182">
        <v>0</v>
      </c>
      <c r="X698" s="766"/>
      <c r="Y698" s="766"/>
      <c r="Z698" s="710" t="s">
        <v>501</v>
      </c>
      <c r="AA698" s="872">
        <v>2</v>
      </c>
      <c r="AB698" s="766"/>
      <c r="AC698" s="766"/>
      <c r="AD698" s="709"/>
      <c r="AE698" s="709"/>
      <c r="AF698" s="709"/>
      <c r="AG698" s="709"/>
      <c r="AH698" s="709"/>
      <c r="AI698" s="709"/>
      <c r="AJ698" s="709"/>
      <c r="AK698" s="795"/>
      <c r="AL698" s="740">
        <f>ROUNDUP((S698*W698*AA698),0)</f>
        <v>0</v>
      </c>
      <c r="AM698" s="741"/>
      <c r="AN698" s="741"/>
      <c r="AO698" s="741"/>
      <c r="AP698" s="741"/>
      <c r="AQ698" s="742"/>
      <c r="FR698" s="262"/>
      <c r="FS698" s="262"/>
      <c r="FT698" s="262"/>
      <c r="FU698" s="262"/>
      <c r="FV698" s="262"/>
      <c r="FW698" s="262"/>
      <c r="FX698" s="262"/>
      <c r="FY698" s="262"/>
      <c r="FZ698" s="262"/>
      <c r="GA698" s="262"/>
      <c r="GB698" s="262"/>
      <c r="GC698" s="262"/>
      <c r="GD698" s="262"/>
      <c r="GE698" s="262"/>
      <c r="GF698" s="262"/>
      <c r="GG698" s="262"/>
      <c r="GH698" s="262"/>
      <c r="GI698" s="262"/>
      <c r="GJ698" s="276"/>
      <c r="GK698" s="276"/>
      <c r="GL698" s="276"/>
      <c r="GM698" s="276"/>
      <c r="GN698" s="276"/>
      <c r="GO698" s="276"/>
      <c r="GP698" s="276"/>
      <c r="GQ698" s="276"/>
      <c r="GR698" s="276"/>
      <c r="GS698" s="276"/>
      <c r="GT698" s="276"/>
      <c r="GU698" s="262"/>
      <c r="GV698" s="276"/>
      <c r="GW698" s="262"/>
      <c r="GX698" s="262"/>
      <c r="GY698" s="262"/>
      <c r="GZ698" s="262"/>
      <c r="HA698" s="262"/>
      <c r="HB698" s="262"/>
      <c r="HC698" s="262"/>
      <c r="HD698" s="262"/>
      <c r="HE698" s="262"/>
      <c r="HF698" s="262"/>
      <c r="HG698" s="262"/>
      <c r="HH698" s="262"/>
      <c r="HI698" s="262"/>
      <c r="HJ698" s="262"/>
      <c r="HK698" s="262"/>
      <c r="HL698" s="262"/>
      <c r="HM698" s="262"/>
      <c r="HN698" s="262"/>
      <c r="HO698" s="262"/>
      <c r="HP698" s="262"/>
      <c r="HQ698" s="262"/>
      <c r="HR698" s="262"/>
      <c r="HS698" s="262"/>
      <c r="HT698" s="262"/>
      <c r="HU698" s="263"/>
      <c r="HV698" s="262"/>
    </row>
    <row r="699" spans="1:230" ht="20.100000000000001" hidden="1" customHeight="1">
      <c r="A699" s="765"/>
      <c r="B699" s="766"/>
      <c r="C699" s="766"/>
      <c r="D699" s="766"/>
      <c r="E699" s="766"/>
      <c r="F699" s="766"/>
      <c r="G699" s="766"/>
      <c r="H699" s="788"/>
      <c r="I699" s="1259"/>
      <c r="J699" s="766"/>
      <c r="K699" s="766"/>
      <c r="L699" s="766"/>
      <c r="M699" s="766"/>
      <c r="N699" s="766"/>
      <c r="O699" s="788"/>
      <c r="P699" s="765"/>
      <c r="Q699" s="788"/>
      <c r="R699" s="1163"/>
      <c r="S699" s="1263">
        <v>0</v>
      </c>
      <c r="T699" s="887"/>
      <c r="U699" s="887"/>
      <c r="V699" s="763" t="s">
        <v>501</v>
      </c>
      <c r="W699" s="1269">
        <v>0</v>
      </c>
      <c r="X699" s="809"/>
      <c r="Y699" s="809"/>
      <c r="Z699" s="763" t="s">
        <v>501</v>
      </c>
      <c r="AA699" s="866">
        <v>2</v>
      </c>
      <c r="AB699" s="809"/>
      <c r="AC699" s="809"/>
      <c r="AD699" s="747"/>
      <c r="AE699" s="747"/>
      <c r="AF699" s="747"/>
      <c r="AG699" s="747"/>
      <c r="AH699" s="747"/>
      <c r="AI699" s="747"/>
      <c r="AJ699" s="747"/>
      <c r="AK699" s="810"/>
      <c r="AL699" s="753">
        <f>ROUNDUP((S699*W699*AA699),0)</f>
        <v>0</v>
      </c>
      <c r="AM699" s="754"/>
      <c r="AN699" s="754"/>
      <c r="AO699" s="754"/>
      <c r="AP699" s="754"/>
      <c r="AQ699" s="755"/>
      <c r="FR699" s="262"/>
      <c r="FS699" s="262"/>
      <c r="FT699" s="262"/>
      <c r="FU699" s="262"/>
      <c r="FV699" s="262"/>
      <c r="FW699" s="262"/>
      <c r="FX699" s="262"/>
      <c r="FY699" s="262"/>
      <c r="FZ699" s="262"/>
      <c r="GA699" s="262"/>
      <c r="GB699" s="262"/>
      <c r="GC699" s="262"/>
      <c r="GD699" s="262"/>
      <c r="GE699" s="262"/>
      <c r="GF699" s="262"/>
      <c r="GG699" s="262"/>
      <c r="GH699" s="262"/>
      <c r="GI699" s="262"/>
      <c r="GJ699" s="276"/>
      <c r="GK699" s="276"/>
      <c r="GL699" s="276"/>
      <c r="GM699" s="276"/>
      <c r="GN699" s="276"/>
      <c r="GO699" s="276"/>
      <c r="GP699" s="276"/>
      <c r="GQ699" s="276"/>
      <c r="GR699" s="276"/>
      <c r="GS699" s="276"/>
      <c r="GT699" s="276"/>
      <c r="GU699" s="262"/>
      <c r="GV699" s="276"/>
      <c r="GW699" s="262"/>
      <c r="GX699" s="262"/>
      <c r="GY699" s="262"/>
      <c r="GZ699" s="262"/>
      <c r="HA699" s="262"/>
      <c r="HB699" s="262"/>
      <c r="HC699" s="262"/>
      <c r="HD699" s="262"/>
      <c r="HE699" s="262"/>
      <c r="HF699" s="262"/>
      <c r="HG699" s="262"/>
      <c r="HH699" s="262"/>
      <c r="HI699" s="262"/>
      <c r="HJ699" s="262"/>
      <c r="HK699" s="262"/>
      <c r="HL699" s="262"/>
      <c r="HM699" s="262"/>
      <c r="HN699" s="262"/>
      <c r="HO699" s="262"/>
      <c r="HP699" s="262"/>
      <c r="HQ699" s="262"/>
      <c r="HR699" s="262"/>
      <c r="HS699" s="262"/>
      <c r="HT699" s="262"/>
      <c r="HU699" s="263"/>
      <c r="HV699" s="262"/>
    </row>
    <row r="700" spans="1:230" ht="20.100000000000001" hidden="1" customHeight="1">
      <c r="A700" s="849"/>
      <c r="B700" s="846"/>
      <c r="C700" s="846"/>
      <c r="D700" s="846"/>
      <c r="E700" s="846"/>
      <c r="F700" s="846"/>
      <c r="G700" s="846"/>
      <c r="H700" s="873"/>
      <c r="I700" s="845"/>
      <c r="J700" s="778"/>
      <c r="K700" s="778"/>
      <c r="L700" s="778"/>
      <c r="M700" s="778"/>
      <c r="N700" s="778"/>
      <c r="O700" s="847"/>
      <c r="P700" s="845"/>
      <c r="Q700" s="847"/>
      <c r="R700" s="849" t="s">
        <v>431</v>
      </c>
      <c r="S700" s="846"/>
      <c r="T700" s="846"/>
      <c r="U700" s="846"/>
      <c r="V700" s="846"/>
      <c r="W700" s="846"/>
      <c r="X700" s="846"/>
      <c r="Y700" s="846" t="s">
        <v>496</v>
      </c>
      <c r="Z700" s="778"/>
      <c r="AA700" s="778"/>
      <c r="AB700" s="778"/>
      <c r="AC700" s="778"/>
      <c r="AD700" s="778"/>
      <c r="AE700" s="778"/>
      <c r="AF700" s="778"/>
      <c r="AG700" s="778"/>
      <c r="AH700" s="778"/>
      <c r="AI700" s="778"/>
      <c r="AJ700" s="778"/>
      <c r="AK700" s="847"/>
      <c r="AL700" s="853">
        <f>SUM(AL698:AL699)</f>
        <v>0</v>
      </c>
      <c r="AM700" s="854"/>
      <c r="AN700" s="854"/>
      <c r="AO700" s="854"/>
      <c r="AP700" s="854"/>
      <c r="AQ700" s="855"/>
      <c r="FM700" s="262"/>
      <c r="FQ700" s="262"/>
      <c r="FR700" s="262"/>
      <c r="FS700" s="262"/>
      <c r="FT700" s="262"/>
      <c r="FU700" s="262"/>
      <c r="FV700" s="262"/>
      <c r="FW700" s="262"/>
      <c r="FX700" s="262"/>
      <c r="FY700" s="262"/>
      <c r="FZ700" s="262"/>
      <c r="GA700" s="262"/>
      <c r="GB700" s="262"/>
      <c r="GC700" s="262"/>
      <c r="GD700" s="262"/>
      <c r="GE700" s="262"/>
      <c r="GF700" s="262"/>
      <c r="GG700" s="276"/>
      <c r="GH700" s="262"/>
      <c r="GI700" s="262"/>
      <c r="GJ700" s="276"/>
      <c r="GK700" s="276"/>
      <c r="GL700" s="276"/>
      <c r="GM700" s="276"/>
      <c r="GN700" s="276"/>
      <c r="GO700" s="276"/>
      <c r="GP700" s="276"/>
      <c r="GQ700" s="276"/>
      <c r="GR700" s="276"/>
      <c r="GS700" s="276"/>
      <c r="GT700" s="276"/>
      <c r="GU700" s="262"/>
      <c r="GV700" s="262"/>
      <c r="GW700" s="262"/>
      <c r="GX700" s="262"/>
      <c r="GY700" s="262"/>
      <c r="GZ700" s="262"/>
      <c r="HA700" s="262"/>
      <c r="HB700" s="262"/>
      <c r="HC700" s="262"/>
      <c r="HD700" s="262"/>
      <c r="HE700" s="262"/>
      <c r="HF700" s="262"/>
      <c r="HG700" s="262"/>
      <c r="HH700" s="262"/>
      <c r="HI700" s="262"/>
      <c r="HJ700" s="262"/>
      <c r="HK700" s="262"/>
      <c r="HL700" s="262"/>
      <c r="HM700" s="262"/>
      <c r="HN700" s="262"/>
      <c r="HO700" s="262"/>
      <c r="HP700" s="262"/>
      <c r="HQ700" s="262"/>
      <c r="HR700" s="262"/>
      <c r="HS700" s="262"/>
      <c r="HT700" s="262"/>
      <c r="HU700" s="263"/>
      <c r="HV700" s="262"/>
    </row>
    <row r="701" spans="1:230" ht="20.100000000000001" hidden="1" customHeight="1">
      <c r="A701" s="686" t="s">
        <v>785</v>
      </c>
      <c r="B701" s="687"/>
      <c r="C701" s="687"/>
      <c r="D701" s="687"/>
      <c r="E701" s="687"/>
      <c r="F701" s="687"/>
      <c r="G701" s="687"/>
      <c r="H701" s="785"/>
      <c r="I701" s="1082" t="s">
        <v>41</v>
      </c>
      <c r="J701" s="687"/>
      <c r="K701" s="687"/>
      <c r="L701" s="687"/>
      <c r="M701" s="687"/>
      <c r="N701" s="687"/>
      <c r="O701" s="785"/>
      <c r="P701" s="686" t="s">
        <v>514</v>
      </c>
      <c r="Q701" s="785"/>
      <c r="R701" s="686" t="s">
        <v>729</v>
      </c>
      <c r="S701" s="687"/>
      <c r="T701" s="687"/>
      <c r="U701" s="1075"/>
      <c r="V701" s="687"/>
      <c r="W701" s="857" t="s">
        <v>501</v>
      </c>
      <c r="X701" s="693" t="s">
        <v>364</v>
      </c>
      <c r="Y701" s="1270"/>
      <c r="Z701" s="693"/>
      <c r="AA701" s="693"/>
      <c r="AB701" s="857" t="s">
        <v>501</v>
      </c>
      <c r="AC701" s="1271"/>
      <c r="AD701" s="857" t="s">
        <v>786</v>
      </c>
      <c r="AE701" s="857"/>
      <c r="AF701" s="693"/>
      <c r="AG701" s="1270"/>
      <c r="AH701" s="693"/>
      <c r="AI701" s="693"/>
      <c r="AJ701" s="693"/>
      <c r="AK701" s="790"/>
      <c r="AL701" s="861"/>
      <c r="AM701" s="862"/>
      <c r="AN701" s="862"/>
      <c r="AO701" s="862"/>
      <c r="AP701" s="862"/>
      <c r="AQ701" s="863"/>
      <c r="AR701" s="111"/>
      <c r="AS701" s="111"/>
      <c r="AT701" s="111"/>
      <c r="AU701" s="111"/>
      <c r="AV701" s="111"/>
      <c r="AW701" s="111"/>
      <c r="AX701" s="111"/>
      <c r="AY701" s="111"/>
      <c r="AZ701" s="111"/>
      <c r="DW701" s="263"/>
      <c r="DX701" s="263"/>
      <c r="DY701" s="263"/>
      <c r="DZ701" s="263"/>
      <c r="EA701" s="263"/>
      <c r="EB701" s="262"/>
      <c r="EC701" s="262"/>
      <c r="ED701" s="262"/>
      <c r="EE701" s="262"/>
      <c r="EF701" s="262"/>
      <c r="EG701" s="262"/>
      <c r="EH701" s="262"/>
      <c r="EI701" s="262"/>
      <c r="EJ701" s="262"/>
      <c r="EK701" s="262"/>
      <c r="EL701" s="262"/>
      <c r="EM701" s="262"/>
      <c r="FM701" s="262"/>
      <c r="FN701" s="262"/>
      <c r="FO701" s="262"/>
      <c r="FP701" s="262"/>
      <c r="FQ701" s="262"/>
      <c r="FR701" s="262"/>
      <c r="FS701" s="262"/>
      <c r="FT701" s="262"/>
      <c r="FU701" s="262"/>
      <c r="FV701" s="262"/>
      <c r="FW701" s="262"/>
      <c r="FX701" s="262"/>
      <c r="FY701" s="262"/>
      <c r="FZ701" s="262"/>
      <c r="GA701" s="262"/>
      <c r="GB701" s="262"/>
      <c r="GC701" s="262"/>
      <c r="GD701" s="262"/>
      <c r="GE701" s="262"/>
      <c r="GF701" s="262"/>
      <c r="GG701" s="276"/>
      <c r="GH701" s="276"/>
      <c r="GI701" s="276"/>
      <c r="GJ701" s="276"/>
      <c r="GK701" s="276"/>
      <c r="GL701" s="276"/>
      <c r="GM701" s="276"/>
      <c r="GN701" s="276"/>
      <c r="GO701" s="276"/>
      <c r="GP701" s="276"/>
      <c r="GQ701" s="276"/>
      <c r="GR701" s="276"/>
      <c r="GS701" s="276"/>
      <c r="GT701" s="276"/>
      <c r="GU701" s="262"/>
      <c r="GV701" s="262"/>
      <c r="GW701" s="262"/>
      <c r="GX701" s="262"/>
      <c r="GY701" s="262"/>
      <c r="GZ701" s="262"/>
      <c r="HA701" s="262"/>
      <c r="HB701" s="262"/>
      <c r="HC701" s="262"/>
      <c r="HD701" s="262"/>
      <c r="HE701" s="262"/>
      <c r="HF701" s="262"/>
      <c r="HG701" s="262"/>
      <c r="HH701" s="262"/>
      <c r="HI701" s="262"/>
      <c r="HJ701" s="262"/>
      <c r="HK701" s="262"/>
      <c r="HL701" s="262"/>
      <c r="HM701" s="262"/>
      <c r="HN701" s="262"/>
      <c r="HO701" s="262"/>
      <c r="HP701" s="262"/>
      <c r="HQ701" s="262"/>
      <c r="HR701" s="262"/>
      <c r="HS701" s="262"/>
      <c r="HT701" s="262"/>
      <c r="HU701" s="263"/>
      <c r="HV701" s="262"/>
    </row>
    <row r="702" spans="1:230" ht="20.100000000000001" hidden="1" customHeight="1">
      <c r="A702" s="765" t="s">
        <v>787</v>
      </c>
      <c r="B702" s="766"/>
      <c r="C702" s="766"/>
      <c r="D702" s="766"/>
      <c r="E702" s="766"/>
      <c r="F702" s="766"/>
      <c r="G702" s="766"/>
      <c r="H702" s="788"/>
      <c r="I702" s="1272" t="s">
        <v>41</v>
      </c>
      <c r="J702" s="766"/>
      <c r="K702" s="766"/>
      <c r="L702" s="766"/>
      <c r="M702" s="766"/>
      <c r="N702" s="766"/>
      <c r="O702" s="788"/>
      <c r="P702" s="794"/>
      <c r="Q702" s="795"/>
      <c r="R702" s="765"/>
      <c r="S702" s="766"/>
      <c r="T702" s="766"/>
      <c r="U702" s="710"/>
      <c r="V702" s="766"/>
      <c r="W702" s="766"/>
      <c r="X702" s="766"/>
      <c r="Y702" s="766"/>
      <c r="Z702" s="766"/>
      <c r="AA702" s="710"/>
      <c r="AB702" s="766"/>
      <c r="AC702" s="766"/>
      <c r="AD702" s="766"/>
      <c r="AE702" s="709"/>
      <c r="AF702" s="710"/>
      <c r="AG702" s="709"/>
      <c r="AH702" s="709"/>
      <c r="AI702" s="709"/>
      <c r="AJ702" s="709"/>
      <c r="AK702" s="795"/>
      <c r="AL702" s="740"/>
      <c r="AM702" s="741"/>
      <c r="AN702" s="741"/>
      <c r="AO702" s="741"/>
      <c r="AP702" s="741"/>
      <c r="AQ702" s="742"/>
      <c r="DW702" s="262"/>
      <c r="DX702" s="263"/>
      <c r="DY702" s="263"/>
      <c r="DZ702" s="262"/>
      <c r="EA702" s="262"/>
      <c r="EB702" s="262"/>
      <c r="EC702" s="262"/>
      <c r="ED702" s="262"/>
      <c r="EE702" s="262"/>
      <c r="EF702" s="262"/>
      <c r="EG702" s="262"/>
      <c r="EH702" s="262"/>
      <c r="EI702" s="262"/>
      <c r="EJ702" s="262"/>
      <c r="EK702" s="262"/>
      <c r="EL702" s="262"/>
      <c r="EM702" s="262"/>
      <c r="FM702" s="262"/>
      <c r="FN702" s="262"/>
      <c r="FO702" s="262"/>
      <c r="FP702" s="262"/>
      <c r="FQ702" s="262"/>
      <c r="FR702" s="262"/>
      <c r="FS702" s="262"/>
      <c r="FT702" s="262"/>
      <c r="FU702" s="262"/>
      <c r="FV702" s="262"/>
      <c r="FW702" s="262"/>
      <c r="FX702" s="262"/>
      <c r="FY702" s="262"/>
      <c r="FZ702" s="262"/>
      <c r="GA702" s="262"/>
      <c r="GB702" s="262"/>
      <c r="GC702" s="262"/>
      <c r="GD702" s="276"/>
      <c r="GE702" s="276"/>
      <c r="GF702" s="262"/>
      <c r="GG702" s="276"/>
      <c r="GH702" s="276"/>
      <c r="GI702" s="276"/>
      <c r="GJ702" s="276"/>
      <c r="GK702" s="276"/>
      <c r="GL702" s="276"/>
      <c r="GM702" s="276"/>
      <c r="GN702" s="276"/>
      <c r="GO702" s="276"/>
      <c r="GP702" s="276"/>
      <c r="GQ702" s="276"/>
      <c r="GR702" s="276"/>
      <c r="GS702" s="276"/>
      <c r="GT702" s="276"/>
      <c r="GU702" s="262"/>
      <c r="GV702" s="262"/>
      <c r="GW702" s="262"/>
      <c r="GX702" s="262"/>
      <c r="GY702" s="262"/>
      <c r="GZ702" s="262"/>
      <c r="HA702" s="262"/>
      <c r="HB702" s="262"/>
      <c r="HC702" s="262"/>
      <c r="HD702" s="262"/>
      <c r="HE702" s="262"/>
      <c r="HF702" s="262"/>
      <c r="HG702" s="262"/>
      <c r="HH702" s="262"/>
      <c r="HI702" s="262"/>
      <c r="HJ702" s="262"/>
      <c r="HK702" s="262"/>
      <c r="HL702" s="262"/>
      <c r="HM702" s="262"/>
      <c r="HN702" s="262"/>
      <c r="HO702" s="262"/>
      <c r="HP702" s="262"/>
      <c r="HQ702" s="262"/>
      <c r="HR702" s="262"/>
      <c r="HS702" s="262"/>
      <c r="HT702" s="262"/>
      <c r="HU702" s="263"/>
      <c r="HV702" s="262"/>
    </row>
    <row r="703" spans="1:230" ht="20.100000000000001" hidden="1" customHeight="1">
      <c r="A703" s="765"/>
      <c r="B703" s="766"/>
      <c r="C703" s="766"/>
      <c r="D703" s="766"/>
      <c r="E703" s="766"/>
      <c r="F703" s="766"/>
      <c r="G703" s="766"/>
      <c r="H703" s="836"/>
      <c r="I703" s="794"/>
      <c r="J703" s="709"/>
      <c r="K703" s="709"/>
      <c r="L703" s="709"/>
      <c r="M703" s="709"/>
      <c r="N703" s="709"/>
      <c r="O703" s="795"/>
      <c r="P703" s="794"/>
      <c r="Q703" s="795"/>
      <c r="R703" s="837"/>
      <c r="S703" s="766"/>
      <c r="T703" s="766"/>
      <c r="U703" s="710"/>
      <c r="V703" s="709"/>
      <c r="W703" s="1975"/>
      <c r="X703" s="1975"/>
      <c r="Y703" s="1975"/>
      <c r="Z703" s="1976">
        <f t="shared" ref="Z703:Z717" si="10">ROUNDUP(AA616/1.8,0)</f>
        <v>26</v>
      </c>
      <c r="AA703" s="1976"/>
      <c r="AB703" s="710" t="s">
        <v>501</v>
      </c>
      <c r="AC703" s="1977">
        <f t="shared" ref="AC703:AC717" si="11">AE616</f>
        <v>3</v>
      </c>
      <c r="AD703" s="1977"/>
      <c r="AE703" s="710" t="s">
        <v>501</v>
      </c>
      <c r="AF703" s="1978">
        <f t="shared" ref="AF703:AF717" si="12">AI616</f>
        <v>1</v>
      </c>
      <c r="AG703" s="1978"/>
      <c r="AH703" s="710"/>
      <c r="AI703" s="1979"/>
      <c r="AJ703" s="1979"/>
      <c r="AK703" s="795"/>
      <c r="AL703" s="740">
        <f>ROUND(((Z703*AC703)*(AF703)),0)</f>
        <v>78</v>
      </c>
      <c r="AM703" s="741"/>
      <c r="AN703" s="741"/>
      <c r="AO703" s="741"/>
      <c r="AP703" s="741"/>
      <c r="AQ703" s="742"/>
      <c r="DW703" s="263"/>
      <c r="DX703" s="262"/>
      <c r="DY703" s="262"/>
      <c r="DZ703" s="263"/>
      <c r="EA703" s="263"/>
      <c r="EB703" s="262"/>
      <c r="EC703" s="262"/>
      <c r="ED703" s="262"/>
      <c r="EE703" s="262"/>
      <c r="EF703" s="262"/>
      <c r="EG703" s="262"/>
      <c r="EH703" s="262"/>
      <c r="EI703" s="262"/>
      <c r="EJ703" s="262"/>
      <c r="EK703" s="262"/>
      <c r="EL703" s="262"/>
      <c r="EM703" s="262"/>
      <c r="ES703" s="262"/>
      <c r="FM703" s="262"/>
      <c r="FN703" s="262"/>
      <c r="FO703" s="262"/>
      <c r="FP703" s="262"/>
      <c r="FQ703" s="262"/>
      <c r="FR703" s="262"/>
      <c r="FS703" s="262"/>
      <c r="FT703" s="262"/>
      <c r="FU703" s="262"/>
      <c r="FV703" s="262"/>
      <c r="FW703" s="262"/>
      <c r="FX703" s="262"/>
      <c r="FY703" s="262"/>
      <c r="FZ703" s="262"/>
      <c r="GA703" s="262"/>
      <c r="GB703" s="262"/>
      <c r="GC703" s="262"/>
      <c r="GD703" s="276"/>
      <c r="GE703" s="276"/>
      <c r="GF703" s="262"/>
      <c r="GG703" s="276"/>
      <c r="GH703" s="276"/>
      <c r="GI703" s="276"/>
      <c r="GJ703" s="276"/>
      <c r="GK703" s="276"/>
      <c r="GL703" s="276"/>
      <c r="GM703" s="276"/>
      <c r="GN703" s="276"/>
      <c r="GO703" s="276"/>
      <c r="GP703" s="276"/>
      <c r="GQ703" s="276"/>
      <c r="GR703" s="276"/>
      <c r="GS703" s="276"/>
      <c r="GT703" s="276"/>
      <c r="GU703" s="262"/>
      <c r="GV703" s="262"/>
      <c r="GW703" s="262"/>
      <c r="GX703" s="262"/>
      <c r="GY703" s="262"/>
      <c r="GZ703" s="262"/>
      <c r="HA703" s="262"/>
      <c r="HB703" s="262"/>
      <c r="HC703" s="262"/>
      <c r="HD703" s="262"/>
      <c r="HE703" s="262"/>
      <c r="HF703" s="262"/>
      <c r="HG703" s="262"/>
      <c r="HH703" s="262"/>
      <c r="HI703" s="262"/>
      <c r="HJ703" s="262"/>
      <c r="HK703" s="262"/>
      <c r="HL703" s="262"/>
      <c r="HM703" s="262"/>
      <c r="HN703" s="262"/>
      <c r="HO703" s="262"/>
      <c r="HP703" s="262"/>
      <c r="HQ703" s="262"/>
      <c r="HR703" s="262"/>
      <c r="HS703" s="262"/>
      <c r="HT703" s="262"/>
      <c r="HU703" s="263"/>
      <c r="HV703" s="263"/>
    </row>
    <row r="704" spans="1:230" ht="20.100000000000001" hidden="1" customHeight="1">
      <c r="A704" s="765"/>
      <c r="B704" s="766"/>
      <c r="C704" s="766"/>
      <c r="D704" s="766"/>
      <c r="E704" s="766"/>
      <c r="F704" s="766"/>
      <c r="G704" s="766"/>
      <c r="H704" s="836"/>
      <c r="I704" s="794"/>
      <c r="J704" s="709"/>
      <c r="K704" s="709"/>
      <c r="L704" s="709"/>
      <c r="M704" s="709"/>
      <c r="N704" s="709"/>
      <c r="O704" s="795"/>
      <c r="P704" s="794"/>
      <c r="Q704" s="795"/>
      <c r="R704" s="837"/>
      <c r="S704" s="766"/>
      <c r="T704" s="766"/>
      <c r="U704" s="710"/>
      <c r="V704" s="709"/>
      <c r="W704" s="1975"/>
      <c r="X704" s="1975"/>
      <c r="Y704" s="1975"/>
      <c r="Z704" s="1976">
        <f t="shared" si="10"/>
        <v>15</v>
      </c>
      <c r="AA704" s="1976"/>
      <c r="AB704" s="710" t="s">
        <v>501</v>
      </c>
      <c r="AC704" s="1977">
        <f t="shared" si="11"/>
        <v>1</v>
      </c>
      <c r="AD704" s="1977"/>
      <c r="AE704" s="710" t="s">
        <v>501</v>
      </c>
      <c r="AF704" s="1978">
        <f t="shared" si="12"/>
        <v>1</v>
      </c>
      <c r="AG704" s="1978"/>
      <c r="AH704" s="710"/>
      <c r="AI704" s="1980"/>
      <c r="AJ704" s="1980"/>
      <c r="AK704" s="795"/>
      <c r="AL704" s="740">
        <f t="shared" ref="AL704:AL717" si="13">ROUND(((Z704*AC704)*(AF704)),0)</f>
        <v>15</v>
      </c>
      <c r="AM704" s="741"/>
      <c r="AN704" s="741"/>
      <c r="AO704" s="741"/>
      <c r="AP704" s="741"/>
      <c r="AQ704" s="742"/>
      <c r="DW704" s="263"/>
      <c r="DX704" s="263"/>
      <c r="DY704" s="263"/>
      <c r="DZ704" s="263"/>
      <c r="EA704" s="263"/>
      <c r="EB704" s="262"/>
      <c r="EC704" s="262"/>
      <c r="ED704" s="262"/>
      <c r="EE704" s="262"/>
      <c r="EF704" s="262"/>
      <c r="EG704" s="262"/>
      <c r="EH704" s="262"/>
      <c r="EI704" s="262"/>
      <c r="EJ704" s="262"/>
      <c r="EK704" s="262"/>
      <c r="ES704" s="262"/>
      <c r="FM704" s="262"/>
      <c r="FN704" s="262"/>
      <c r="FO704" s="262"/>
      <c r="FP704" s="262"/>
      <c r="FQ704" s="262"/>
      <c r="FR704" s="262"/>
      <c r="FS704" s="262"/>
      <c r="FT704" s="262"/>
      <c r="FU704" s="262"/>
      <c r="FV704" s="262"/>
      <c r="FW704" s="262"/>
      <c r="FX704" s="262"/>
      <c r="FY704" s="262"/>
      <c r="FZ704" s="262"/>
      <c r="GA704" s="262"/>
      <c r="GB704" s="262"/>
      <c r="GC704" s="262"/>
      <c r="GD704" s="276"/>
      <c r="GE704" s="276"/>
      <c r="GF704" s="262"/>
      <c r="GG704" s="276"/>
      <c r="GH704" s="276"/>
      <c r="GI704" s="276"/>
      <c r="GJ704" s="276"/>
      <c r="GK704" s="276"/>
      <c r="GL704" s="276"/>
      <c r="GM704" s="276"/>
      <c r="GN704" s="276"/>
      <c r="GO704" s="276"/>
      <c r="GP704" s="276"/>
      <c r="GQ704" s="276"/>
      <c r="GR704" s="276"/>
      <c r="GS704" s="276"/>
      <c r="GT704" s="276"/>
      <c r="GU704" s="262"/>
      <c r="GV704" s="262"/>
      <c r="GW704" s="262"/>
      <c r="GX704" s="262"/>
      <c r="GY704" s="262"/>
      <c r="GZ704" s="262"/>
      <c r="HA704" s="262"/>
      <c r="HB704" s="262"/>
      <c r="HC704" s="262"/>
      <c r="HD704" s="262"/>
      <c r="HE704" s="262"/>
      <c r="HF704" s="262"/>
      <c r="HG704" s="262"/>
      <c r="HH704" s="262"/>
      <c r="HI704" s="262"/>
      <c r="HJ704" s="262"/>
      <c r="HK704" s="262"/>
      <c r="HL704" s="262"/>
      <c r="HM704" s="262"/>
      <c r="HN704" s="262"/>
      <c r="HO704" s="262"/>
      <c r="HP704" s="262"/>
      <c r="HQ704" s="262"/>
      <c r="HR704" s="262"/>
      <c r="HS704" s="262"/>
      <c r="HT704" s="262"/>
      <c r="HU704" s="263"/>
      <c r="HV704" s="263"/>
    </row>
    <row r="705" spans="1:230" ht="20.100000000000001" hidden="1" customHeight="1">
      <c r="A705" s="765"/>
      <c r="B705" s="766"/>
      <c r="C705" s="766"/>
      <c r="D705" s="766"/>
      <c r="E705" s="766"/>
      <c r="F705" s="766"/>
      <c r="G705" s="766"/>
      <c r="H705" s="836"/>
      <c r="I705" s="794"/>
      <c r="J705" s="709"/>
      <c r="K705" s="709"/>
      <c r="L705" s="709"/>
      <c r="M705" s="709"/>
      <c r="N705" s="709"/>
      <c r="O705" s="795"/>
      <c r="P705" s="794"/>
      <c r="Q705" s="795"/>
      <c r="R705" s="837"/>
      <c r="S705" s="766"/>
      <c r="T705" s="766"/>
      <c r="U705" s="710"/>
      <c r="V705" s="709"/>
      <c r="W705" s="1975"/>
      <c r="X705" s="1975"/>
      <c r="Y705" s="1975"/>
      <c r="Z705" s="1976">
        <f t="shared" si="10"/>
        <v>12</v>
      </c>
      <c r="AA705" s="1976"/>
      <c r="AB705" s="710" t="s">
        <v>501</v>
      </c>
      <c r="AC705" s="1977">
        <f t="shared" si="11"/>
        <v>1</v>
      </c>
      <c r="AD705" s="1977"/>
      <c r="AE705" s="710" t="s">
        <v>501</v>
      </c>
      <c r="AF705" s="1978">
        <f t="shared" si="12"/>
        <v>1</v>
      </c>
      <c r="AG705" s="1978"/>
      <c r="AH705" s="710"/>
      <c r="AI705" s="1980"/>
      <c r="AJ705" s="1980"/>
      <c r="AK705" s="795"/>
      <c r="AL705" s="740">
        <f t="shared" si="13"/>
        <v>12</v>
      </c>
      <c r="AM705" s="741"/>
      <c r="AN705" s="741"/>
      <c r="AO705" s="741"/>
      <c r="AP705" s="741"/>
      <c r="AQ705" s="742"/>
      <c r="DW705" s="263"/>
      <c r="DX705" s="263"/>
      <c r="DY705" s="263"/>
      <c r="DZ705" s="263"/>
      <c r="EA705" s="263"/>
      <c r="EB705" s="262"/>
      <c r="EC705" s="262"/>
      <c r="ED705" s="262"/>
      <c r="EE705" s="262"/>
      <c r="EF705" s="262"/>
      <c r="EG705" s="262"/>
      <c r="EH705" s="262"/>
      <c r="EI705" s="262"/>
      <c r="EJ705" s="262"/>
      <c r="EK705" s="262"/>
      <c r="ES705" s="262"/>
      <c r="ET705" s="262"/>
      <c r="EU705" s="262"/>
      <c r="EV705" s="262"/>
      <c r="FB705" s="262"/>
      <c r="FM705" s="262"/>
      <c r="FN705" s="262"/>
      <c r="FO705" s="262"/>
      <c r="FP705" s="262"/>
      <c r="FQ705" s="262"/>
      <c r="FR705" s="262"/>
      <c r="FS705" s="262"/>
      <c r="FT705" s="262"/>
      <c r="FU705" s="262"/>
      <c r="FV705" s="262"/>
      <c r="FW705" s="262"/>
      <c r="FX705" s="262"/>
      <c r="FY705" s="262"/>
      <c r="FZ705" s="262"/>
      <c r="GA705" s="262"/>
      <c r="GB705" s="262"/>
      <c r="GC705" s="262"/>
      <c r="GD705" s="276"/>
      <c r="GE705" s="276"/>
      <c r="GF705" s="276"/>
      <c r="GG705" s="276"/>
      <c r="GH705" s="276"/>
      <c r="GI705" s="276"/>
      <c r="GJ705" s="276"/>
      <c r="GK705" s="276"/>
      <c r="GL705" s="276"/>
      <c r="GM705" s="276"/>
      <c r="GN705" s="276"/>
      <c r="GO705" s="276"/>
      <c r="GP705" s="276"/>
      <c r="GQ705" s="276"/>
      <c r="GR705" s="276"/>
      <c r="GS705" s="276"/>
      <c r="GT705" s="276"/>
      <c r="GU705" s="262"/>
      <c r="GV705" s="262"/>
      <c r="GW705" s="262"/>
      <c r="GX705" s="262"/>
      <c r="GY705" s="262"/>
      <c r="GZ705" s="262"/>
      <c r="HA705" s="262"/>
      <c r="HB705" s="262"/>
      <c r="HC705" s="262"/>
      <c r="HD705" s="262"/>
      <c r="HE705" s="262"/>
      <c r="HF705" s="262"/>
      <c r="HG705" s="262"/>
      <c r="HH705" s="262"/>
      <c r="HI705" s="262"/>
      <c r="HJ705" s="262"/>
      <c r="HK705" s="262"/>
      <c r="HL705" s="262"/>
      <c r="HM705" s="262"/>
      <c r="HN705" s="262"/>
      <c r="HO705" s="262"/>
      <c r="HP705" s="262"/>
      <c r="HQ705" s="262"/>
      <c r="HR705" s="262"/>
      <c r="HS705" s="262"/>
      <c r="HT705" s="262"/>
      <c r="HU705" s="263"/>
      <c r="HV705" s="263"/>
    </row>
    <row r="706" spans="1:230" ht="20.100000000000001" hidden="1" customHeight="1">
      <c r="A706" s="765"/>
      <c r="B706" s="766"/>
      <c r="C706" s="766"/>
      <c r="D706" s="766"/>
      <c r="E706" s="766"/>
      <c r="F706" s="766"/>
      <c r="G706" s="766"/>
      <c r="H706" s="836"/>
      <c r="I706" s="794"/>
      <c r="J706" s="709"/>
      <c r="K706" s="709"/>
      <c r="L706" s="709"/>
      <c r="M706" s="709"/>
      <c r="N706" s="709"/>
      <c r="O706" s="795"/>
      <c r="P706" s="794"/>
      <c r="Q706" s="795"/>
      <c r="R706" s="837"/>
      <c r="S706" s="766"/>
      <c r="T706" s="766"/>
      <c r="U706" s="710"/>
      <c r="V706" s="709"/>
      <c r="W706" s="1975"/>
      <c r="X706" s="1975"/>
      <c r="Y706" s="1975"/>
      <c r="Z706" s="1976">
        <f t="shared" si="10"/>
        <v>6</v>
      </c>
      <c r="AA706" s="1976"/>
      <c r="AB706" s="710" t="s">
        <v>501</v>
      </c>
      <c r="AC706" s="1977">
        <f t="shared" si="11"/>
        <v>3</v>
      </c>
      <c r="AD706" s="1977"/>
      <c r="AE706" s="710" t="s">
        <v>501</v>
      </c>
      <c r="AF706" s="1978">
        <f t="shared" si="12"/>
        <v>1</v>
      </c>
      <c r="AG706" s="1978"/>
      <c r="AH706" s="710"/>
      <c r="AI706" s="1980"/>
      <c r="AJ706" s="1980"/>
      <c r="AK706" s="795"/>
      <c r="AL706" s="740">
        <f t="shared" si="13"/>
        <v>18</v>
      </c>
      <c r="AM706" s="741"/>
      <c r="AN706" s="741"/>
      <c r="AO706" s="741"/>
      <c r="AP706" s="741"/>
      <c r="AQ706" s="742"/>
      <c r="DW706" s="263"/>
      <c r="DX706" s="263"/>
      <c r="DY706" s="263"/>
      <c r="DZ706" s="263"/>
      <c r="EA706" s="263"/>
      <c r="EB706" s="262"/>
      <c r="EC706" s="262"/>
      <c r="ED706" s="262"/>
      <c r="EE706" s="262"/>
      <c r="EF706" s="262"/>
      <c r="EG706" s="262"/>
      <c r="EH706" s="262"/>
      <c r="EI706" s="262"/>
      <c r="EJ706" s="262"/>
      <c r="EK706" s="262"/>
      <c r="ES706" s="262"/>
      <c r="ET706" s="262"/>
      <c r="EU706" s="262"/>
      <c r="EV706" s="262"/>
      <c r="FB706" s="262"/>
      <c r="FM706" s="262"/>
      <c r="FN706" s="262"/>
      <c r="FO706" s="262"/>
      <c r="FP706" s="262"/>
      <c r="FQ706" s="262"/>
      <c r="FR706" s="262"/>
      <c r="FS706" s="262"/>
      <c r="FT706" s="262"/>
      <c r="FU706" s="262"/>
      <c r="FV706" s="262"/>
      <c r="FW706" s="262"/>
      <c r="FX706" s="262"/>
      <c r="FY706" s="262"/>
      <c r="FZ706" s="262"/>
      <c r="GA706" s="262"/>
      <c r="GB706" s="262"/>
      <c r="GC706" s="262"/>
      <c r="GD706" s="276"/>
      <c r="GE706" s="276"/>
      <c r="GF706" s="276"/>
      <c r="GG706" s="276"/>
      <c r="GH706" s="276"/>
      <c r="GI706" s="276"/>
      <c r="GJ706" s="276"/>
      <c r="GK706" s="276"/>
      <c r="GL706" s="276"/>
      <c r="GM706" s="276"/>
      <c r="GN706" s="276"/>
      <c r="GO706" s="276"/>
      <c r="GP706" s="276"/>
      <c r="GQ706" s="276"/>
      <c r="GR706" s="276"/>
      <c r="GS706" s="276"/>
      <c r="GT706" s="276"/>
      <c r="GU706" s="262"/>
      <c r="GV706" s="262"/>
      <c r="GW706" s="262"/>
      <c r="GX706" s="262"/>
      <c r="GY706" s="262"/>
      <c r="GZ706" s="262"/>
      <c r="HA706" s="262"/>
      <c r="HB706" s="262"/>
      <c r="HC706" s="262"/>
      <c r="HD706" s="262"/>
      <c r="HE706" s="262"/>
      <c r="HF706" s="262"/>
      <c r="HG706" s="262"/>
      <c r="HH706" s="262"/>
      <c r="HI706" s="262"/>
      <c r="HJ706" s="262"/>
      <c r="HK706" s="262"/>
      <c r="HL706" s="262"/>
      <c r="HM706" s="262"/>
      <c r="HN706" s="262"/>
      <c r="HO706" s="262"/>
      <c r="HP706" s="262"/>
      <c r="HQ706" s="262"/>
      <c r="HR706" s="262"/>
      <c r="HS706" s="262"/>
      <c r="HT706" s="262"/>
      <c r="HU706" s="263"/>
      <c r="HV706" s="263"/>
    </row>
    <row r="707" spans="1:230" ht="20.100000000000001" hidden="1" customHeight="1">
      <c r="A707" s="765"/>
      <c r="B707" s="766"/>
      <c r="C707" s="766"/>
      <c r="D707" s="766"/>
      <c r="E707" s="766"/>
      <c r="F707" s="766"/>
      <c r="G707" s="766"/>
      <c r="H707" s="836"/>
      <c r="I707" s="794"/>
      <c r="J707" s="709"/>
      <c r="K707" s="709"/>
      <c r="L707" s="709"/>
      <c r="M707" s="709"/>
      <c r="N707" s="709"/>
      <c r="O707" s="795"/>
      <c r="P707" s="794"/>
      <c r="Q707" s="795"/>
      <c r="R707" s="837"/>
      <c r="S707" s="766"/>
      <c r="T707" s="766"/>
      <c r="U707" s="710"/>
      <c r="V707" s="709"/>
      <c r="W707" s="1975"/>
      <c r="X707" s="1975"/>
      <c r="Y707" s="1975"/>
      <c r="Z707" s="1976">
        <f t="shared" si="10"/>
        <v>6</v>
      </c>
      <c r="AA707" s="1976"/>
      <c r="AB707" s="710" t="s">
        <v>501</v>
      </c>
      <c r="AC707" s="1977">
        <f t="shared" si="11"/>
        <v>3</v>
      </c>
      <c r="AD707" s="1977"/>
      <c r="AE707" s="710" t="s">
        <v>501</v>
      </c>
      <c r="AF707" s="1978">
        <f t="shared" si="12"/>
        <v>1</v>
      </c>
      <c r="AG707" s="1978"/>
      <c r="AH707" s="710"/>
      <c r="AI707" s="1980"/>
      <c r="AJ707" s="1980"/>
      <c r="AK707" s="795"/>
      <c r="AL707" s="740">
        <f t="shared" si="13"/>
        <v>18</v>
      </c>
      <c r="AM707" s="741"/>
      <c r="AN707" s="741"/>
      <c r="AO707" s="741"/>
      <c r="AP707" s="741"/>
      <c r="AQ707" s="742"/>
      <c r="AR707" s="111"/>
      <c r="AS707" s="111"/>
      <c r="AT707" s="111"/>
      <c r="DW707" s="263"/>
      <c r="DX707" s="263"/>
      <c r="DY707" s="263"/>
      <c r="DZ707" s="263"/>
      <c r="EA707" s="263"/>
      <c r="EB707" s="262"/>
      <c r="EC707" s="262"/>
      <c r="ED707" s="262"/>
      <c r="EE707" s="262"/>
      <c r="EF707" s="262"/>
      <c r="EG707" s="262"/>
      <c r="EH707" s="262"/>
      <c r="EI707" s="262"/>
      <c r="EJ707" s="262"/>
      <c r="EK707" s="262"/>
      <c r="ES707" s="262"/>
      <c r="ET707" s="262"/>
      <c r="EU707" s="262"/>
      <c r="EV707" s="262"/>
      <c r="FB707" s="262"/>
      <c r="FM707" s="262"/>
      <c r="FN707" s="262"/>
      <c r="FO707" s="262"/>
      <c r="FP707" s="262"/>
      <c r="FQ707" s="262"/>
      <c r="FR707" s="262"/>
      <c r="FS707" s="262"/>
      <c r="FT707" s="262"/>
      <c r="FU707" s="262"/>
      <c r="FV707" s="262"/>
      <c r="FW707" s="262"/>
      <c r="FX707" s="262"/>
      <c r="FY707" s="262"/>
      <c r="FZ707" s="262"/>
      <c r="GA707" s="262"/>
      <c r="GB707" s="262"/>
      <c r="GC707" s="262"/>
      <c r="GD707" s="276"/>
      <c r="GE707" s="276"/>
      <c r="GF707" s="276"/>
      <c r="GG707" s="276"/>
      <c r="GH707" s="276"/>
      <c r="GI707" s="276"/>
      <c r="GJ707" s="276"/>
      <c r="GK707" s="276"/>
      <c r="GL707" s="276"/>
      <c r="GM707" s="276"/>
      <c r="GN707" s="276"/>
      <c r="GO707" s="276"/>
      <c r="GP707" s="276"/>
      <c r="GQ707" s="276"/>
      <c r="GR707" s="276"/>
      <c r="GS707" s="276"/>
      <c r="GT707" s="276"/>
      <c r="GU707" s="262"/>
      <c r="GV707" s="262"/>
      <c r="GW707" s="262"/>
      <c r="GX707" s="262"/>
      <c r="GY707" s="262"/>
      <c r="GZ707" s="262"/>
      <c r="HA707" s="262"/>
      <c r="HB707" s="262"/>
      <c r="HC707" s="262"/>
      <c r="HD707" s="262"/>
      <c r="HE707" s="262"/>
      <c r="HF707" s="262"/>
      <c r="HG707" s="262"/>
      <c r="HH707" s="262"/>
      <c r="HI707" s="262"/>
      <c r="HJ707" s="262"/>
      <c r="HK707" s="262"/>
      <c r="HL707" s="262"/>
      <c r="HM707" s="262"/>
      <c r="HN707" s="262"/>
      <c r="HO707" s="262"/>
      <c r="HP707" s="262"/>
      <c r="HQ707" s="262"/>
      <c r="HR707" s="262"/>
      <c r="HS707" s="262"/>
      <c r="HT707" s="262"/>
      <c r="HU707" s="263"/>
      <c r="HV707" s="263"/>
    </row>
    <row r="708" spans="1:230" ht="20.100000000000001" hidden="1" customHeight="1">
      <c r="A708" s="765"/>
      <c r="B708" s="766"/>
      <c r="C708" s="766"/>
      <c r="D708" s="766"/>
      <c r="E708" s="766"/>
      <c r="F708" s="766"/>
      <c r="G708" s="766"/>
      <c r="H708" s="788"/>
      <c r="I708" s="794"/>
      <c r="J708" s="709"/>
      <c r="K708" s="709"/>
      <c r="L708" s="709"/>
      <c r="M708" s="709"/>
      <c r="N708" s="709"/>
      <c r="O708" s="795"/>
      <c r="P708" s="794"/>
      <c r="Q708" s="795"/>
      <c r="R708" s="837"/>
      <c r="S708" s="766"/>
      <c r="T708" s="766"/>
      <c r="U708" s="710"/>
      <c r="V708" s="709"/>
      <c r="W708" s="1975"/>
      <c r="X708" s="1975"/>
      <c r="Y708" s="1975"/>
      <c r="Z708" s="1976">
        <f t="shared" si="10"/>
        <v>7</v>
      </c>
      <c r="AA708" s="1976"/>
      <c r="AB708" s="710" t="s">
        <v>501</v>
      </c>
      <c r="AC708" s="1977">
        <f t="shared" si="11"/>
        <v>3</v>
      </c>
      <c r="AD708" s="1977"/>
      <c r="AE708" s="710" t="s">
        <v>501</v>
      </c>
      <c r="AF708" s="1978">
        <f t="shared" si="12"/>
        <v>1</v>
      </c>
      <c r="AG708" s="1978"/>
      <c r="AH708" s="710"/>
      <c r="AI708" s="1980"/>
      <c r="AJ708" s="1980"/>
      <c r="AK708" s="795"/>
      <c r="AL708" s="740">
        <f t="shared" si="13"/>
        <v>21</v>
      </c>
      <c r="AM708" s="741"/>
      <c r="AN708" s="741"/>
      <c r="AO708" s="741"/>
      <c r="AP708" s="741"/>
      <c r="AQ708" s="742"/>
      <c r="DW708" s="263"/>
      <c r="DX708" s="263"/>
      <c r="DY708" s="263"/>
      <c r="DZ708" s="263"/>
      <c r="EA708" s="263"/>
      <c r="EB708" s="262"/>
      <c r="EC708" s="262"/>
      <c r="ED708" s="262"/>
      <c r="EE708" s="262"/>
      <c r="EF708" s="262"/>
      <c r="EG708" s="262"/>
      <c r="EH708" s="262"/>
      <c r="EI708" s="262"/>
      <c r="EJ708" s="262"/>
      <c r="EK708" s="262"/>
      <c r="ES708" s="262"/>
      <c r="ET708" s="262"/>
      <c r="EU708" s="262"/>
      <c r="EV708" s="262"/>
      <c r="FB708" s="262"/>
      <c r="FM708" s="262"/>
      <c r="FN708" s="262"/>
      <c r="FO708" s="262"/>
      <c r="FP708" s="262"/>
      <c r="FQ708" s="262"/>
      <c r="FR708" s="262"/>
      <c r="FS708" s="262"/>
      <c r="FT708" s="262"/>
      <c r="FU708" s="262"/>
      <c r="FV708" s="262"/>
      <c r="FW708" s="262"/>
      <c r="FX708" s="262"/>
      <c r="FY708" s="262"/>
      <c r="FZ708" s="262"/>
      <c r="GA708" s="262"/>
      <c r="GB708" s="262"/>
      <c r="GC708" s="262"/>
      <c r="GD708" s="276"/>
      <c r="GE708" s="276"/>
      <c r="GF708" s="276"/>
      <c r="GG708" s="276"/>
      <c r="GH708" s="276"/>
      <c r="GI708" s="276"/>
      <c r="GJ708" s="276"/>
      <c r="GK708" s="276"/>
      <c r="GL708" s="276"/>
      <c r="GM708" s="276"/>
      <c r="GN708" s="276"/>
      <c r="GO708" s="276"/>
      <c r="GP708" s="276"/>
      <c r="GQ708" s="276"/>
      <c r="GR708" s="276"/>
      <c r="GS708" s="276"/>
      <c r="GT708" s="276"/>
      <c r="GU708" s="262"/>
      <c r="GV708" s="262"/>
      <c r="GW708" s="262"/>
      <c r="GX708" s="262"/>
      <c r="GY708" s="262"/>
      <c r="GZ708" s="262"/>
      <c r="HA708" s="262"/>
      <c r="HB708" s="262"/>
      <c r="HC708" s="262"/>
      <c r="HD708" s="262"/>
      <c r="HE708" s="262"/>
      <c r="HF708" s="262"/>
      <c r="HG708" s="262"/>
      <c r="HH708" s="262"/>
      <c r="HI708" s="262"/>
      <c r="HJ708" s="262"/>
      <c r="HK708" s="262"/>
      <c r="HL708" s="262"/>
      <c r="HM708" s="262"/>
      <c r="HN708" s="262"/>
      <c r="HO708" s="262"/>
      <c r="HP708" s="262"/>
      <c r="HQ708" s="262"/>
      <c r="HR708" s="262"/>
      <c r="HS708" s="262"/>
      <c r="HT708" s="262"/>
      <c r="HU708" s="263"/>
      <c r="HV708" s="263"/>
    </row>
    <row r="709" spans="1:230" ht="20.100000000000001" hidden="1" customHeight="1">
      <c r="A709" s="765"/>
      <c r="B709" s="766"/>
      <c r="C709" s="766"/>
      <c r="D709" s="766"/>
      <c r="E709" s="766"/>
      <c r="F709" s="766"/>
      <c r="G709" s="766"/>
      <c r="H709" s="788"/>
      <c r="I709" s="794"/>
      <c r="J709" s="709"/>
      <c r="K709" s="709"/>
      <c r="L709" s="709"/>
      <c r="M709" s="709"/>
      <c r="N709" s="709"/>
      <c r="O709" s="795"/>
      <c r="P709" s="794"/>
      <c r="Q709" s="795"/>
      <c r="R709" s="837"/>
      <c r="S709" s="766"/>
      <c r="T709" s="766"/>
      <c r="U709" s="710"/>
      <c r="V709" s="709"/>
      <c r="W709" s="1975"/>
      <c r="X709" s="1975"/>
      <c r="Y709" s="1975"/>
      <c r="Z709" s="1976">
        <f t="shared" si="10"/>
        <v>7</v>
      </c>
      <c r="AA709" s="1976"/>
      <c r="AB709" s="710" t="s">
        <v>501</v>
      </c>
      <c r="AC709" s="1977">
        <f t="shared" si="11"/>
        <v>1</v>
      </c>
      <c r="AD709" s="1977"/>
      <c r="AE709" s="710" t="s">
        <v>501</v>
      </c>
      <c r="AF709" s="1978">
        <f t="shared" si="12"/>
        <v>1</v>
      </c>
      <c r="AG709" s="1978"/>
      <c r="AH709" s="710"/>
      <c r="AI709" s="1980"/>
      <c r="AJ709" s="1980"/>
      <c r="AK709" s="795"/>
      <c r="AL709" s="740">
        <f t="shared" si="13"/>
        <v>7</v>
      </c>
      <c r="AM709" s="741"/>
      <c r="AN709" s="741"/>
      <c r="AO709" s="741"/>
      <c r="AP709" s="741"/>
      <c r="AQ709" s="742"/>
      <c r="DW709" s="263"/>
      <c r="DX709" s="263"/>
      <c r="DY709" s="263"/>
      <c r="DZ709" s="263"/>
      <c r="EA709" s="263"/>
      <c r="EB709" s="262"/>
      <c r="EC709" s="262"/>
      <c r="ED709" s="262"/>
      <c r="EE709" s="262"/>
      <c r="EF709" s="262"/>
      <c r="EG709" s="262"/>
      <c r="EH709" s="262"/>
      <c r="EI709" s="262"/>
      <c r="EJ709" s="262"/>
      <c r="EK709" s="262"/>
      <c r="ES709" s="262"/>
      <c r="ET709" s="262"/>
      <c r="EU709" s="262"/>
      <c r="EV709" s="262"/>
      <c r="FB709" s="262"/>
      <c r="FM709" s="262"/>
      <c r="FN709" s="262"/>
      <c r="FO709" s="262"/>
      <c r="FP709" s="262"/>
      <c r="FQ709" s="262"/>
      <c r="FR709" s="262"/>
      <c r="FS709" s="262"/>
      <c r="FT709" s="262"/>
      <c r="FU709" s="262"/>
      <c r="FV709" s="262"/>
      <c r="FW709" s="262"/>
      <c r="FX709" s="262"/>
      <c r="FY709" s="262"/>
      <c r="FZ709" s="262"/>
      <c r="GA709" s="262"/>
      <c r="GB709" s="262"/>
      <c r="GC709" s="262"/>
      <c r="GD709" s="276"/>
      <c r="GE709" s="276"/>
      <c r="GF709" s="276"/>
      <c r="GG709" s="276"/>
      <c r="GH709" s="276"/>
      <c r="GI709" s="276"/>
      <c r="GJ709" s="276"/>
      <c r="GK709" s="276"/>
      <c r="GL709" s="276"/>
      <c r="GM709" s="276"/>
      <c r="GN709" s="276"/>
      <c r="GO709" s="276"/>
      <c r="GP709" s="276"/>
      <c r="GQ709" s="276"/>
      <c r="GR709" s="276"/>
      <c r="GS709" s="276"/>
      <c r="GT709" s="276"/>
      <c r="GU709" s="262"/>
      <c r="GV709" s="262"/>
      <c r="GW709" s="262"/>
      <c r="GX709" s="262"/>
      <c r="GY709" s="262"/>
      <c r="GZ709" s="262"/>
      <c r="HA709" s="262"/>
      <c r="HB709" s="262"/>
      <c r="HC709" s="262"/>
      <c r="HD709" s="262"/>
      <c r="HE709" s="262"/>
      <c r="HF709" s="262"/>
      <c r="HG709" s="262"/>
      <c r="HH709" s="262"/>
      <c r="HI709" s="262"/>
      <c r="HJ709" s="262"/>
      <c r="HK709" s="262"/>
      <c r="HL709" s="262"/>
      <c r="HM709" s="262"/>
      <c r="HN709" s="262"/>
      <c r="HO709" s="262"/>
      <c r="HP709" s="262"/>
      <c r="HQ709" s="262"/>
      <c r="HR709" s="262"/>
      <c r="HS709" s="262"/>
      <c r="HT709" s="262"/>
      <c r="HU709" s="263"/>
      <c r="HV709" s="263"/>
    </row>
    <row r="710" spans="1:230" ht="20.100000000000001" hidden="1" customHeight="1">
      <c r="A710" s="765"/>
      <c r="B710" s="766"/>
      <c r="C710" s="766"/>
      <c r="D710" s="766"/>
      <c r="E710" s="766"/>
      <c r="F710" s="766"/>
      <c r="G710" s="766"/>
      <c r="H710" s="836"/>
      <c r="I710" s="794"/>
      <c r="J710" s="709"/>
      <c r="K710" s="709"/>
      <c r="L710" s="709"/>
      <c r="M710" s="709"/>
      <c r="N710" s="709"/>
      <c r="O710" s="795"/>
      <c r="P710" s="794"/>
      <c r="Q710" s="795"/>
      <c r="R710" s="837"/>
      <c r="S710" s="766"/>
      <c r="T710" s="766"/>
      <c r="U710" s="710"/>
      <c r="V710" s="709"/>
      <c r="W710" s="1975"/>
      <c r="X710" s="1975"/>
      <c r="Y710" s="1975"/>
      <c r="Z710" s="1976">
        <f t="shared" si="10"/>
        <v>7</v>
      </c>
      <c r="AA710" s="1976"/>
      <c r="AB710" s="710" t="s">
        <v>501</v>
      </c>
      <c r="AC710" s="1977">
        <f t="shared" si="11"/>
        <v>1</v>
      </c>
      <c r="AD710" s="1977"/>
      <c r="AE710" s="710" t="s">
        <v>501</v>
      </c>
      <c r="AF710" s="1978">
        <f t="shared" si="12"/>
        <v>1</v>
      </c>
      <c r="AG710" s="1978"/>
      <c r="AH710" s="710"/>
      <c r="AI710" s="1980"/>
      <c r="AJ710" s="1980"/>
      <c r="AK710" s="795"/>
      <c r="AL710" s="740">
        <f t="shared" si="13"/>
        <v>7</v>
      </c>
      <c r="AM710" s="741"/>
      <c r="AN710" s="741"/>
      <c r="AO710" s="741"/>
      <c r="AP710" s="741"/>
      <c r="AQ710" s="742"/>
      <c r="DW710" s="263"/>
      <c r="DX710" s="263"/>
      <c r="DY710" s="263"/>
      <c r="DZ710" s="263"/>
      <c r="EA710" s="263"/>
      <c r="EB710" s="262"/>
      <c r="EC710" s="262"/>
      <c r="ED710" s="262"/>
      <c r="EE710" s="262"/>
      <c r="EF710" s="262"/>
      <c r="EG710" s="262"/>
      <c r="EH710" s="262"/>
      <c r="EI710" s="262"/>
      <c r="EJ710" s="262"/>
      <c r="EK710" s="262"/>
      <c r="ES710" s="262"/>
      <c r="ET710" s="262"/>
      <c r="EU710" s="262"/>
      <c r="EV710" s="262"/>
      <c r="FB710" s="262"/>
      <c r="FM710" s="262"/>
      <c r="FN710" s="262"/>
      <c r="FO710" s="262"/>
      <c r="FP710" s="262"/>
      <c r="FQ710" s="262"/>
      <c r="FR710" s="262"/>
      <c r="FS710" s="262"/>
      <c r="FT710" s="262"/>
      <c r="FU710" s="262"/>
      <c r="FV710" s="262"/>
      <c r="FW710" s="262"/>
      <c r="FX710" s="262"/>
      <c r="FY710" s="262"/>
      <c r="FZ710" s="262"/>
      <c r="GA710" s="262"/>
      <c r="GB710" s="262"/>
      <c r="GC710" s="262"/>
      <c r="GD710" s="276"/>
      <c r="GE710" s="276"/>
      <c r="GF710" s="276"/>
      <c r="GG710" s="276"/>
      <c r="GH710" s="276"/>
      <c r="GI710" s="276"/>
      <c r="GJ710" s="276"/>
      <c r="GK710" s="276"/>
      <c r="GL710" s="276"/>
      <c r="GM710" s="276"/>
      <c r="GN710" s="276"/>
      <c r="GO710" s="276"/>
      <c r="GP710" s="276"/>
      <c r="GQ710" s="276"/>
      <c r="GR710" s="276"/>
      <c r="GS710" s="276"/>
      <c r="GT710" s="276"/>
      <c r="GU710" s="262"/>
      <c r="GV710" s="262"/>
      <c r="GW710" s="262"/>
      <c r="GX710" s="262"/>
      <c r="GY710" s="262"/>
      <c r="GZ710" s="262"/>
      <c r="HA710" s="262"/>
      <c r="HB710" s="262"/>
      <c r="HC710" s="262"/>
      <c r="HD710" s="262"/>
      <c r="HE710" s="262"/>
      <c r="HF710" s="262"/>
      <c r="HG710" s="262"/>
      <c r="HH710" s="262"/>
      <c r="HI710" s="262"/>
      <c r="HJ710" s="262"/>
      <c r="HK710" s="262"/>
      <c r="HL710" s="262"/>
      <c r="HM710" s="262"/>
      <c r="HN710" s="262"/>
      <c r="HO710" s="262"/>
      <c r="HP710" s="262"/>
      <c r="HQ710" s="262"/>
      <c r="HR710" s="262"/>
      <c r="HS710" s="262"/>
      <c r="HT710" s="262"/>
      <c r="HU710" s="263"/>
      <c r="HV710" s="263"/>
    </row>
    <row r="711" spans="1:230" ht="20.100000000000001" hidden="1" customHeight="1">
      <c r="A711" s="765"/>
      <c r="B711" s="766"/>
      <c r="C711" s="766"/>
      <c r="D711" s="766"/>
      <c r="E711" s="766"/>
      <c r="F711" s="766"/>
      <c r="G711" s="766"/>
      <c r="H711" s="836"/>
      <c r="I711" s="794"/>
      <c r="J711" s="709"/>
      <c r="K711" s="709"/>
      <c r="L711" s="709"/>
      <c r="M711" s="709"/>
      <c r="N711" s="709"/>
      <c r="O711" s="795"/>
      <c r="P711" s="794"/>
      <c r="Q711" s="795"/>
      <c r="R711" s="837"/>
      <c r="S711" s="766"/>
      <c r="T711" s="766"/>
      <c r="U711" s="710"/>
      <c r="V711" s="709"/>
      <c r="W711" s="1975"/>
      <c r="X711" s="1975"/>
      <c r="Y711" s="1975"/>
      <c r="Z711" s="1976">
        <f t="shared" si="10"/>
        <v>26</v>
      </c>
      <c r="AA711" s="1976"/>
      <c r="AB711" s="710" t="s">
        <v>501</v>
      </c>
      <c r="AC711" s="1977">
        <f t="shared" si="11"/>
        <v>3</v>
      </c>
      <c r="AD711" s="1977"/>
      <c r="AE711" s="710" t="s">
        <v>501</v>
      </c>
      <c r="AF711" s="1978">
        <f t="shared" si="12"/>
        <v>1</v>
      </c>
      <c r="AG711" s="1978"/>
      <c r="AH711" s="710"/>
      <c r="AI711" s="1980"/>
      <c r="AJ711" s="1980"/>
      <c r="AK711" s="795"/>
      <c r="AL711" s="740">
        <f t="shared" si="13"/>
        <v>78</v>
      </c>
      <c r="AM711" s="741"/>
      <c r="AN711" s="741"/>
      <c r="AO711" s="741"/>
      <c r="AP711" s="741"/>
      <c r="AQ711" s="742"/>
      <c r="DW711" s="263"/>
      <c r="DX711" s="263"/>
      <c r="DY711" s="263"/>
      <c r="DZ711" s="263"/>
      <c r="EA711" s="263"/>
      <c r="EB711" s="262"/>
      <c r="EC711" s="262"/>
      <c r="ED711" s="262"/>
      <c r="EE711" s="262"/>
      <c r="EF711" s="262"/>
      <c r="EG711" s="262"/>
      <c r="EH711" s="262"/>
      <c r="EI711" s="262"/>
      <c r="EJ711" s="262"/>
      <c r="EK711" s="262"/>
      <c r="ES711" s="262"/>
      <c r="ET711" s="262"/>
      <c r="EU711" s="262"/>
      <c r="EV711" s="262"/>
      <c r="FB711" s="262"/>
      <c r="FM711" s="262"/>
      <c r="FN711" s="262"/>
      <c r="FO711" s="262"/>
      <c r="FP711" s="262"/>
      <c r="FQ711" s="262"/>
      <c r="FR711" s="262"/>
      <c r="FS711" s="262"/>
      <c r="FT711" s="262"/>
      <c r="FU711" s="262"/>
      <c r="FV711" s="262"/>
      <c r="FW711" s="262"/>
      <c r="FX711" s="262"/>
      <c r="FY711" s="262"/>
      <c r="FZ711" s="262"/>
      <c r="GA711" s="262"/>
      <c r="GB711" s="262"/>
      <c r="GC711" s="262"/>
      <c r="GD711" s="276"/>
      <c r="GE711" s="276"/>
      <c r="GF711" s="276"/>
      <c r="GG711" s="276"/>
      <c r="GH711" s="276"/>
      <c r="GI711" s="276"/>
      <c r="GJ711" s="276"/>
      <c r="GK711" s="276"/>
      <c r="GL711" s="276"/>
      <c r="GM711" s="276"/>
      <c r="GN711" s="276"/>
      <c r="GO711" s="276"/>
      <c r="GP711" s="276"/>
      <c r="GQ711" s="276"/>
      <c r="GR711" s="276"/>
      <c r="GS711" s="276"/>
      <c r="GT711" s="276"/>
      <c r="GU711" s="262"/>
      <c r="GV711" s="262"/>
      <c r="GW711" s="262"/>
      <c r="GX711" s="262"/>
      <c r="GY711" s="262"/>
      <c r="GZ711" s="262"/>
      <c r="HA711" s="262"/>
      <c r="HB711" s="262"/>
      <c r="HC711" s="262"/>
      <c r="HD711" s="262"/>
      <c r="HE711" s="262"/>
      <c r="HF711" s="262"/>
      <c r="HG711" s="262"/>
      <c r="HH711" s="262"/>
      <c r="HI711" s="262"/>
      <c r="HJ711" s="262"/>
      <c r="HK711" s="262"/>
      <c r="HL711" s="262"/>
      <c r="HM711" s="262"/>
      <c r="HN711" s="262"/>
      <c r="HO711" s="262"/>
      <c r="HP711" s="262"/>
      <c r="HQ711" s="262"/>
      <c r="HR711" s="262"/>
      <c r="HS711" s="262"/>
      <c r="HT711" s="262"/>
      <c r="HU711" s="263"/>
      <c r="HV711" s="263"/>
    </row>
    <row r="712" spans="1:230" ht="20.100000000000001" hidden="1" customHeight="1">
      <c r="A712" s="765"/>
      <c r="B712" s="766"/>
      <c r="C712" s="766"/>
      <c r="D712" s="766"/>
      <c r="E712" s="766"/>
      <c r="F712" s="766"/>
      <c r="G712" s="766"/>
      <c r="H712" s="836"/>
      <c r="I712" s="794"/>
      <c r="J712" s="709"/>
      <c r="K712" s="709"/>
      <c r="L712" s="709"/>
      <c r="M712" s="709"/>
      <c r="N712" s="709"/>
      <c r="O712" s="795"/>
      <c r="P712" s="794"/>
      <c r="Q712" s="795"/>
      <c r="R712" s="837"/>
      <c r="S712" s="766"/>
      <c r="T712" s="766"/>
      <c r="U712" s="710"/>
      <c r="V712" s="709"/>
      <c r="W712" s="1975"/>
      <c r="X712" s="1975"/>
      <c r="Y712" s="1975"/>
      <c r="Z712" s="1976">
        <f t="shared" si="10"/>
        <v>9</v>
      </c>
      <c r="AA712" s="1976"/>
      <c r="AB712" s="710" t="s">
        <v>501</v>
      </c>
      <c r="AC712" s="1977">
        <f t="shared" si="11"/>
        <v>1</v>
      </c>
      <c r="AD712" s="1977"/>
      <c r="AE712" s="710" t="s">
        <v>501</v>
      </c>
      <c r="AF712" s="1978">
        <f t="shared" si="12"/>
        <v>1</v>
      </c>
      <c r="AG712" s="1978"/>
      <c r="AH712" s="710"/>
      <c r="AI712" s="1980"/>
      <c r="AJ712" s="1980"/>
      <c r="AK712" s="795"/>
      <c r="AL712" s="740">
        <f t="shared" si="13"/>
        <v>9</v>
      </c>
      <c r="AM712" s="741"/>
      <c r="AN712" s="741"/>
      <c r="AO712" s="741"/>
      <c r="AP712" s="741"/>
      <c r="AQ712" s="742"/>
      <c r="DW712" s="263"/>
      <c r="DX712" s="263"/>
      <c r="DY712" s="263"/>
      <c r="DZ712" s="263"/>
      <c r="EA712" s="263"/>
      <c r="EB712" s="262"/>
      <c r="EC712" s="262"/>
      <c r="ED712" s="262"/>
      <c r="EE712" s="262"/>
      <c r="EF712" s="262"/>
      <c r="EG712" s="262"/>
      <c r="EH712" s="262"/>
      <c r="EI712" s="262"/>
      <c r="EJ712" s="262"/>
      <c r="EK712" s="262"/>
      <c r="ES712" s="262"/>
      <c r="ET712" s="262"/>
      <c r="EU712" s="262"/>
      <c r="EV712" s="262"/>
      <c r="EZ712" s="262"/>
      <c r="FA712" s="262"/>
      <c r="FB712" s="262"/>
      <c r="FC712" s="262"/>
      <c r="FD712" s="262"/>
      <c r="FE712" s="262"/>
      <c r="FG712" s="262"/>
      <c r="FH712" s="262"/>
      <c r="FI712" s="262"/>
      <c r="FJ712" s="262"/>
      <c r="FK712" s="262"/>
      <c r="FL712" s="262"/>
      <c r="FM712" s="262"/>
      <c r="FN712" s="262"/>
      <c r="FO712" s="262"/>
      <c r="FP712" s="262"/>
      <c r="FQ712" s="262"/>
      <c r="FR712" s="262"/>
      <c r="FS712" s="262"/>
      <c r="FT712" s="262"/>
      <c r="FU712" s="262"/>
      <c r="FV712" s="262"/>
      <c r="FW712" s="262"/>
      <c r="FX712" s="262"/>
      <c r="FY712" s="262"/>
      <c r="FZ712" s="262"/>
      <c r="GA712" s="262"/>
      <c r="GB712" s="276"/>
      <c r="GC712" s="276"/>
      <c r="GD712" s="276"/>
      <c r="GE712" s="276"/>
      <c r="GF712" s="276"/>
      <c r="GG712" s="276"/>
      <c r="GH712" s="276"/>
      <c r="GI712" s="276"/>
      <c r="GJ712" s="276"/>
      <c r="GK712" s="276"/>
      <c r="GL712" s="276"/>
      <c r="GM712" s="276"/>
      <c r="GN712" s="276"/>
      <c r="GO712" s="276"/>
      <c r="GP712" s="276"/>
      <c r="GQ712" s="276"/>
      <c r="GR712" s="276"/>
      <c r="GS712" s="276"/>
      <c r="GT712" s="276"/>
      <c r="GU712" s="262"/>
      <c r="GV712" s="262"/>
      <c r="GW712" s="262"/>
      <c r="GX712" s="262"/>
      <c r="GY712" s="262"/>
      <c r="GZ712" s="262"/>
      <c r="HA712" s="262"/>
      <c r="HB712" s="262"/>
      <c r="HC712" s="262"/>
      <c r="HD712" s="262"/>
      <c r="HE712" s="262"/>
      <c r="HF712" s="262"/>
      <c r="HG712" s="262"/>
      <c r="HH712" s="262"/>
      <c r="HI712" s="262"/>
      <c r="HJ712" s="262"/>
      <c r="HK712" s="262"/>
      <c r="HL712" s="262"/>
      <c r="HM712" s="262"/>
      <c r="HN712" s="262"/>
      <c r="HO712" s="262"/>
      <c r="HP712" s="262"/>
      <c r="HQ712" s="262"/>
      <c r="HR712" s="262"/>
      <c r="HS712" s="262"/>
      <c r="HT712" s="263"/>
      <c r="HU712" s="263"/>
      <c r="HV712" s="263"/>
    </row>
    <row r="713" spans="1:230" ht="20.100000000000001" hidden="1" customHeight="1">
      <c r="A713" s="765"/>
      <c r="B713" s="766"/>
      <c r="C713" s="766"/>
      <c r="D713" s="766"/>
      <c r="E713" s="766"/>
      <c r="F713" s="766"/>
      <c r="G713" s="766"/>
      <c r="H713" s="836"/>
      <c r="I713" s="794"/>
      <c r="J713" s="709"/>
      <c r="K713" s="709"/>
      <c r="L713" s="709"/>
      <c r="M713" s="709"/>
      <c r="N713" s="709"/>
      <c r="O713" s="795"/>
      <c r="P713" s="794"/>
      <c r="Q713" s="795"/>
      <c r="R713" s="837"/>
      <c r="S713" s="766"/>
      <c r="T713" s="766"/>
      <c r="U713" s="710"/>
      <c r="V713" s="709"/>
      <c r="W713" s="1975"/>
      <c r="X713" s="1975"/>
      <c r="Y713" s="1975"/>
      <c r="Z713" s="1976">
        <f t="shared" si="10"/>
        <v>12</v>
      </c>
      <c r="AA713" s="1976"/>
      <c r="AB713" s="710" t="s">
        <v>501</v>
      </c>
      <c r="AC713" s="1977">
        <f t="shared" si="11"/>
        <v>1</v>
      </c>
      <c r="AD713" s="1977"/>
      <c r="AE713" s="710" t="s">
        <v>501</v>
      </c>
      <c r="AF713" s="1978">
        <f t="shared" si="12"/>
        <v>1</v>
      </c>
      <c r="AG713" s="1978"/>
      <c r="AH713" s="710"/>
      <c r="AI713" s="1980"/>
      <c r="AJ713" s="1980"/>
      <c r="AK713" s="795"/>
      <c r="AL713" s="740">
        <f t="shared" si="13"/>
        <v>12</v>
      </c>
      <c r="AM713" s="741"/>
      <c r="AN713" s="741"/>
      <c r="AO713" s="741"/>
      <c r="AP713" s="741"/>
      <c r="AQ713" s="742"/>
      <c r="DW713" s="263"/>
      <c r="DX713" s="263"/>
      <c r="DY713" s="263"/>
      <c r="DZ713" s="263"/>
      <c r="EA713" s="263"/>
      <c r="EB713" s="262"/>
      <c r="EC713" s="262"/>
      <c r="ED713" s="262"/>
      <c r="EE713" s="262"/>
      <c r="EF713" s="262"/>
      <c r="EG713" s="262"/>
      <c r="EH713" s="262"/>
      <c r="EI713" s="262"/>
      <c r="EJ713" s="262"/>
      <c r="EK713" s="262"/>
      <c r="ES713" s="262"/>
      <c r="ET713" s="262"/>
      <c r="EU713" s="262"/>
      <c r="EV713" s="262"/>
      <c r="EW713" s="262"/>
      <c r="EX713" s="262"/>
      <c r="EZ713" s="262"/>
      <c r="FA713" s="262"/>
      <c r="FB713" s="262"/>
      <c r="FC713" s="262"/>
      <c r="FD713" s="262"/>
      <c r="FE713" s="262"/>
      <c r="FF713" s="262"/>
      <c r="FG713" s="262"/>
      <c r="FH713" s="262"/>
      <c r="FI713" s="262"/>
      <c r="FJ713" s="262"/>
      <c r="FK713" s="262"/>
      <c r="FL713" s="262"/>
      <c r="FM713" s="262"/>
      <c r="FN713" s="262"/>
      <c r="FO713" s="262"/>
      <c r="FP713" s="262"/>
      <c r="FQ713" s="262"/>
      <c r="FR713" s="262"/>
      <c r="FS713" s="262"/>
      <c r="FT713" s="262"/>
      <c r="FU713" s="262"/>
      <c r="FV713" s="262"/>
      <c r="FW713" s="262"/>
      <c r="FX713" s="262"/>
      <c r="FY713" s="262"/>
      <c r="FZ713" s="262"/>
      <c r="GA713" s="262"/>
      <c r="GB713" s="276"/>
      <c r="GC713" s="276"/>
      <c r="GD713" s="276"/>
      <c r="GE713" s="276"/>
      <c r="GF713" s="276"/>
      <c r="GG713" s="276"/>
      <c r="GH713" s="276"/>
      <c r="GI713" s="276"/>
      <c r="GJ713" s="276"/>
      <c r="GK713" s="276"/>
      <c r="GL713" s="276"/>
      <c r="GM713" s="276"/>
      <c r="GN713" s="276"/>
      <c r="GO713" s="276"/>
      <c r="GP713" s="276"/>
      <c r="GQ713" s="276"/>
      <c r="GR713" s="276"/>
      <c r="GS713" s="276"/>
      <c r="GT713" s="276"/>
      <c r="GU713" s="262"/>
      <c r="GV713" s="262"/>
      <c r="GW713" s="262"/>
      <c r="GX713" s="262"/>
      <c r="GY713" s="262"/>
      <c r="GZ713" s="262"/>
      <c r="HA713" s="262"/>
      <c r="HB713" s="262"/>
      <c r="HC713" s="262"/>
      <c r="HD713" s="262"/>
      <c r="HE713" s="262"/>
      <c r="HF713" s="262"/>
      <c r="HG713" s="262"/>
      <c r="HH713" s="262"/>
      <c r="HI713" s="262"/>
      <c r="HJ713" s="262"/>
      <c r="HK713" s="262"/>
      <c r="HL713" s="262"/>
      <c r="HM713" s="262"/>
      <c r="HN713" s="262"/>
      <c r="HO713" s="262"/>
      <c r="HP713" s="262"/>
      <c r="HQ713" s="262"/>
      <c r="HR713" s="262"/>
      <c r="HS713" s="262"/>
      <c r="HT713" s="263"/>
      <c r="HU713" s="263"/>
      <c r="HV713" s="263"/>
    </row>
    <row r="714" spans="1:230" ht="20.100000000000001" hidden="1" customHeight="1">
      <c r="A714" s="765"/>
      <c r="B714" s="766"/>
      <c r="C714" s="766"/>
      <c r="D714" s="766"/>
      <c r="E714" s="766"/>
      <c r="F714" s="766"/>
      <c r="G714" s="766"/>
      <c r="H714" s="836"/>
      <c r="I714" s="794"/>
      <c r="J714" s="709"/>
      <c r="K714" s="709"/>
      <c r="L714" s="709"/>
      <c r="M714" s="709"/>
      <c r="N714" s="709"/>
      <c r="O714" s="795"/>
      <c r="P714" s="794"/>
      <c r="Q714" s="795"/>
      <c r="R714" s="837"/>
      <c r="S714" s="766"/>
      <c r="T714" s="766"/>
      <c r="U714" s="710"/>
      <c r="V714" s="709"/>
      <c r="W714" s="1975"/>
      <c r="X714" s="1975"/>
      <c r="Y714" s="1975"/>
      <c r="Z714" s="1976">
        <f t="shared" si="10"/>
        <v>7</v>
      </c>
      <c r="AA714" s="1976"/>
      <c r="AB714" s="710" t="s">
        <v>501</v>
      </c>
      <c r="AC714" s="1977">
        <f t="shared" si="11"/>
        <v>3</v>
      </c>
      <c r="AD714" s="1977"/>
      <c r="AE714" s="710" t="s">
        <v>501</v>
      </c>
      <c r="AF714" s="1978">
        <f t="shared" si="12"/>
        <v>1</v>
      </c>
      <c r="AG714" s="1978"/>
      <c r="AH714" s="710"/>
      <c r="AI714" s="1980"/>
      <c r="AJ714" s="1980"/>
      <c r="AK714" s="795"/>
      <c r="AL714" s="740">
        <f t="shared" si="13"/>
        <v>21</v>
      </c>
      <c r="AM714" s="741"/>
      <c r="AN714" s="741"/>
      <c r="AO714" s="741"/>
      <c r="AP714" s="741"/>
      <c r="AQ714" s="742"/>
      <c r="DW714" s="263"/>
      <c r="DX714" s="263"/>
      <c r="DY714" s="263"/>
      <c r="DZ714" s="263"/>
      <c r="EA714" s="263"/>
      <c r="EB714" s="262"/>
      <c r="EC714" s="262"/>
      <c r="ED714" s="262"/>
      <c r="EE714" s="262"/>
      <c r="EF714" s="262"/>
      <c r="EG714" s="262"/>
      <c r="EH714" s="262"/>
      <c r="EI714" s="262"/>
      <c r="EJ714" s="262"/>
      <c r="EK714" s="262"/>
      <c r="ES714" s="262"/>
      <c r="ET714" s="262"/>
      <c r="EU714" s="262"/>
      <c r="EV714" s="262"/>
      <c r="EW714" s="262"/>
      <c r="EX714" s="262"/>
      <c r="EZ714" s="262"/>
      <c r="FA714" s="262"/>
      <c r="FB714" s="262"/>
      <c r="FC714" s="262"/>
      <c r="FD714" s="262"/>
      <c r="FE714" s="262"/>
      <c r="FF714" s="262"/>
      <c r="FG714" s="262"/>
      <c r="FH714" s="262"/>
      <c r="FI714" s="262"/>
      <c r="FJ714" s="262"/>
      <c r="FK714" s="262"/>
      <c r="FL714" s="262"/>
      <c r="FM714" s="262"/>
      <c r="FN714" s="262"/>
      <c r="FO714" s="262"/>
      <c r="FP714" s="262"/>
      <c r="FQ714" s="262"/>
      <c r="FR714" s="262"/>
      <c r="FS714" s="262"/>
      <c r="FT714" s="262"/>
      <c r="FU714" s="262"/>
      <c r="FV714" s="262"/>
      <c r="FW714" s="262"/>
      <c r="FX714" s="262"/>
      <c r="FY714" s="262"/>
      <c r="FZ714" s="262"/>
      <c r="GA714" s="262"/>
      <c r="GB714" s="276"/>
      <c r="GC714" s="276"/>
      <c r="GD714" s="276"/>
      <c r="GE714" s="276"/>
      <c r="GF714" s="276"/>
      <c r="GG714" s="276"/>
      <c r="GH714" s="276"/>
      <c r="GI714" s="276"/>
      <c r="GJ714" s="276"/>
      <c r="GK714" s="276"/>
      <c r="GL714" s="276"/>
      <c r="GM714" s="276"/>
      <c r="GN714" s="276"/>
      <c r="GO714" s="276"/>
      <c r="GP714" s="276"/>
      <c r="GQ714" s="276"/>
      <c r="GR714" s="276"/>
      <c r="GS714" s="276"/>
      <c r="GT714" s="276"/>
      <c r="GU714" s="262"/>
      <c r="GV714" s="262"/>
      <c r="GW714" s="262"/>
      <c r="GX714" s="262"/>
      <c r="GY714" s="262"/>
      <c r="GZ714" s="262"/>
      <c r="HA714" s="262"/>
      <c r="HB714" s="262"/>
      <c r="HC714" s="262"/>
      <c r="HD714" s="262"/>
      <c r="HE714" s="262"/>
      <c r="HF714" s="262"/>
      <c r="HG714" s="262"/>
      <c r="HH714" s="262"/>
      <c r="HI714" s="262"/>
      <c r="HJ714" s="262"/>
      <c r="HK714" s="262"/>
      <c r="HL714" s="262"/>
      <c r="HM714" s="262"/>
      <c r="HN714" s="262"/>
      <c r="HO714" s="262"/>
      <c r="HP714" s="262"/>
      <c r="HQ714" s="262"/>
      <c r="HR714" s="262"/>
      <c r="HS714" s="262"/>
      <c r="HT714" s="263"/>
      <c r="HU714" s="263"/>
      <c r="HV714" s="263"/>
    </row>
    <row r="715" spans="1:230" ht="20.100000000000001" hidden="1" customHeight="1">
      <c r="A715" s="765"/>
      <c r="B715" s="766"/>
      <c r="C715" s="766"/>
      <c r="D715" s="766"/>
      <c r="E715" s="766"/>
      <c r="F715" s="766"/>
      <c r="G715" s="766"/>
      <c r="H715" s="836"/>
      <c r="I715" s="794"/>
      <c r="J715" s="709"/>
      <c r="K715" s="709"/>
      <c r="L715" s="709"/>
      <c r="M715" s="709"/>
      <c r="N715" s="709"/>
      <c r="O715" s="795"/>
      <c r="P715" s="794"/>
      <c r="Q715" s="795"/>
      <c r="R715" s="837"/>
      <c r="S715" s="766"/>
      <c r="T715" s="766"/>
      <c r="U715" s="710"/>
      <c r="V715" s="709"/>
      <c r="W715" s="1975"/>
      <c r="X715" s="1975"/>
      <c r="Y715" s="1975"/>
      <c r="Z715" s="1976">
        <f t="shared" si="10"/>
        <v>6</v>
      </c>
      <c r="AA715" s="1976"/>
      <c r="AB715" s="710" t="s">
        <v>501</v>
      </c>
      <c r="AC715" s="1977">
        <f t="shared" si="11"/>
        <v>3</v>
      </c>
      <c r="AD715" s="1977"/>
      <c r="AE715" s="710" t="s">
        <v>501</v>
      </c>
      <c r="AF715" s="1978">
        <f t="shared" si="12"/>
        <v>1</v>
      </c>
      <c r="AG715" s="1978"/>
      <c r="AH715" s="710"/>
      <c r="AI715" s="1980"/>
      <c r="AJ715" s="1980"/>
      <c r="AK715" s="795"/>
      <c r="AL715" s="740">
        <f t="shared" si="13"/>
        <v>18</v>
      </c>
      <c r="AM715" s="741"/>
      <c r="AN715" s="741"/>
      <c r="AO715" s="741"/>
      <c r="AP715" s="741"/>
      <c r="AQ715" s="742"/>
      <c r="DW715" s="263"/>
      <c r="DX715" s="263"/>
      <c r="DY715" s="263"/>
      <c r="DZ715" s="263"/>
      <c r="EA715" s="263"/>
      <c r="EB715" s="262"/>
      <c r="EC715" s="262"/>
      <c r="ED715" s="262"/>
      <c r="EE715" s="262"/>
      <c r="EF715" s="262"/>
      <c r="EG715" s="262"/>
      <c r="EH715" s="262"/>
      <c r="EI715" s="262"/>
      <c r="EJ715" s="262"/>
      <c r="EK715" s="262"/>
      <c r="ES715" s="262"/>
      <c r="ET715" s="262"/>
      <c r="EU715" s="262"/>
      <c r="EV715" s="262"/>
      <c r="EW715" s="262"/>
      <c r="EX715" s="262"/>
      <c r="EZ715" s="262"/>
      <c r="FA715" s="262"/>
      <c r="FB715" s="262"/>
      <c r="FC715" s="262"/>
      <c r="FD715" s="262"/>
      <c r="FE715" s="262"/>
      <c r="FF715" s="262"/>
      <c r="FG715" s="262"/>
      <c r="FH715" s="262"/>
      <c r="FI715" s="262"/>
      <c r="FJ715" s="262"/>
      <c r="FK715" s="262"/>
      <c r="FL715" s="262"/>
      <c r="FM715" s="262"/>
      <c r="FN715" s="262"/>
      <c r="FO715" s="262"/>
      <c r="FP715" s="262"/>
      <c r="FQ715" s="262"/>
      <c r="FR715" s="262"/>
      <c r="FS715" s="262"/>
      <c r="FT715" s="262"/>
      <c r="FU715" s="262"/>
      <c r="FV715" s="262"/>
      <c r="FW715" s="262"/>
      <c r="FX715" s="262"/>
      <c r="FY715" s="262"/>
      <c r="FZ715" s="262"/>
      <c r="GA715" s="262"/>
      <c r="GB715" s="276"/>
      <c r="GC715" s="276"/>
      <c r="GD715" s="276"/>
      <c r="GE715" s="276"/>
      <c r="GF715" s="276"/>
      <c r="GG715" s="276"/>
      <c r="GH715" s="276"/>
      <c r="GI715" s="276"/>
      <c r="GJ715" s="276"/>
      <c r="GK715" s="276"/>
      <c r="GL715" s="276"/>
      <c r="GM715" s="276"/>
      <c r="GN715" s="276"/>
      <c r="GO715" s="276"/>
      <c r="GP715" s="276"/>
      <c r="GQ715" s="276"/>
      <c r="GR715" s="276"/>
      <c r="GS715" s="276"/>
      <c r="GT715" s="276"/>
      <c r="GU715" s="262"/>
      <c r="GV715" s="262"/>
      <c r="GW715" s="262"/>
      <c r="GX715" s="262"/>
      <c r="GY715" s="262"/>
      <c r="GZ715" s="262"/>
      <c r="HA715" s="262"/>
      <c r="HB715" s="262"/>
      <c r="HC715" s="262"/>
      <c r="HD715" s="262"/>
      <c r="HE715" s="262"/>
      <c r="HF715" s="262"/>
      <c r="HG715" s="262"/>
      <c r="HH715" s="262"/>
      <c r="HI715" s="262"/>
      <c r="HJ715" s="262"/>
      <c r="HK715" s="262"/>
      <c r="HL715" s="262"/>
      <c r="HM715" s="262"/>
      <c r="HN715" s="262"/>
      <c r="HO715" s="262"/>
      <c r="HP715" s="262"/>
      <c r="HQ715" s="262"/>
      <c r="HR715" s="262"/>
      <c r="HS715" s="262"/>
      <c r="HT715" s="263"/>
      <c r="HU715" s="263"/>
      <c r="HV715" s="263"/>
    </row>
    <row r="716" spans="1:230" ht="20.100000000000001" hidden="1" customHeight="1">
      <c r="A716" s="765"/>
      <c r="B716" s="766"/>
      <c r="C716" s="766"/>
      <c r="D716" s="766"/>
      <c r="E716" s="766"/>
      <c r="F716" s="766"/>
      <c r="G716" s="766"/>
      <c r="H716" s="836"/>
      <c r="I716" s="794"/>
      <c r="J716" s="709"/>
      <c r="K716" s="709"/>
      <c r="L716" s="709"/>
      <c r="M716" s="709"/>
      <c r="N716" s="709"/>
      <c r="O716" s="795"/>
      <c r="P716" s="794"/>
      <c r="Q716" s="795"/>
      <c r="R716" s="837"/>
      <c r="S716" s="766"/>
      <c r="T716" s="766"/>
      <c r="U716" s="710"/>
      <c r="V716" s="709"/>
      <c r="W716" s="1975"/>
      <c r="X716" s="1975"/>
      <c r="Y716" s="1975"/>
      <c r="Z716" s="1976">
        <f t="shared" si="10"/>
        <v>6</v>
      </c>
      <c r="AA716" s="1976"/>
      <c r="AB716" s="710" t="s">
        <v>501</v>
      </c>
      <c r="AC716" s="1977">
        <f t="shared" si="11"/>
        <v>4</v>
      </c>
      <c r="AD716" s="1977"/>
      <c r="AE716" s="710" t="s">
        <v>501</v>
      </c>
      <c r="AF716" s="1978">
        <f t="shared" si="12"/>
        <v>1</v>
      </c>
      <c r="AG716" s="1978"/>
      <c r="AH716" s="710"/>
      <c r="AI716" s="1980"/>
      <c r="AJ716" s="1980"/>
      <c r="AK716" s="795"/>
      <c r="AL716" s="740">
        <f t="shared" si="13"/>
        <v>24</v>
      </c>
      <c r="AM716" s="741"/>
      <c r="AN716" s="741"/>
      <c r="AO716" s="741"/>
      <c r="AP716" s="741"/>
      <c r="AQ716" s="742"/>
      <c r="DW716" s="263"/>
      <c r="DX716" s="263"/>
      <c r="DY716" s="263"/>
      <c r="DZ716" s="263"/>
      <c r="EA716" s="263"/>
      <c r="EB716" s="262"/>
      <c r="EC716" s="262"/>
      <c r="ED716" s="262"/>
      <c r="EE716" s="262"/>
      <c r="EF716" s="262"/>
      <c r="EG716" s="262"/>
      <c r="EH716" s="262"/>
      <c r="EI716" s="262"/>
      <c r="EJ716" s="262"/>
      <c r="EK716" s="262"/>
      <c r="ES716" s="262"/>
      <c r="ET716" s="262"/>
      <c r="EU716" s="262"/>
      <c r="EV716" s="262"/>
      <c r="EW716" s="262"/>
      <c r="EX716" s="262"/>
      <c r="EZ716" s="262"/>
      <c r="FA716" s="262"/>
      <c r="FB716" s="262"/>
      <c r="FC716" s="262"/>
      <c r="FD716" s="262"/>
      <c r="FE716" s="262"/>
      <c r="FF716" s="262"/>
      <c r="FG716" s="262"/>
      <c r="FH716" s="262"/>
      <c r="FI716" s="262"/>
      <c r="FJ716" s="262"/>
      <c r="FK716" s="262"/>
      <c r="FL716" s="262"/>
      <c r="FM716" s="262"/>
      <c r="FN716" s="262"/>
      <c r="FO716" s="262"/>
      <c r="FP716" s="262"/>
      <c r="FQ716" s="262"/>
      <c r="FR716" s="262"/>
      <c r="FS716" s="262"/>
      <c r="FT716" s="262"/>
      <c r="FU716" s="262"/>
      <c r="FV716" s="262"/>
      <c r="FW716" s="262"/>
      <c r="FX716" s="262"/>
      <c r="FY716" s="262"/>
      <c r="FZ716" s="262"/>
      <c r="GA716" s="262"/>
      <c r="GB716" s="276"/>
      <c r="GC716" s="276"/>
      <c r="GD716" s="276"/>
      <c r="GE716" s="276"/>
      <c r="GF716" s="276"/>
      <c r="GG716" s="276"/>
      <c r="GH716" s="276"/>
      <c r="GI716" s="276"/>
      <c r="GJ716" s="276"/>
      <c r="GK716" s="276"/>
      <c r="GL716" s="276"/>
      <c r="GM716" s="276"/>
      <c r="GN716" s="276"/>
      <c r="GO716" s="276"/>
      <c r="GP716" s="276"/>
      <c r="GQ716" s="276"/>
      <c r="GR716" s="276"/>
      <c r="GS716" s="276"/>
      <c r="GT716" s="276"/>
      <c r="GU716" s="262"/>
      <c r="GV716" s="262"/>
      <c r="GW716" s="262"/>
      <c r="GX716" s="262"/>
      <c r="GY716" s="262"/>
      <c r="GZ716" s="262"/>
      <c r="HA716" s="262"/>
      <c r="HB716" s="262"/>
      <c r="HC716" s="262"/>
      <c r="HD716" s="262"/>
      <c r="HE716" s="262"/>
      <c r="HF716" s="262"/>
      <c r="HG716" s="262"/>
      <c r="HH716" s="262"/>
      <c r="HI716" s="262"/>
      <c r="HJ716" s="262"/>
      <c r="HK716" s="262"/>
      <c r="HL716" s="262"/>
      <c r="HM716" s="262"/>
      <c r="HN716" s="262"/>
      <c r="HO716" s="262"/>
      <c r="HP716" s="262"/>
      <c r="HQ716" s="262"/>
      <c r="HR716" s="262"/>
      <c r="HS716" s="262"/>
      <c r="HT716" s="263"/>
      <c r="HU716" s="263"/>
      <c r="HV716" s="263"/>
    </row>
    <row r="717" spans="1:230" ht="20.100000000000001" hidden="1" customHeight="1">
      <c r="A717" s="765"/>
      <c r="B717" s="766"/>
      <c r="C717" s="766"/>
      <c r="D717" s="766"/>
      <c r="E717" s="766"/>
      <c r="F717" s="766"/>
      <c r="G717" s="766"/>
      <c r="H717" s="836"/>
      <c r="I717" s="794"/>
      <c r="J717" s="709"/>
      <c r="K717" s="709"/>
      <c r="L717" s="709"/>
      <c r="M717" s="709"/>
      <c r="N717" s="709"/>
      <c r="O717" s="795"/>
      <c r="P717" s="794"/>
      <c r="Q717" s="795"/>
      <c r="R717" s="837"/>
      <c r="S717" s="766"/>
      <c r="T717" s="766"/>
      <c r="U717" s="710"/>
      <c r="V717" s="709"/>
      <c r="W717" s="1975"/>
      <c r="X717" s="1975"/>
      <c r="Y717" s="1975"/>
      <c r="Z717" s="1976">
        <f t="shared" si="10"/>
        <v>0</v>
      </c>
      <c r="AA717" s="1976"/>
      <c r="AB717" s="710" t="s">
        <v>501</v>
      </c>
      <c r="AC717" s="1977">
        <f t="shared" si="11"/>
        <v>0</v>
      </c>
      <c r="AD717" s="1977"/>
      <c r="AE717" s="710" t="s">
        <v>501</v>
      </c>
      <c r="AF717" s="1978">
        <f t="shared" si="12"/>
        <v>1</v>
      </c>
      <c r="AG717" s="1978"/>
      <c r="AH717" s="710"/>
      <c r="AI717" s="1980"/>
      <c r="AJ717" s="1980"/>
      <c r="AK717" s="795"/>
      <c r="AL717" s="740">
        <f t="shared" si="13"/>
        <v>0</v>
      </c>
      <c r="AM717" s="741"/>
      <c r="AN717" s="741"/>
      <c r="AO717" s="741"/>
      <c r="AP717" s="741"/>
      <c r="AQ717" s="742"/>
      <c r="DW717" s="263"/>
      <c r="DX717" s="263"/>
      <c r="DY717" s="263"/>
      <c r="DZ717" s="263"/>
      <c r="EA717" s="263"/>
      <c r="EB717" s="262"/>
      <c r="EC717" s="262"/>
      <c r="ED717" s="262"/>
      <c r="EE717" s="262"/>
      <c r="EF717" s="262"/>
      <c r="EG717" s="262"/>
      <c r="EH717" s="262"/>
      <c r="EI717" s="262"/>
      <c r="EJ717" s="262"/>
      <c r="EK717" s="262"/>
      <c r="ES717" s="262"/>
      <c r="ET717" s="262"/>
      <c r="EU717" s="262"/>
      <c r="EV717" s="262"/>
      <c r="EW717" s="262"/>
      <c r="EX717" s="262"/>
      <c r="EZ717" s="262"/>
      <c r="FA717" s="262"/>
      <c r="FB717" s="262"/>
      <c r="FC717" s="262"/>
      <c r="FD717" s="262"/>
      <c r="FE717" s="262"/>
      <c r="FF717" s="262"/>
      <c r="FG717" s="262"/>
      <c r="FH717" s="262"/>
      <c r="FI717" s="262"/>
      <c r="FJ717" s="262"/>
      <c r="FK717" s="262"/>
      <c r="FL717" s="262"/>
      <c r="FM717" s="262"/>
      <c r="FN717" s="262"/>
      <c r="FO717" s="262"/>
      <c r="FP717" s="262"/>
      <c r="FQ717" s="262"/>
      <c r="FR717" s="262"/>
      <c r="FS717" s="262"/>
      <c r="FT717" s="262"/>
      <c r="FU717" s="262"/>
      <c r="FV717" s="262"/>
      <c r="FW717" s="262"/>
      <c r="FX717" s="262"/>
      <c r="FY717" s="262"/>
      <c r="FZ717" s="262"/>
      <c r="GA717" s="262"/>
      <c r="GB717" s="276"/>
      <c r="GC717" s="276"/>
      <c r="GD717" s="276"/>
      <c r="GE717" s="276"/>
      <c r="GF717" s="276"/>
      <c r="GG717" s="276"/>
      <c r="GH717" s="276"/>
      <c r="GI717" s="276"/>
      <c r="GJ717" s="276"/>
      <c r="GK717" s="276"/>
      <c r="GL717" s="276"/>
      <c r="GM717" s="276"/>
      <c r="GN717" s="276"/>
      <c r="GO717" s="276"/>
      <c r="GP717" s="276"/>
      <c r="GQ717" s="276"/>
      <c r="GR717" s="276"/>
      <c r="GS717" s="276"/>
      <c r="GT717" s="276"/>
      <c r="GU717" s="262"/>
      <c r="GV717" s="262"/>
      <c r="GW717" s="262"/>
      <c r="GX717" s="262"/>
      <c r="GY717" s="262"/>
      <c r="GZ717" s="262"/>
      <c r="HA717" s="262"/>
      <c r="HB717" s="262"/>
      <c r="HC717" s="262"/>
      <c r="HD717" s="262"/>
      <c r="HE717" s="262"/>
      <c r="HF717" s="262"/>
      <c r="HG717" s="262"/>
      <c r="HH717" s="262"/>
      <c r="HI717" s="262"/>
      <c r="HJ717" s="262"/>
      <c r="HK717" s="262"/>
      <c r="HL717" s="262"/>
      <c r="HM717" s="262"/>
      <c r="HN717" s="262"/>
      <c r="HO717" s="262"/>
      <c r="HP717" s="262"/>
      <c r="HQ717" s="262"/>
      <c r="HR717" s="262"/>
      <c r="HS717" s="262"/>
      <c r="HT717" s="263"/>
      <c r="HU717" s="263"/>
      <c r="HV717" s="263"/>
    </row>
    <row r="718" spans="1:230" ht="20.100000000000001" hidden="1" customHeight="1">
      <c r="A718" s="765"/>
      <c r="B718" s="766"/>
      <c r="C718" s="766"/>
      <c r="D718" s="766"/>
      <c r="E718" s="766"/>
      <c r="F718" s="766"/>
      <c r="G718" s="766"/>
      <c r="H718" s="836"/>
      <c r="I718" s="794"/>
      <c r="J718" s="709"/>
      <c r="K718" s="709"/>
      <c r="L718" s="709"/>
      <c r="M718" s="709"/>
      <c r="N718" s="709"/>
      <c r="O718" s="795"/>
      <c r="P718" s="794"/>
      <c r="Q718" s="795"/>
      <c r="R718" s="765"/>
      <c r="S718" s="766"/>
      <c r="T718" s="766"/>
      <c r="U718" s="710"/>
      <c r="V718" s="709"/>
      <c r="W718" s="830"/>
      <c r="X718" s="830"/>
      <c r="Y718" s="830"/>
      <c r="Z718" s="710"/>
      <c r="AA718" s="1212"/>
      <c r="AB718" s="766"/>
      <c r="AC718" s="766"/>
      <c r="AD718" s="709"/>
      <c r="AE718" s="710"/>
      <c r="AF718" s="709"/>
      <c r="AG718" s="710"/>
      <c r="AH718" s="1010"/>
      <c r="AI718" s="710"/>
      <c r="AJ718" s="709"/>
      <c r="AK718" s="795"/>
      <c r="AL718" s="740"/>
      <c r="AM718" s="741"/>
      <c r="AN718" s="741"/>
      <c r="AO718" s="741"/>
      <c r="AP718" s="741"/>
      <c r="AQ718" s="742"/>
      <c r="DW718" s="263"/>
      <c r="DX718" s="263"/>
      <c r="DY718" s="263"/>
      <c r="DZ718" s="263"/>
      <c r="EA718" s="263"/>
      <c r="EB718" s="262"/>
      <c r="EC718" s="262"/>
      <c r="ED718" s="262"/>
      <c r="EE718" s="262"/>
      <c r="EF718" s="262"/>
      <c r="EG718" s="262"/>
      <c r="EH718" s="262"/>
      <c r="EI718" s="262"/>
      <c r="EJ718" s="262"/>
      <c r="EK718" s="262"/>
      <c r="ES718" s="262"/>
      <c r="ET718" s="262"/>
      <c r="EU718" s="262"/>
      <c r="EV718" s="262"/>
      <c r="EW718" s="262"/>
      <c r="EX718" s="262"/>
      <c r="EZ718" s="262"/>
      <c r="FA718" s="262"/>
      <c r="FB718" s="262"/>
      <c r="FC718" s="262"/>
      <c r="FD718" s="262"/>
      <c r="FE718" s="262"/>
      <c r="FF718" s="262"/>
      <c r="FG718" s="262"/>
      <c r="FH718" s="262"/>
      <c r="FI718" s="262"/>
      <c r="FJ718" s="262"/>
      <c r="FK718" s="262"/>
      <c r="FL718" s="262"/>
      <c r="FM718" s="262"/>
      <c r="FN718" s="262"/>
      <c r="FO718" s="262"/>
      <c r="FP718" s="262"/>
      <c r="FQ718" s="262"/>
      <c r="FR718" s="262"/>
      <c r="FS718" s="262"/>
      <c r="FT718" s="262"/>
      <c r="FU718" s="262"/>
      <c r="FV718" s="262"/>
      <c r="FW718" s="262"/>
      <c r="FX718" s="262"/>
      <c r="FY718" s="262"/>
      <c r="FZ718" s="262"/>
      <c r="GA718" s="262"/>
      <c r="GB718" s="276"/>
      <c r="GC718" s="276"/>
      <c r="GD718" s="276"/>
      <c r="GE718" s="276"/>
      <c r="GF718" s="276"/>
      <c r="GG718" s="276"/>
      <c r="GH718" s="276"/>
      <c r="GI718" s="276"/>
      <c r="GJ718" s="276"/>
      <c r="GK718" s="276"/>
      <c r="GL718" s="276"/>
      <c r="GM718" s="276"/>
      <c r="GN718" s="276"/>
      <c r="GO718" s="276"/>
      <c r="GP718" s="276"/>
      <c r="GQ718" s="262"/>
      <c r="GR718" s="262"/>
      <c r="GS718" s="262"/>
      <c r="GT718" s="262"/>
      <c r="GU718" s="262"/>
      <c r="GV718" s="262"/>
      <c r="GW718" s="262"/>
      <c r="GX718" s="262"/>
      <c r="GY718" s="262"/>
      <c r="GZ718" s="262"/>
      <c r="HA718" s="262"/>
      <c r="HB718" s="262"/>
      <c r="HC718" s="262"/>
      <c r="HD718" s="262"/>
      <c r="HE718" s="262"/>
      <c r="HF718" s="262"/>
      <c r="HG718" s="262"/>
      <c r="HH718" s="262"/>
      <c r="HI718" s="262"/>
      <c r="HJ718" s="262"/>
      <c r="HK718" s="262"/>
      <c r="HL718" s="262"/>
      <c r="HM718" s="262"/>
      <c r="HN718" s="262"/>
      <c r="HO718" s="262"/>
      <c r="HP718" s="262"/>
      <c r="HQ718" s="263"/>
      <c r="HR718" s="263"/>
      <c r="HS718" s="262"/>
      <c r="HT718" s="263"/>
      <c r="HU718" s="263"/>
      <c r="HV718" s="263"/>
    </row>
    <row r="719" spans="1:230" ht="20.100000000000001" hidden="1" customHeight="1">
      <c r="A719" s="927"/>
      <c r="B719" s="826"/>
      <c r="C719" s="826"/>
      <c r="D719" s="826"/>
      <c r="E719" s="826"/>
      <c r="F719" s="826"/>
      <c r="G719" s="766"/>
      <c r="H719" s="836"/>
      <c r="I719" s="808"/>
      <c r="J719" s="747"/>
      <c r="K719" s="747"/>
      <c r="L719" s="747"/>
      <c r="M719" s="747"/>
      <c r="N719" s="747"/>
      <c r="O719" s="810"/>
      <c r="P719" s="831" t="s">
        <v>514</v>
      </c>
      <c r="Q719" s="832"/>
      <c r="R719" s="831" t="s">
        <v>762</v>
      </c>
      <c r="S719" s="992"/>
      <c r="T719" s="992"/>
      <c r="U719" s="996" t="s">
        <v>496</v>
      </c>
      <c r="V719" s="994"/>
      <c r="W719" s="1188"/>
      <c r="X719" s="1188"/>
      <c r="Y719" s="1188"/>
      <c r="Z719" s="1188"/>
      <c r="AA719" s="996"/>
      <c r="AB719" s="1188"/>
      <c r="AC719" s="1188"/>
      <c r="AD719" s="1188"/>
      <c r="AE719" s="1188"/>
      <c r="AF719" s="994"/>
      <c r="AG719" s="994"/>
      <c r="AH719" s="994"/>
      <c r="AI719" s="994"/>
      <c r="AJ719" s="994"/>
      <c r="AK719" s="1000"/>
      <c r="AL719" s="1001">
        <f>SUM(AL703:AL717)</f>
        <v>338</v>
      </c>
      <c r="AM719" s="1002"/>
      <c r="AN719" s="1002"/>
      <c r="AO719" s="1002"/>
      <c r="AP719" s="1002"/>
      <c r="AQ719" s="1003"/>
      <c r="DW719" s="263"/>
      <c r="DX719" s="263"/>
      <c r="DY719" s="263"/>
      <c r="DZ719" s="263"/>
      <c r="EA719" s="263"/>
      <c r="EB719" s="262"/>
      <c r="EC719" s="262"/>
      <c r="ED719" s="262"/>
      <c r="EE719" s="262"/>
      <c r="EF719" s="262"/>
      <c r="EG719" s="262"/>
      <c r="EH719" s="262"/>
      <c r="EI719" s="262"/>
      <c r="EJ719" s="262"/>
      <c r="EK719" s="262"/>
      <c r="ES719" s="262"/>
      <c r="ET719" s="262"/>
      <c r="EU719" s="262"/>
      <c r="EV719" s="262"/>
      <c r="EW719" s="262"/>
      <c r="EX719" s="262"/>
      <c r="EY719" s="262"/>
      <c r="EZ719" s="262"/>
      <c r="FA719" s="262"/>
      <c r="FB719" s="262"/>
      <c r="FC719" s="262"/>
      <c r="FD719" s="262"/>
      <c r="FE719" s="262"/>
      <c r="FF719" s="262"/>
      <c r="FG719" s="262"/>
      <c r="FH719" s="262"/>
      <c r="FI719" s="262"/>
      <c r="FJ719" s="262"/>
      <c r="FK719" s="262"/>
      <c r="FL719" s="262"/>
      <c r="FM719" s="262"/>
      <c r="FN719" s="262"/>
      <c r="FO719" s="262"/>
      <c r="FP719" s="262"/>
      <c r="FQ719" s="262"/>
      <c r="FR719" s="262"/>
      <c r="FS719" s="262"/>
      <c r="FT719" s="262"/>
      <c r="FU719" s="262"/>
      <c r="FV719" s="262"/>
      <c r="FW719" s="262"/>
      <c r="FX719" s="262"/>
      <c r="FY719" s="262"/>
      <c r="FZ719" s="262"/>
      <c r="GA719" s="262"/>
      <c r="GB719" s="276"/>
      <c r="GC719" s="276"/>
      <c r="GD719" s="276"/>
      <c r="GE719" s="276"/>
      <c r="GF719" s="276"/>
      <c r="GG719" s="276"/>
      <c r="GH719" s="276"/>
      <c r="GI719" s="276"/>
      <c r="GJ719" s="276"/>
      <c r="GK719" s="276"/>
      <c r="GL719" s="276"/>
      <c r="GM719" s="276"/>
      <c r="GN719" s="276"/>
      <c r="GO719" s="276"/>
      <c r="GP719" s="262"/>
      <c r="GQ719" s="262"/>
      <c r="GR719" s="262"/>
      <c r="GS719" s="262"/>
      <c r="GT719" s="262"/>
      <c r="GU719" s="262"/>
      <c r="GV719" s="262"/>
      <c r="GW719" s="262"/>
      <c r="GX719" s="262"/>
      <c r="GY719" s="262"/>
      <c r="GZ719" s="262"/>
      <c r="HA719" s="262"/>
      <c r="HB719" s="262"/>
      <c r="HC719" s="262"/>
      <c r="HD719" s="262"/>
      <c r="HE719" s="263"/>
      <c r="HF719" s="263"/>
      <c r="HG719" s="262"/>
      <c r="HH719" s="262"/>
      <c r="HI719" s="262"/>
      <c r="HJ719" s="262"/>
      <c r="HK719" s="262"/>
      <c r="HL719" s="263"/>
      <c r="HM719" s="263"/>
      <c r="HN719" s="263"/>
      <c r="HO719" s="262"/>
      <c r="HP719" s="263"/>
      <c r="HQ719" s="263"/>
      <c r="HR719" s="263"/>
      <c r="HS719" s="263"/>
      <c r="HT719" s="263"/>
      <c r="HV719" s="263"/>
    </row>
    <row r="720" spans="1:230" s="110" customFormat="1" ht="20.100000000000001" hidden="1" customHeight="1">
      <c r="A720" s="927"/>
      <c r="B720" s="826"/>
      <c r="C720" s="826"/>
      <c r="D720" s="826"/>
      <c r="E720" s="826"/>
      <c r="F720" s="826"/>
      <c r="G720" s="766"/>
      <c r="H720" s="836"/>
      <c r="I720" s="765" t="s">
        <v>788</v>
      </c>
      <c r="J720" s="766"/>
      <c r="K720" s="766"/>
      <c r="L720" s="766"/>
      <c r="M720" s="766"/>
      <c r="N720" s="766"/>
      <c r="O720" s="788"/>
      <c r="P720" s="765" t="s">
        <v>514</v>
      </c>
      <c r="Q720" s="788"/>
      <c r="R720" s="765" t="s">
        <v>789</v>
      </c>
      <c r="S720" s="766"/>
      <c r="T720" s="766"/>
      <c r="U720" s="915"/>
      <c r="V720" s="766"/>
      <c r="W720" s="710"/>
      <c r="X720" s="709"/>
      <c r="Y720" s="1111"/>
      <c r="Z720" s="709"/>
      <c r="AA720" s="709"/>
      <c r="AB720" s="710"/>
      <c r="AC720" s="930"/>
      <c r="AD720" s="1010"/>
      <c r="AE720" s="710"/>
      <c r="AF720" s="709"/>
      <c r="AG720" s="1111"/>
      <c r="AH720" s="709"/>
      <c r="AI720" s="709"/>
      <c r="AJ720" s="709"/>
      <c r="AK720" s="795"/>
      <c r="AL720" s="799"/>
      <c r="AM720" s="800"/>
      <c r="AN720" s="800"/>
      <c r="AO720" s="800"/>
      <c r="AP720" s="800"/>
      <c r="AQ720" s="82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DW720" s="263"/>
      <c r="DX720" s="263"/>
      <c r="DY720" s="263"/>
      <c r="DZ720" s="263"/>
      <c r="EA720" s="263"/>
      <c r="EB720" s="263"/>
      <c r="EC720" s="263"/>
      <c r="ED720" s="263"/>
      <c r="EE720" s="263"/>
      <c r="EF720" s="263"/>
      <c r="EG720" s="263"/>
      <c r="EH720" s="263"/>
      <c r="EI720" s="263"/>
      <c r="EJ720" s="263"/>
      <c r="EK720" s="263"/>
      <c r="ES720" s="263"/>
      <c r="ET720" s="263"/>
      <c r="EU720" s="263"/>
      <c r="EV720" s="263"/>
      <c r="EW720" s="263"/>
      <c r="EX720" s="263"/>
      <c r="EY720" s="263"/>
      <c r="EZ720" s="263"/>
      <c r="FA720" s="263"/>
      <c r="FB720" s="263"/>
      <c r="FC720" s="263"/>
      <c r="FD720" s="263"/>
      <c r="FE720" s="263"/>
      <c r="FF720" s="263"/>
      <c r="FG720" s="263"/>
      <c r="FH720" s="263"/>
      <c r="FI720" s="263"/>
      <c r="FJ720" s="263"/>
      <c r="FK720" s="263"/>
      <c r="FL720" s="263"/>
      <c r="FM720" s="263"/>
      <c r="FN720" s="263"/>
      <c r="FO720" s="263"/>
      <c r="FP720" s="263"/>
      <c r="FQ720" s="263"/>
      <c r="FR720" s="263"/>
      <c r="FS720" s="263"/>
      <c r="FT720" s="263"/>
      <c r="FU720" s="263"/>
      <c r="FV720" s="263"/>
      <c r="FW720" s="263"/>
      <c r="FX720" s="263"/>
      <c r="FY720" s="263"/>
      <c r="FZ720" s="263"/>
      <c r="GA720" s="263"/>
      <c r="GB720" s="280"/>
      <c r="GC720" s="280"/>
      <c r="GD720" s="280"/>
      <c r="GE720" s="280"/>
      <c r="GF720" s="280"/>
      <c r="GG720" s="280"/>
      <c r="GH720" s="280"/>
      <c r="GI720" s="280"/>
      <c r="GJ720" s="280"/>
      <c r="GK720" s="280"/>
      <c r="GL720" s="280"/>
      <c r="GM720" s="280"/>
      <c r="GN720" s="280"/>
      <c r="GO720" s="280"/>
      <c r="GP720" s="263"/>
      <c r="GQ720" s="263"/>
      <c r="GR720" s="263"/>
      <c r="GS720" s="263"/>
      <c r="GT720" s="263"/>
      <c r="GU720" s="263"/>
      <c r="GV720" s="263"/>
      <c r="GW720" s="263"/>
      <c r="GX720" s="263"/>
      <c r="GY720" s="263"/>
      <c r="GZ720" s="263"/>
      <c r="HA720" s="263"/>
      <c r="HB720" s="263"/>
      <c r="HC720" s="263"/>
      <c r="HD720" s="263"/>
      <c r="HE720" s="263"/>
      <c r="HF720" s="263"/>
      <c r="HG720" s="263"/>
      <c r="HH720" s="263"/>
      <c r="HI720" s="263"/>
      <c r="HJ720" s="263"/>
      <c r="HK720" s="263"/>
      <c r="HL720" s="263"/>
      <c r="HM720" s="263"/>
      <c r="HN720" s="263"/>
      <c r="HO720" s="263"/>
      <c r="HP720" s="263"/>
      <c r="HQ720" s="263"/>
      <c r="HR720" s="263"/>
      <c r="HS720" s="263"/>
      <c r="HT720" s="263"/>
      <c r="HV720" s="263"/>
    </row>
    <row r="721" spans="1:230" ht="20.100000000000001" hidden="1" customHeight="1">
      <c r="A721" s="927"/>
      <c r="B721" s="826"/>
      <c r="C721" s="826"/>
      <c r="D721" s="826"/>
      <c r="E721" s="826"/>
      <c r="F721" s="826"/>
      <c r="G721" s="766"/>
      <c r="H721" s="836"/>
      <c r="I721" s="808"/>
      <c r="J721" s="747"/>
      <c r="K721" s="747"/>
      <c r="L721" s="747"/>
      <c r="M721" s="747"/>
      <c r="N721" s="747"/>
      <c r="O721" s="810"/>
      <c r="P721" s="811"/>
      <c r="Q721" s="812"/>
      <c r="R721" s="811"/>
      <c r="S721" s="1981">
        <f>AL719</f>
        <v>338</v>
      </c>
      <c r="T721" s="1981"/>
      <c r="U721" s="1981"/>
      <c r="V721" s="1981"/>
      <c r="W721" s="763" t="s">
        <v>501</v>
      </c>
      <c r="X721" s="747" t="s">
        <v>467</v>
      </c>
      <c r="Y721" s="1273">
        <v>3</v>
      </c>
      <c r="Z721" s="1274" t="s">
        <v>542</v>
      </c>
      <c r="AA721" s="1273">
        <v>5</v>
      </c>
      <c r="AB721" s="747" t="s">
        <v>469</v>
      </c>
      <c r="AC721" s="1275"/>
      <c r="AD721" s="1275"/>
      <c r="AE721" s="1275"/>
      <c r="AF721" s="747"/>
      <c r="AG721" s="747"/>
      <c r="AH721" s="747"/>
      <c r="AI721" s="747"/>
      <c r="AJ721" s="747"/>
      <c r="AK721" s="810"/>
      <c r="AL721" s="753">
        <f>ROUND(S721*Y721/AA721,0)</f>
        <v>203</v>
      </c>
      <c r="AM721" s="754"/>
      <c r="AN721" s="754"/>
      <c r="AO721" s="754"/>
      <c r="AP721" s="754"/>
      <c r="AQ721" s="755"/>
      <c r="DW721" s="263"/>
      <c r="DX721" s="263"/>
      <c r="DY721" s="263"/>
      <c r="DZ721" s="263"/>
      <c r="EA721" s="263"/>
      <c r="EB721" s="262"/>
      <c r="EC721" s="262"/>
      <c r="ED721" s="262"/>
      <c r="EE721" s="262"/>
      <c r="EF721" s="262"/>
      <c r="EG721" s="262"/>
      <c r="EH721" s="262"/>
      <c r="EI721" s="262"/>
      <c r="EJ721" s="262"/>
      <c r="EK721" s="262"/>
      <c r="ES721" s="262"/>
      <c r="ET721" s="262"/>
      <c r="EU721" s="262"/>
      <c r="EV721" s="262"/>
      <c r="EW721" s="262"/>
      <c r="EX721" s="262"/>
      <c r="EY721" s="262"/>
      <c r="EZ721" s="262"/>
      <c r="FA721" s="262"/>
      <c r="FB721" s="262"/>
      <c r="FC721" s="262"/>
      <c r="FD721" s="262"/>
      <c r="FE721" s="262"/>
      <c r="FF721" s="262"/>
      <c r="FG721" s="262"/>
      <c r="FH721" s="262"/>
      <c r="FI721" s="262"/>
      <c r="FJ721" s="262"/>
      <c r="FK721" s="262"/>
      <c r="FL721" s="262"/>
      <c r="FM721" s="262"/>
      <c r="FN721" s="262"/>
      <c r="FO721" s="262"/>
      <c r="FP721" s="262"/>
      <c r="FQ721" s="262"/>
      <c r="FR721" s="262"/>
      <c r="FS721" s="262"/>
      <c r="FT721" s="262"/>
      <c r="FU721" s="262"/>
      <c r="FV721" s="262"/>
      <c r="FW721" s="262"/>
      <c r="FX721" s="262"/>
      <c r="FY721" s="262"/>
      <c r="FZ721" s="262"/>
      <c r="GA721" s="262"/>
      <c r="GB721" s="276"/>
      <c r="GC721" s="276"/>
      <c r="GD721" s="276"/>
      <c r="GE721" s="276"/>
      <c r="GF721" s="276"/>
      <c r="GG721" s="276"/>
      <c r="GH721" s="276"/>
      <c r="GI721" s="276"/>
      <c r="GJ721" s="276"/>
      <c r="GK721" s="276"/>
      <c r="GL721" s="276"/>
      <c r="GM721" s="276"/>
      <c r="GN721" s="276"/>
      <c r="GO721" s="276"/>
      <c r="GP721" s="262"/>
      <c r="GQ721" s="262"/>
      <c r="GR721" s="262"/>
      <c r="GS721" s="262"/>
      <c r="GT721" s="262"/>
      <c r="GU721" s="262"/>
      <c r="GV721" s="262"/>
      <c r="GW721" s="262"/>
      <c r="GX721" s="262"/>
      <c r="GY721" s="262"/>
      <c r="GZ721" s="262"/>
      <c r="HA721" s="262"/>
      <c r="HB721" s="262"/>
      <c r="HC721" s="262"/>
      <c r="HD721" s="262"/>
      <c r="HE721" s="263"/>
      <c r="HF721" s="263"/>
      <c r="HG721" s="262"/>
      <c r="HH721" s="262"/>
      <c r="HI721" s="262"/>
      <c r="HJ721" s="262"/>
      <c r="HK721" s="262"/>
      <c r="HL721" s="263"/>
      <c r="HM721" s="263"/>
      <c r="HN721" s="263"/>
      <c r="HO721" s="262"/>
      <c r="HP721" s="263"/>
      <c r="HQ721" s="263"/>
      <c r="HR721" s="263"/>
      <c r="HS721" s="263"/>
      <c r="HT721" s="263"/>
      <c r="HV721" s="263"/>
    </row>
    <row r="722" spans="1:230" ht="20.100000000000001" hidden="1" customHeight="1">
      <c r="A722" s="927"/>
      <c r="B722" s="826"/>
      <c r="C722" s="826"/>
      <c r="D722" s="826"/>
      <c r="E722" s="826"/>
      <c r="F722" s="826"/>
      <c r="G722" s="766"/>
      <c r="H722" s="836"/>
      <c r="I722" s="765" t="s">
        <v>790</v>
      </c>
      <c r="J722" s="766"/>
      <c r="K722" s="766"/>
      <c r="L722" s="766"/>
      <c r="M722" s="766"/>
      <c r="N722" s="766"/>
      <c r="O722" s="788"/>
      <c r="P722" s="765" t="s">
        <v>514</v>
      </c>
      <c r="Q722" s="788"/>
      <c r="R722" s="765" t="s">
        <v>791</v>
      </c>
      <c r="S722" s="766"/>
      <c r="T722" s="766"/>
      <c r="U722" s="915"/>
      <c r="V722" s="766"/>
      <c r="W722" s="710"/>
      <c r="X722" s="709"/>
      <c r="Y722" s="1111"/>
      <c r="Z722" s="709"/>
      <c r="AA722" s="709"/>
      <c r="AB722" s="710"/>
      <c r="AC722" s="930"/>
      <c r="AD722" s="1010"/>
      <c r="AE722" s="710"/>
      <c r="AF722" s="709"/>
      <c r="AG722" s="1111"/>
      <c r="AH722" s="709"/>
      <c r="AI722" s="709"/>
      <c r="AJ722" s="709"/>
      <c r="AK722" s="795"/>
      <c r="AL722" s="799"/>
      <c r="AM722" s="800"/>
      <c r="AN722" s="800"/>
      <c r="AO722" s="800"/>
      <c r="AP722" s="800"/>
      <c r="AQ722" s="821"/>
      <c r="AR722" s="111"/>
      <c r="AS722" s="111"/>
      <c r="AT722" s="111"/>
      <c r="AU722" s="111"/>
      <c r="AV722" s="111"/>
      <c r="AW722" s="111"/>
      <c r="AX722" s="111"/>
      <c r="DW722" s="263"/>
      <c r="DX722" s="263"/>
      <c r="DY722" s="263"/>
      <c r="DZ722" s="263"/>
      <c r="EA722" s="263"/>
      <c r="EB722" s="262"/>
      <c r="EC722" s="262"/>
      <c r="ED722" s="262"/>
      <c r="EE722" s="262"/>
      <c r="EF722" s="262"/>
      <c r="EG722" s="262"/>
      <c r="EH722" s="262"/>
      <c r="EI722" s="262"/>
      <c r="EJ722" s="262"/>
      <c r="EK722" s="262"/>
      <c r="ES722" s="262"/>
      <c r="ET722" s="262"/>
      <c r="EU722" s="262"/>
      <c r="EV722" s="262"/>
      <c r="EW722" s="262"/>
      <c r="EX722" s="262"/>
      <c r="EY722" s="262"/>
      <c r="EZ722" s="262"/>
      <c r="FA722" s="262"/>
      <c r="FB722" s="262"/>
      <c r="FC722" s="262"/>
      <c r="FD722" s="262"/>
      <c r="FE722" s="262"/>
      <c r="FF722" s="262"/>
      <c r="FG722" s="262"/>
      <c r="FH722" s="262"/>
      <c r="FI722" s="262"/>
      <c r="FJ722" s="262"/>
      <c r="FK722" s="262"/>
      <c r="FL722" s="262"/>
      <c r="FM722" s="262"/>
      <c r="FN722" s="262"/>
      <c r="FO722" s="262"/>
      <c r="FP722" s="262"/>
      <c r="FQ722" s="262"/>
      <c r="FR722" s="262"/>
      <c r="FS722" s="262"/>
      <c r="FT722" s="262"/>
      <c r="FU722" s="262"/>
      <c r="FV722" s="262"/>
      <c r="FW722" s="262"/>
      <c r="FX722" s="262"/>
      <c r="FY722" s="262"/>
      <c r="FZ722" s="262"/>
      <c r="GA722" s="262"/>
      <c r="GB722" s="276"/>
      <c r="GC722" s="276"/>
      <c r="GD722" s="276"/>
      <c r="GE722" s="276"/>
      <c r="GF722" s="276"/>
      <c r="GG722" s="276"/>
      <c r="GH722" s="276"/>
      <c r="GI722" s="276"/>
      <c r="GJ722" s="276"/>
      <c r="GK722" s="276"/>
      <c r="GL722" s="276"/>
      <c r="GM722" s="276"/>
      <c r="GN722" s="276"/>
      <c r="GO722" s="276"/>
      <c r="GP722" s="262"/>
      <c r="GQ722" s="262"/>
      <c r="GR722" s="262"/>
      <c r="GS722" s="262"/>
      <c r="GT722" s="262"/>
      <c r="GU722" s="262"/>
      <c r="GV722" s="262"/>
      <c r="GW722" s="262"/>
      <c r="GX722" s="262"/>
      <c r="GY722" s="262"/>
      <c r="GZ722" s="262"/>
      <c r="HA722" s="262"/>
      <c r="HB722" s="262"/>
      <c r="HC722" s="262"/>
      <c r="HD722" s="262"/>
      <c r="HE722" s="263"/>
      <c r="HF722" s="263"/>
      <c r="HG722" s="262"/>
      <c r="HH722" s="262"/>
      <c r="HI722" s="262"/>
      <c r="HJ722" s="262"/>
      <c r="HK722" s="262"/>
      <c r="HL722" s="263"/>
      <c r="HM722" s="263"/>
      <c r="HN722" s="263"/>
      <c r="HO722" s="263"/>
      <c r="HP722" s="263"/>
      <c r="HQ722" s="263"/>
      <c r="HR722" s="263"/>
      <c r="HS722" s="263"/>
      <c r="HT722" s="263"/>
      <c r="HV722" s="263"/>
    </row>
    <row r="723" spans="1:230" ht="20.100000000000001" hidden="1" customHeight="1">
      <c r="A723" s="940"/>
      <c r="B723" s="843"/>
      <c r="C723" s="843"/>
      <c r="D723" s="843"/>
      <c r="E723" s="843"/>
      <c r="F723" s="843"/>
      <c r="G723" s="846"/>
      <c r="H723" s="844"/>
      <c r="I723" s="845"/>
      <c r="J723" s="778"/>
      <c r="K723" s="778"/>
      <c r="L723" s="778"/>
      <c r="M723" s="778"/>
      <c r="N723" s="778"/>
      <c r="O723" s="847"/>
      <c r="P723" s="849"/>
      <c r="Q723" s="873"/>
      <c r="R723" s="849"/>
      <c r="S723" s="1982">
        <f>AL719</f>
        <v>338</v>
      </c>
      <c r="T723" s="1982"/>
      <c r="U723" s="1982"/>
      <c r="V723" s="1982"/>
      <c r="W723" s="773" t="s">
        <v>501</v>
      </c>
      <c r="X723" s="778" t="s">
        <v>467</v>
      </c>
      <c r="Y723" s="1276">
        <v>2</v>
      </c>
      <c r="Z723" s="1277" t="s">
        <v>542</v>
      </c>
      <c r="AA723" s="1276">
        <v>5</v>
      </c>
      <c r="AB723" s="778" t="s">
        <v>469</v>
      </c>
      <c r="AC723" s="1032"/>
      <c r="AD723" s="1032"/>
      <c r="AE723" s="1032"/>
      <c r="AF723" s="778"/>
      <c r="AG723" s="778"/>
      <c r="AH723" s="778"/>
      <c r="AI723" s="778"/>
      <c r="AJ723" s="778"/>
      <c r="AK723" s="847"/>
      <c r="AL723" s="853">
        <f>ROUND(S723*Y723/AA723,0)</f>
        <v>135</v>
      </c>
      <c r="AM723" s="854"/>
      <c r="AN723" s="854"/>
      <c r="AO723" s="854"/>
      <c r="AP723" s="854"/>
      <c r="AQ723" s="855"/>
      <c r="DW723" s="262"/>
      <c r="DX723" s="262"/>
      <c r="DY723" s="262"/>
      <c r="DZ723" s="262"/>
      <c r="EA723" s="262"/>
      <c r="EL723" s="262"/>
      <c r="EM723" s="262"/>
      <c r="EN723" s="262"/>
      <c r="EO723" s="262"/>
      <c r="EP723" s="262"/>
      <c r="EQ723" s="262"/>
      <c r="ER723" s="262"/>
      <c r="ES723" s="262"/>
      <c r="ET723" s="262"/>
      <c r="EU723" s="262"/>
      <c r="EV723" s="262"/>
      <c r="EW723" s="262"/>
      <c r="EX723" s="262"/>
      <c r="EY723" s="262"/>
      <c r="EZ723" s="262"/>
      <c r="FA723" s="262"/>
      <c r="FB723" s="262"/>
      <c r="FC723" s="262"/>
      <c r="FD723" s="262"/>
      <c r="FE723" s="262"/>
      <c r="FF723" s="262"/>
      <c r="FG723" s="262"/>
      <c r="FH723" s="262"/>
      <c r="FI723" s="262"/>
      <c r="FJ723" s="262"/>
      <c r="FK723" s="262"/>
      <c r="FL723" s="262"/>
      <c r="FM723" s="262"/>
      <c r="FN723" s="262"/>
      <c r="FO723" s="262"/>
      <c r="FP723" s="262"/>
      <c r="FQ723" s="262"/>
      <c r="FR723" s="262"/>
      <c r="FS723" s="262"/>
      <c r="FT723" s="262"/>
      <c r="FU723" s="262"/>
      <c r="FV723" s="262"/>
      <c r="FW723" s="262"/>
      <c r="FX723" s="262"/>
      <c r="FY723" s="262"/>
      <c r="FZ723" s="276"/>
      <c r="GA723" s="276"/>
      <c r="GB723" s="276"/>
      <c r="GC723" s="276"/>
      <c r="GD723" s="276"/>
      <c r="GE723" s="276"/>
      <c r="GF723" s="276"/>
      <c r="GG723" s="276"/>
      <c r="GH723" s="276"/>
      <c r="GI723" s="276"/>
      <c r="GJ723" s="276"/>
      <c r="GK723" s="276"/>
      <c r="GL723" s="262"/>
      <c r="GM723" s="262"/>
      <c r="GN723" s="262"/>
      <c r="GO723" s="262"/>
      <c r="GP723" s="262"/>
      <c r="GQ723" s="262"/>
      <c r="GR723" s="262"/>
      <c r="GS723" s="262"/>
      <c r="GT723" s="262"/>
      <c r="GU723" s="262"/>
      <c r="GV723" s="262"/>
      <c r="GW723" s="262"/>
      <c r="GX723" s="262"/>
      <c r="GY723" s="262"/>
      <c r="GZ723" s="262"/>
      <c r="HA723" s="262"/>
      <c r="HB723" s="262"/>
      <c r="HC723" s="262"/>
      <c r="HD723" s="262"/>
      <c r="HE723" s="263"/>
      <c r="HF723" s="263"/>
      <c r="HG723" s="263"/>
      <c r="HH723" s="263"/>
      <c r="HI723" s="263"/>
      <c r="HJ723" s="263"/>
      <c r="HK723" s="263"/>
      <c r="HL723" s="263"/>
      <c r="HM723" s="263"/>
      <c r="HN723" s="263"/>
      <c r="HO723" s="263"/>
      <c r="HP723" s="263"/>
      <c r="HQ723" s="263"/>
      <c r="HR723" s="263"/>
      <c r="HS723" s="263"/>
      <c r="HT723" s="263"/>
      <c r="HV723" s="263"/>
    </row>
    <row r="724" spans="1:230" ht="20.100000000000001" hidden="1" customHeight="1">
      <c r="A724" s="765" t="s">
        <v>785</v>
      </c>
      <c r="B724" s="766"/>
      <c r="C724" s="766"/>
      <c r="D724" s="766"/>
      <c r="E724" s="766"/>
      <c r="F724" s="766"/>
      <c r="G724" s="766"/>
      <c r="H724" s="788"/>
      <c r="I724" s="787" t="s">
        <v>41</v>
      </c>
      <c r="J724" s="766"/>
      <c r="K724" s="766"/>
      <c r="L724" s="766"/>
      <c r="M724" s="766"/>
      <c r="N724" s="766"/>
      <c r="O724" s="788"/>
      <c r="P724" s="765" t="s">
        <v>514</v>
      </c>
      <c r="Q724" s="788"/>
      <c r="R724" s="765" t="s">
        <v>729</v>
      </c>
      <c r="S724" s="766"/>
      <c r="T724" s="766"/>
      <c r="U724" s="915"/>
      <c r="V724" s="766"/>
      <c r="W724" s="710" t="s">
        <v>501</v>
      </c>
      <c r="X724" s="709" t="s">
        <v>364</v>
      </c>
      <c r="Y724" s="1111"/>
      <c r="Z724" s="709"/>
      <c r="AA724" s="709"/>
      <c r="AB724" s="710" t="s">
        <v>501</v>
      </c>
      <c r="AC724" s="930"/>
      <c r="AD724" s="710" t="s">
        <v>786</v>
      </c>
      <c r="AE724" s="710"/>
      <c r="AF724" s="709"/>
      <c r="AG724" s="1111"/>
      <c r="AH724" s="709"/>
      <c r="AI724" s="709"/>
      <c r="AJ724" s="709"/>
      <c r="AK724" s="795"/>
      <c r="AL724" s="799"/>
      <c r="AM724" s="800"/>
      <c r="AN724" s="800"/>
      <c r="AO724" s="800"/>
      <c r="AP724" s="800"/>
      <c r="AQ724" s="821"/>
      <c r="AR724" s="111"/>
      <c r="AS724" s="111"/>
      <c r="AT724" s="111"/>
      <c r="AU724" s="111"/>
      <c r="AV724" s="111"/>
      <c r="AW724" s="111"/>
      <c r="AX724" s="111"/>
      <c r="AY724" s="111"/>
      <c r="AZ724" s="111"/>
      <c r="DW724" s="263"/>
      <c r="DX724" s="263"/>
      <c r="DY724" s="263"/>
      <c r="DZ724" s="263"/>
      <c r="EA724" s="263"/>
      <c r="EB724" s="262"/>
      <c r="EC724" s="262"/>
      <c r="ED724" s="262"/>
      <c r="EE724" s="262"/>
      <c r="EF724" s="262"/>
      <c r="EG724" s="262"/>
      <c r="EH724" s="262"/>
      <c r="EI724" s="262"/>
      <c r="EJ724" s="262"/>
      <c r="EK724" s="262"/>
      <c r="EL724" s="262"/>
      <c r="EM724" s="262"/>
      <c r="FM724" s="262"/>
      <c r="FN724" s="262"/>
      <c r="FO724" s="262"/>
      <c r="FP724" s="262"/>
      <c r="FQ724" s="262"/>
      <c r="FR724" s="262"/>
      <c r="FS724" s="262"/>
      <c r="FT724" s="262"/>
      <c r="FU724" s="262"/>
      <c r="FV724" s="262"/>
      <c r="FW724" s="262"/>
      <c r="FX724" s="262"/>
      <c r="FY724" s="262"/>
      <c r="FZ724" s="262"/>
      <c r="GA724" s="262"/>
      <c r="GB724" s="262"/>
      <c r="GC724" s="262"/>
      <c r="GD724" s="262"/>
      <c r="GE724" s="262"/>
      <c r="GF724" s="262"/>
      <c r="GG724" s="276"/>
      <c r="GH724" s="276"/>
      <c r="GI724" s="276"/>
      <c r="GJ724" s="276"/>
      <c r="GK724" s="276"/>
      <c r="GL724" s="276"/>
      <c r="GM724" s="276"/>
      <c r="GN724" s="276"/>
      <c r="GO724" s="276"/>
      <c r="GP724" s="276"/>
      <c r="GQ724" s="276"/>
      <c r="GR724" s="276"/>
      <c r="GS724" s="276"/>
      <c r="GT724" s="276"/>
      <c r="GU724" s="262"/>
      <c r="GV724" s="262"/>
      <c r="GW724" s="262"/>
      <c r="GX724" s="262"/>
      <c r="GY724" s="262"/>
      <c r="GZ724" s="262"/>
      <c r="HA724" s="262"/>
      <c r="HB724" s="262"/>
      <c r="HC724" s="262"/>
      <c r="HD724" s="262"/>
      <c r="HE724" s="262"/>
      <c r="HF724" s="262"/>
      <c r="HG724" s="262"/>
      <c r="HH724" s="262"/>
      <c r="HI724" s="262"/>
      <c r="HJ724" s="262"/>
      <c r="HK724" s="262"/>
      <c r="HL724" s="262"/>
      <c r="HM724" s="262"/>
      <c r="HN724" s="262"/>
      <c r="HO724" s="262"/>
      <c r="HP724" s="262"/>
      <c r="HQ724" s="262"/>
      <c r="HR724" s="262"/>
      <c r="HS724" s="262"/>
      <c r="HT724" s="262"/>
      <c r="HU724" s="263"/>
      <c r="HV724" s="262"/>
    </row>
    <row r="725" spans="1:230" ht="20.100000000000001" hidden="1" customHeight="1">
      <c r="A725" s="765" t="s">
        <v>792</v>
      </c>
      <c r="B725" s="766"/>
      <c r="C725" s="766"/>
      <c r="D725" s="766"/>
      <c r="E725" s="766"/>
      <c r="F725" s="766"/>
      <c r="G725" s="766"/>
      <c r="H725" s="788"/>
      <c r="I725" s="1272" t="s">
        <v>41</v>
      </c>
      <c r="J725" s="766"/>
      <c r="K725" s="766"/>
      <c r="L725" s="766"/>
      <c r="M725" s="766"/>
      <c r="N725" s="766"/>
      <c r="O725" s="788"/>
      <c r="P725" s="794"/>
      <c r="Q725" s="795"/>
      <c r="R725" s="765"/>
      <c r="S725" s="766"/>
      <c r="T725" s="766"/>
      <c r="U725" s="710"/>
      <c r="V725" s="766"/>
      <c r="W725" s="766"/>
      <c r="X725" s="766"/>
      <c r="Y725" s="766"/>
      <c r="Z725" s="766"/>
      <c r="AA725" s="710"/>
      <c r="AB725" s="766"/>
      <c r="AC725" s="766"/>
      <c r="AD725" s="766"/>
      <c r="AE725" s="709"/>
      <c r="AF725" s="710"/>
      <c r="AG725" s="709"/>
      <c r="AH725" s="709"/>
      <c r="AI725" s="709"/>
      <c r="AJ725" s="709"/>
      <c r="AK725" s="795"/>
      <c r="AL725" s="740"/>
      <c r="AM725" s="741"/>
      <c r="AN725" s="741"/>
      <c r="AO725" s="741"/>
      <c r="AP725" s="741"/>
      <c r="AQ725" s="742"/>
      <c r="DW725" s="262"/>
      <c r="DX725" s="263"/>
      <c r="DY725" s="263"/>
      <c r="DZ725" s="262"/>
      <c r="EA725" s="262"/>
      <c r="EB725" s="262"/>
      <c r="EC725" s="262"/>
      <c r="ED725" s="262"/>
      <c r="EE725" s="262"/>
      <c r="EF725" s="262"/>
      <c r="EG725" s="262"/>
      <c r="EH725" s="262"/>
      <c r="EI725" s="262"/>
      <c r="EJ725" s="262"/>
      <c r="EK725" s="262"/>
      <c r="EL725" s="262"/>
      <c r="EM725" s="262"/>
      <c r="FM725" s="262"/>
      <c r="FN725" s="262"/>
      <c r="FO725" s="262"/>
      <c r="FP725" s="262"/>
      <c r="FQ725" s="262"/>
      <c r="FR725" s="262"/>
      <c r="FS725" s="262"/>
      <c r="FT725" s="262"/>
      <c r="FU725" s="262"/>
      <c r="FV725" s="262"/>
      <c r="FW725" s="262"/>
      <c r="FX725" s="262"/>
      <c r="FY725" s="262"/>
      <c r="FZ725" s="262"/>
      <c r="GA725" s="262"/>
      <c r="GB725" s="262"/>
      <c r="GC725" s="262"/>
      <c r="GD725" s="276"/>
      <c r="GE725" s="276"/>
      <c r="GF725" s="262"/>
      <c r="GG725" s="276"/>
      <c r="GH725" s="276"/>
      <c r="GI725" s="276"/>
      <c r="GJ725" s="276"/>
      <c r="GK725" s="276"/>
      <c r="GL725" s="276"/>
      <c r="GM725" s="276"/>
      <c r="GN725" s="276"/>
      <c r="GO725" s="276"/>
      <c r="GP725" s="276"/>
      <c r="GQ725" s="276"/>
      <c r="GR725" s="276"/>
      <c r="GS725" s="276"/>
      <c r="GT725" s="276"/>
      <c r="GU725" s="262"/>
      <c r="GV725" s="262"/>
      <c r="GW725" s="262"/>
      <c r="GX725" s="262"/>
      <c r="GY725" s="262"/>
      <c r="GZ725" s="262"/>
      <c r="HA725" s="262"/>
      <c r="HB725" s="262"/>
      <c r="HC725" s="262"/>
      <c r="HD725" s="262"/>
      <c r="HE725" s="262"/>
      <c r="HF725" s="262"/>
      <c r="HG725" s="262"/>
      <c r="HH725" s="262"/>
      <c r="HI725" s="262"/>
      <c r="HJ725" s="262"/>
      <c r="HK725" s="262"/>
      <c r="HL725" s="262"/>
      <c r="HM725" s="262"/>
      <c r="HN725" s="262"/>
      <c r="HO725" s="262"/>
      <c r="HP725" s="262"/>
      <c r="HQ725" s="262"/>
      <c r="HR725" s="262"/>
      <c r="HS725" s="262"/>
      <c r="HT725" s="262"/>
      <c r="HU725" s="263"/>
      <c r="HV725" s="262"/>
    </row>
    <row r="726" spans="1:230" ht="20.100000000000001" hidden="1" customHeight="1">
      <c r="A726" s="765"/>
      <c r="B726" s="766"/>
      <c r="C726" s="766"/>
      <c r="D726" s="766"/>
      <c r="E726" s="766"/>
      <c r="F726" s="766"/>
      <c r="G726" s="766"/>
      <c r="H726" s="836"/>
      <c r="I726" s="794"/>
      <c r="J726" s="709"/>
      <c r="K726" s="709"/>
      <c r="L726" s="709"/>
      <c r="M726" s="709"/>
      <c r="N726" s="709"/>
      <c r="O726" s="795"/>
      <c r="P726" s="794"/>
      <c r="Q726" s="795"/>
      <c r="R726" s="837"/>
      <c r="S726" s="766"/>
      <c r="T726" s="824"/>
      <c r="U726" s="766"/>
      <c r="V726" s="766"/>
      <c r="W726" s="824"/>
      <c r="X726" s="766"/>
      <c r="Y726" s="766"/>
      <c r="Z726" s="1976">
        <f t="shared" ref="Z726:Z735" si="14">ROUND(AA637/2,0)</f>
        <v>0</v>
      </c>
      <c r="AA726" s="1976"/>
      <c r="AB726" s="710" t="s">
        <v>501</v>
      </c>
      <c r="AC726" s="1977">
        <f>AE637/2</f>
        <v>0</v>
      </c>
      <c r="AD726" s="1977"/>
      <c r="AE726" s="710" t="s">
        <v>501</v>
      </c>
      <c r="AF726" s="1978">
        <f t="shared" ref="AF726:AF735" si="15">AI637</f>
        <v>0</v>
      </c>
      <c r="AG726" s="1978"/>
      <c r="AH726" s="710"/>
      <c r="AI726" s="1979"/>
      <c r="AJ726" s="1979"/>
      <c r="AK726" s="795"/>
      <c r="AL726" s="740">
        <f t="shared" ref="AL726:AL735" si="16">ROUND(((Z726*AC726)*(AF726)),0)</f>
        <v>0</v>
      </c>
      <c r="AM726" s="741"/>
      <c r="AN726" s="741"/>
      <c r="AO726" s="741"/>
      <c r="AP726" s="741"/>
      <c r="AQ726" s="742"/>
      <c r="DW726" s="263"/>
      <c r="DX726" s="262"/>
      <c r="DY726" s="262"/>
      <c r="DZ726" s="263"/>
      <c r="EA726" s="263"/>
      <c r="EB726" s="262"/>
      <c r="EC726" s="262"/>
      <c r="ED726" s="262"/>
      <c r="EE726" s="262"/>
      <c r="EF726" s="262"/>
      <c r="EG726" s="262"/>
      <c r="EH726" s="262"/>
      <c r="EI726" s="262"/>
      <c r="EJ726" s="262"/>
      <c r="EK726" s="262"/>
      <c r="EL726" s="262"/>
      <c r="EM726" s="262"/>
      <c r="ES726" s="262"/>
      <c r="FM726" s="262"/>
      <c r="FN726" s="262"/>
      <c r="FO726" s="262"/>
      <c r="FP726" s="262"/>
      <c r="FQ726" s="262"/>
      <c r="FR726" s="262"/>
      <c r="FS726" s="262"/>
      <c r="FT726" s="262"/>
      <c r="FU726" s="262"/>
      <c r="FV726" s="262"/>
      <c r="FW726" s="262"/>
      <c r="FX726" s="262"/>
      <c r="FY726" s="262"/>
      <c r="FZ726" s="262"/>
      <c r="GA726" s="262"/>
      <c r="GB726" s="262"/>
      <c r="GC726" s="262"/>
      <c r="GD726" s="276"/>
      <c r="GE726" s="276"/>
      <c r="GF726" s="262"/>
      <c r="GG726" s="276"/>
      <c r="GH726" s="276"/>
      <c r="GI726" s="276"/>
      <c r="GJ726" s="276"/>
      <c r="GK726" s="276"/>
      <c r="GL726" s="276"/>
      <c r="GM726" s="276"/>
      <c r="GN726" s="276"/>
      <c r="GO726" s="276"/>
      <c r="GP726" s="276"/>
      <c r="GQ726" s="276"/>
      <c r="GR726" s="276"/>
      <c r="GS726" s="276"/>
      <c r="GT726" s="276"/>
      <c r="GU726" s="262"/>
      <c r="GV726" s="262"/>
      <c r="GW726" s="262"/>
      <c r="GX726" s="262"/>
      <c r="GY726" s="262"/>
      <c r="GZ726" s="262"/>
      <c r="HA726" s="262"/>
      <c r="HB726" s="262"/>
      <c r="HC726" s="262"/>
      <c r="HD726" s="262"/>
      <c r="HE726" s="262"/>
      <c r="HF726" s="262"/>
      <c r="HG726" s="262"/>
      <c r="HH726" s="262"/>
      <c r="HI726" s="262"/>
      <c r="HJ726" s="262"/>
      <c r="HK726" s="262"/>
      <c r="HL726" s="262"/>
      <c r="HM726" s="262"/>
      <c r="HN726" s="262"/>
      <c r="HO726" s="262"/>
      <c r="HP726" s="262"/>
      <c r="HQ726" s="262"/>
      <c r="HR726" s="262"/>
      <c r="HS726" s="262"/>
      <c r="HT726" s="262"/>
      <c r="HU726" s="263"/>
      <c r="HV726" s="263"/>
    </row>
    <row r="727" spans="1:230" ht="20.100000000000001" hidden="1" customHeight="1">
      <c r="A727" s="765"/>
      <c r="B727" s="766"/>
      <c r="C727" s="766"/>
      <c r="D727" s="766"/>
      <c r="E727" s="766"/>
      <c r="F727" s="766"/>
      <c r="G727" s="766"/>
      <c r="H727" s="836"/>
      <c r="I727" s="794"/>
      <c r="J727" s="709"/>
      <c r="K727" s="709"/>
      <c r="L727" s="709"/>
      <c r="M727" s="709"/>
      <c r="N727" s="709"/>
      <c r="O727" s="795"/>
      <c r="P727" s="794"/>
      <c r="Q727" s="795"/>
      <c r="R727" s="837"/>
      <c r="S727" s="766"/>
      <c r="T727" s="824"/>
      <c r="U727" s="766"/>
      <c r="V727" s="766"/>
      <c r="W727" s="824"/>
      <c r="X727" s="766"/>
      <c r="Y727" s="766"/>
      <c r="Z727" s="1976">
        <f t="shared" si="14"/>
        <v>0</v>
      </c>
      <c r="AA727" s="1976"/>
      <c r="AB727" s="710" t="s">
        <v>501</v>
      </c>
      <c r="AC727" s="1977">
        <f>AE638/2</f>
        <v>0</v>
      </c>
      <c r="AD727" s="1977"/>
      <c r="AE727" s="710" t="s">
        <v>501</v>
      </c>
      <c r="AF727" s="1978">
        <f t="shared" si="15"/>
        <v>0</v>
      </c>
      <c r="AG727" s="1978"/>
      <c r="AH727" s="710"/>
      <c r="AI727" s="1979"/>
      <c r="AJ727" s="1979"/>
      <c r="AK727" s="795"/>
      <c r="AL727" s="740">
        <f t="shared" si="16"/>
        <v>0</v>
      </c>
      <c r="AM727" s="741"/>
      <c r="AN727" s="741"/>
      <c r="AO727" s="741"/>
      <c r="AP727" s="741"/>
      <c r="AQ727" s="742"/>
      <c r="DW727" s="263"/>
      <c r="DX727" s="263"/>
      <c r="DY727" s="263"/>
      <c r="DZ727" s="263"/>
      <c r="EA727" s="263"/>
      <c r="EB727" s="262"/>
      <c r="EC727" s="262"/>
      <c r="ED727" s="262"/>
      <c r="EE727" s="262"/>
      <c r="EF727" s="262"/>
      <c r="EG727" s="262"/>
      <c r="EH727" s="262"/>
      <c r="EI727" s="262"/>
      <c r="EJ727" s="262"/>
      <c r="EK727" s="262"/>
      <c r="ES727" s="262"/>
      <c r="FM727" s="262"/>
      <c r="FN727" s="262"/>
      <c r="FO727" s="262"/>
      <c r="FP727" s="262"/>
      <c r="FQ727" s="262"/>
      <c r="FR727" s="262"/>
      <c r="FS727" s="262"/>
      <c r="FT727" s="262"/>
      <c r="FU727" s="262"/>
      <c r="FV727" s="262"/>
      <c r="FW727" s="262"/>
      <c r="FX727" s="262"/>
      <c r="FY727" s="262"/>
      <c r="FZ727" s="262"/>
      <c r="GA727" s="262"/>
      <c r="GB727" s="262"/>
      <c r="GC727" s="262"/>
      <c r="GD727" s="276"/>
      <c r="GE727" s="276"/>
      <c r="GF727" s="262"/>
      <c r="GG727" s="276"/>
      <c r="GH727" s="276"/>
      <c r="GI727" s="276"/>
      <c r="GJ727" s="276"/>
      <c r="GK727" s="276"/>
      <c r="GL727" s="276"/>
      <c r="GM727" s="276"/>
      <c r="GN727" s="276"/>
      <c r="GO727" s="276"/>
      <c r="GP727" s="276"/>
      <c r="GQ727" s="276"/>
      <c r="GR727" s="276"/>
      <c r="GS727" s="276"/>
      <c r="GT727" s="276"/>
      <c r="GU727" s="262"/>
      <c r="GV727" s="262"/>
      <c r="GW727" s="262"/>
      <c r="GX727" s="262"/>
      <c r="GY727" s="262"/>
      <c r="GZ727" s="262"/>
      <c r="HA727" s="262"/>
      <c r="HB727" s="262"/>
      <c r="HC727" s="262"/>
      <c r="HD727" s="262"/>
      <c r="HE727" s="262"/>
      <c r="HF727" s="262"/>
      <c r="HG727" s="262"/>
      <c r="HH727" s="262"/>
      <c r="HI727" s="262"/>
      <c r="HJ727" s="262"/>
      <c r="HK727" s="262"/>
      <c r="HL727" s="262"/>
      <c r="HM727" s="262"/>
      <c r="HN727" s="262"/>
      <c r="HO727" s="262"/>
      <c r="HP727" s="262"/>
      <c r="HQ727" s="262"/>
      <c r="HR727" s="262"/>
      <c r="HS727" s="262"/>
      <c r="HT727" s="262"/>
      <c r="HU727" s="263"/>
      <c r="HV727" s="263"/>
    </row>
    <row r="728" spans="1:230" ht="20.100000000000001" hidden="1" customHeight="1">
      <c r="A728" s="765"/>
      <c r="B728" s="766"/>
      <c r="C728" s="766"/>
      <c r="D728" s="766"/>
      <c r="E728" s="766"/>
      <c r="F728" s="766"/>
      <c r="G728" s="766"/>
      <c r="H728" s="836"/>
      <c r="I728" s="794"/>
      <c r="J728" s="709"/>
      <c r="K728" s="709"/>
      <c r="L728" s="709"/>
      <c r="M728" s="709"/>
      <c r="N728" s="709"/>
      <c r="O728" s="795"/>
      <c r="P728" s="794"/>
      <c r="Q728" s="795"/>
      <c r="R728" s="837"/>
      <c r="S728" s="766"/>
      <c r="T728" s="824"/>
      <c r="U728" s="766"/>
      <c r="V728" s="766"/>
      <c r="W728" s="824"/>
      <c r="X728" s="766"/>
      <c r="Y728" s="766"/>
      <c r="Z728" s="1976">
        <f t="shared" si="14"/>
        <v>0</v>
      </c>
      <c r="AA728" s="1976"/>
      <c r="AB728" s="710" t="s">
        <v>501</v>
      </c>
      <c r="AC728" s="1977">
        <f>AE639/2</f>
        <v>0</v>
      </c>
      <c r="AD728" s="1977"/>
      <c r="AE728" s="710" t="s">
        <v>501</v>
      </c>
      <c r="AF728" s="1978">
        <f t="shared" si="15"/>
        <v>0</v>
      </c>
      <c r="AG728" s="1978"/>
      <c r="AH728" s="710"/>
      <c r="AI728" s="1979"/>
      <c r="AJ728" s="1979"/>
      <c r="AK728" s="795"/>
      <c r="AL728" s="740">
        <f t="shared" si="16"/>
        <v>0</v>
      </c>
      <c r="AM728" s="741"/>
      <c r="AN728" s="741"/>
      <c r="AO728" s="741"/>
      <c r="AP728" s="741"/>
      <c r="AQ728" s="742"/>
      <c r="DW728" s="263"/>
      <c r="DX728" s="263"/>
      <c r="DY728" s="263"/>
      <c r="DZ728" s="263"/>
      <c r="EA728" s="263"/>
      <c r="EB728" s="262"/>
      <c r="EC728" s="262"/>
      <c r="ED728" s="262"/>
      <c r="EE728" s="262"/>
      <c r="EF728" s="262"/>
      <c r="EG728" s="262"/>
      <c r="EH728" s="262"/>
      <c r="EI728" s="262"/>
      <c r="EJ728" s="262"/>
      <c r="EK728" s="262"/>
      <c r="ES728" s="262"/>
      <c r="ET728" s="262"/>
      <c r="EU728" s="262"/>
      <c r="EV728" s="262"/>
      <c r="FB728" s="262"/>
      <c r="FM728" s="262"/>
      <c r="FN728" s="262"/>
      <c r="FO728" s="262"/>
      <c r="FP728" s="262"/>
      <c r="FQ728" s="262"/>
      <c r="FR728" s="262"/>
      <c r="FS728" s="262"/>
      <c r="FT728" s="262"/>
      <c r="FU728" s="262"/>
      <c r="FV728" s="262"/>
      <c r="FW728" s="262"/>
      <c r="FX728" s="262"/>
      <c r="FY728" s="262"/>
      <c r="FZ728" s="262"/>
      <c r="GA728" s="262"/>
      <c r="GB728" s="262"/>
      <c r="GC728" s="262"/>
      <c r="GD728" s="276"/>
      <c r="GE728" s="276"/>
      <c r="GF728" s="276"/>
      <c r="GG728" s="276"/>
      <c r="GH728" s="276"/>
      <c r="GI728" s="276"/>
      <c r="GJ728" s="276"/>
      <c r="GK728" s="276"/>
      <c r="GL728" s="276"/>
      <c r="GM728" s="276"/>
      <c r="GN728" s="276"/>
      <c r="GO728" s="276"/>
      <c r="GP728" s="276"/>
      <c r="GQ728" s="276"/>
      <c r="GR728" s="276"/>
      <c r="GS728" s="276"/>
      <c r="GT728" s="276"/>
      <c r="GU728" s="262"/>
      <c r="GV728" s="262"/>
      <c r="GW728" s="262"/>
      <c r="GX728" s="262"/>
      <c r="GY728" s="262"/>
      <c r="GZ728" s="262"/>
      <c r="HA728" s="262"/>
      <c r="HB728" s="262"/>
      <c r="HC728" s="262"/>
      <c r="HD728" s="262"/>
      <c r="HE728" s="262"/>
      <c r="HF728" s="262"/>
      <c r="HG728" s="262"/>
      <c r="HH728" s="262"/>
      <c r="HI728" s="262"/>
      <c r="HJ728" s="262"/>
      <c r="HK728" s="262"/>
      <c r="HL728" s="262"/>
      <c r="HM728" s="262"/>
      <c r="HN728" s="262"/>
      <c r="HO728" s="262"/>
      <c r="HP728" s="262"/>
      <c r="HQ728" s="262"/>
      <c r="HR728" s="262"/>
      <c r="HS728" s="262"/>
      <c r="HT728" s="262"/>
      <c r="HU728" s="263"/>
      <c r="HV728" s="263"/>
    </row>
    <row r="729" spans="1:230" s="110" customFormat="1" ht="20.100000000000001" hidden="1" customHeight="1">
      <c r="A729" s="765"/>
      <c r="B729" s="766"/>
      <c r="C729" s="766"/>
      <c r="D729" s="766"/>
      <c r="E729" s="766"/>
      <c r="F729" s="766"/>
      <c r="G729" s="766"/>
      <c r="H729" s="836"/>
      <c r="I729" s="794"/>
      <c r="J729" s="709"/>
      <c r="K729" s="709"/>
      <c r="L729" s="709"/>
      <c r="M729" s="709"/>
      <c r="N729" s="709"/>
      <c r="O729" s="795"/>
      <c r="P729" s="794"/>
      <c r="Q729" s="795"/>
      <c r="R729" s="837"/>
      <c r="S729" s="766"/>
      <c r="T729" s="824"/>
      <c r="U729" s="766"/>
      <c r="V729" s="766"/>
      <c r="W729" s="824"/>
      <c r="X729" s="766"/>
      <c r="Y729" s="766"/>
      <c r="Z729" s="1976">
        <f t="shared" si="14"/>
        <v>0</v>
      </c>
      <c r="AA729" s="1976"/>
      <c r="AB729" s="710" t="s">
        <v>501</v>
      </c>
      <c r="AC729" s="1977">
        <f t="shared" ref="AC729:AC735" si="17">AE640</f>
        <v>0</v>
      </c>
      <c r="AD729" s="1977"/>
      <c r="AE729" s="710" t="s">
        <v>501</v>
      </c>
      <c r="AF729" s="1978">
        <f t="shared" si="15"/>
        <v>0</v>
      </c>
      <c r="AG729" s="1978"/>
      <c r="AH729" s="710"/>
      <c r="AI729" s="1979"/>
      <c r="AJ729" s="1979"/>
      <c r="AK729" s="795"/>
      <c r="AL729" s="740">
        <f t="shared" si="16"/>
        <v>0</v>
      </c>
      <c r="AM729" s="741"/>
      <c r="AN729" s="741"/>
      <c r="AO729" s="741"/>
      <c r="AP729" s="741"/>
      <c r="AQ729" s="742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DW729" s="263"/>
      <c r="DX729" s="263"/>
      <c r="DY729" s="263"/>
      <c r="DZ729" s="263"/>
      <c r="EA729" s="263"/>
      <c r="EB729" s="263"/>
      <c r="EC729" s="263"/>
      <c r="ED729" s="263"/>
      <c r="EE729" s="263"/>
      <c r="EF729" s="263"/>
      <c r="EG729" s="263"/>
      <c r="EH729" s="263"/>
      <c r="EI729" s="263"/>
      <c r="EJ729" s="263"/>
      <c r="EK729" s="263"/>
      <c r="ES729" s="263"/>
      <c r="ET729" s="263"/>
      <c r="EU729" s="263"/>
      <c r="EV729" s="263"/>
      <c r="FB729" s="263"/>
      <c r="FM729" s="263"/>
      <c r="FN729" s="263"/>
      <c r="FO729" s="263"/>
      <c r="FP729" s="263"/>
      <c r="FQ729" s="263"/>
      <c r="FR729" s="263"/>
      <c r="FS729" s="263"/>
      <c r="FT729" s="263"/>
      <c r="FU729" s="263"/>
      <c r="FV729" s="263"/>
      <c r="FW729" s="263"/>
      <c r="FX729" s="263"/>
      <c r="FY729" s="263"/>
      <c r="FZ729" s="263"/>
      <c r="GA729" s="263"/>
      <c r="GB729" s="263"/>
      <c r="GC729" s="263"/>
      <c r="GD729" s="280"/>
      <c r="GE729" s="280"/>
      <c r="GF729" s="280"/>
      <c r="GG729" s="280"/>
      <c r="GH729" s="280"/>
      <c r="GI729" s="280"/>
      <c r="GJ729" s="280"/>
      <c r="GK729" s="280"/>
      <c r="GL729" s="280"/>
      <c r="GM729" s="280"/>
      <c r="GN729" s="280"/>
      <c r="GO729" s="280"/>
      <c r="GP729" s="280"/>
      <c r="GQ729" s="280"/>
      <c r="GR729" s="280"/>
      <c r="GS729" s="280"/>
      <c r="GT729" s="280"/>
      <c r="GU729" s="263"/>
      <c r="GV729" s="263"/>
      <c r="GW729" s="263"/>
      <c r="GX729" s="263"/>
      <c r="GY729" s="263"/>
      <c r="GZ729" s="263"/>
      <c r="HA729" s="263"/>
      <c r="HB729" s="263"/>
      <c r="HC729" s="263"/>
      <c r="HD729" s="263"/>
      <c r="HE729" s="263"/>
      <c r="HF729" s="263"/>
      <c r="HG729" s="263"/>
      <c r="HH729" s="263"/>
      <c r="HI729" s="263"/>
      <c r="HJ729" s="263"/>
      <c r="HK729" s="263"/>
      <c r="HL729" s="263"/>
      <c r="HM729" s="263"/>
      <c r="HN729" s="263"/>
      <c r="HO729" s="263"/>
      <c r="HP729" s="263"/>
      <c r="HQ729" s="263"/>
      <c r="HR729" s="263"/>
      <c r="HS729" s="263"/>
      <c r="HT729" s="263"/>
      <c r="HU729" s="263"/>
      <c r="HV729" s="263"/>
    </row>
    <row r="730" spans="1:230" ht="20.100000000000001" hidden="1" customHeight="1">
      <c r="A730" s="765"/>
      <c r="B730" s="766"/>
      <c r="C730" s="766"/>
      <c r="D730" s="766"/>
      <c r="E730" s="766"/>
      <c r="F730" s="766"/>
      <c r="G730" s="766"/>
      <c r="H730" s="836"/>
      <c r="I730" s="794"/>
      <c r="J730" s="709"/>
      <c r="K730" s="709"/>
      <c r="L730" s="709"/>
      <c r="M730" s="709"/>
      <c r="N730" s="709"/>
      <c r="O730" s="795"/>
      <c r="P730" s="794"/>
      <c r="Q730" s="795"/>
      <c r="R730" s="837"/>
      <c r="S730" s="766"/>
      <c r="T730" s="709"/>
      <c r="U730" s="709"/>
      <c r="V730" s="709"/>
      <c r="W730" s="824"/>
      <c r="X730" s="766"/>
      <c r="Y730" s="766"/>
      <c r="Z730" s="1976">
        <f t="shared" si="14"/>
        <v>0</v>
      </c>
      <c r="AA730" s="1976"/>
      <c r="AB730" s="710" t="s">
        <v>501</v>
      </c>
      <c r="AC730" s="1977">
        <f t="shared" si="17"/>
        <v>0</v>
      </c>
      <c r="AD730" s="1977"/>
      <c r="AE730" s="710" t="s">
        <v>501</v>
      </c>
      <c r="AF730" s="1978">
        <f t="shared" si="15"/>
        <v>0</v>
      </c>
      <c r="AG730" s="1978"/>
      <c r="AH730" s="710"/>
      <c r="AI730" s="1979"/>
      <c r="AJ730" s="1979"/>
      <c r="AK730" s="795"/>
      <c r="AL730" s="740">
        <f t="shared" si="16"/>
        <v>0</v>
      </c>
      <c r="AM730" s="741"/>
      <c r="AN730" s="741"/>
      <c r="AO730" s="741"/>
      <c r="AP730" s="741"/>
      <c r="AQ730" s="742"/>
      <c r="DW730" s="263"/>
      <c r="DX730" s="263"/>
      <c r="DY730" s="263"/>
      <c r="DZ730" s="263"/>
      <c r="EA730" s="263"/>
      <c r="EB730" s="262"/>
      <c r="EC730" s="262"/>
      <c r="ED730" s="262"/>
      <c r="EE730" s="262"/>
      <c r="EF730" s="262"/>
      <c r="EG730" s="262"/>
      <c r="EH730" s="262"/>
      <c r="EI730" s="262"/>
      <c r="EJ730" s="262"/>
      <c r="EK730" s="262"/>
      <c r="ES730" s="262"/>
      <c r="ET730" s="262"/>
      <c r="EU730" s="262"/>
      <c r="EV730" s="262"/>
      <c r="FB730" s="262"/>
      <c r="FM730" s="262"/>
      <c r="FN730" s="262"/>
      <c r="FO730" s="262"/>
      <c r="FP730" s="262"/>
      <c r="FQ730" s="262"/>
      <c r="FR730" s="262"/>
      <c r="FS730" s="262"/>
      <c r="FT730" s="262"/>
      <c r="FU730" s="262"/>
      <c r="FV730" s="262"/>
      <c r="FW730" s="262"/>
      <c r="FX730" s="262"/>
      <c r="FY730" s="262"/>
      <c r="FZ730" s="262"/>
      <c r="GA730" s="262"/>
      <c r="GB730" s="262"/>
      <c r="GC730" s="262"/>
      <c r="GD730" s="276"/>
      <c r="GE730" s="276"/>
      <c r="GF730" s="276"/>
      <c r="GG730" s="276"/>
      <c r="GH730" s="276"/>
      <c r="GI730" s="276"/>
      <c r="GJ730" s="276"/>
      <c r="GK730" s="276"/>
      <c r="GL730" s="276"/>
      <c r="GM730" s="276"/>
      <c r="GN730" s="276"/>
      <c r="GO730" s="276"/>
      <c r="GP730" s="276"/>
      <c r="GQ730" s="276"/>
      <c r="GR730" s="276"/>
      <c r="GS730" s="276"/>
      <c r="GT730" s="276"/>
      <c r="GU730" s="262"/>
      <c r="GV730" s="262"/>
      <c r="GW730" s="262"/>
      <c r="GX730" s="262"/>
      <c r="GY730" s="262"/>
      <c r="GZ730" s="262"/>
      <c r="HA730" s="262"/>
      <c r="HB730" s="262"/>
      <c r="HC730" s="262"/>
      <c r="HD730" s="262"/>
      <c r="HE730" s="262"/>
      <c r="HF730" s="262"/>
      <c r="HG730" s="262"/>
      <c r="HH730" s="262"/>
      <c r="HI730" s="262"/>
      <c r="HJ730" s="262"/>
      <c r="HK730" s="262"/>
      <c r="HL730" s="262"/>
      <c r="HM730" s="262"/>
      <c r="HN730" s="262"/>
      <c r="HO730" s="262"/>
      <c r="HP730" s="262"/>
      <c r="HQ730" s="262"/>
      <c r="HR730" s="262"/>
      <c r="HS730" s="262"/>
      <c r="HT730" s="262"/>
      <c r="HU730" s="263"/>
      <c r="HV730" s="263"/>
    </row>
    <row r="731" spans="1:230" ht="20.100000000000001" hidden="1" customHeight="1">
      <c r="A731" s="765"/>
      <c r="B731" s="766"/>
      <c r="C731" s="766"/>
      <c r="D731" s="766"/>
      <c r="E731" s="766"/>
      <c r="F731" s="766"/>
      <c r="G731" s="766"/>
      <c r="H731" s="836"/>
      <c r="I731" s="794"/>
      <c r="J731" s="709"/>
      <c r="K731" s="709"/>
      <c r="L731" s="709"/>
      <c r="M731" s="709"/>
      <c r="N731" s="709"/>
      <c r="O731" s="795"/>
      <c r="P731" s="794"/>
      <c r="Q731" s="795"/>
      <c r="R731" s="837"/>
      <c r="S731" s="766"/>
      <c r="T731" s="709"/>
      <c r="U731" s="709"/>
      <c r="V731" s="710"/>
      <c r="W731" s="824"/>
      <c r="X731" s="766"/>
      <c r="Y731" s="766"/>
      <c r="Z731" s="1976">
        <f t="shared" si="14"/>
        <v>0</v>
      </c>
      <c r="AA731" s="1976"/>
      <c r="AB731" s="710" t="s">
        <v>501</v>
      </c>
      <c r="AC731" s="1977">
        <f t="shared" si="17"/>
        <v>0</v>
      </c>
      <c r="AD731" s="1977"/>
      <c r="AE731" s="710" t="s">
        <v>501</v>
      </c>
      <c r="AF731" s="1978">
        <f t="shared" si="15"/>
        <v>0</v>
      </c>
      <c r="AG731" s="1978"/>
      <c r="AH731" s="710"/>
      <c r="AI731" s="1979"/>
      <c r="AJ731" s="1979"/>
      <c r="AK731" s="795"/>
      <c r="AL731" s="740">
        <f t="shared" si="16"/>
        <v>0</v>
      </c>
      <c r="AM731" s="741"/>
      <c r="AN731" s="741"/>
      <c r="AO731" s="741"/>
      <c r="AP731" s="741"/>
      <c r="AQ731" s="742"/>
      <c r="DW731" s="263"/>
      <c r="DX731" s="263"/>
      <c r="DY731" s="263"/>
      <c r="DZ731" s="263"/>
      <c r="EA731" s="263"/>
      <c r="EB731" s="262"/>
      <c r="EC731" s="262"/>
      <c r="ED731" s="262"/>
      <c r="EE731" s="262"/>
      <c r="EF731" s="262"/>
      <c r="EG731" s="262"/>
      <c r="EH731" s="262"/>
      <c r="EI731" s="262"/>
      <c r="EJ731" s="262"/>
      <c r="EK731" s="262"/>
      <c r="ES731" s="262"/>
      <c r="ET731" s="262"/>
      <c r="EU731" s="262"/>
      <c r="EV731" s="262"/>
      <c r="FB731" s="262"/>
      <c r="FM731" s="262"/>
      <c r="FN731" s="262"/>
      <c r="FO731" s="262"/>
      <c r="FP731" s="262"/>
      <c r="FQ731" s="262"/>
      <c r="FR731" s="262"/>
      <c r="FS731" s="262"/>
      <c r="FT731" s="262"/>
      <c r="FU731" s="262"/>
      <c r="FV731" s="262"/>
      <c r="FW731" s="262"/>
      <c r="FX731" s="262"/>
      <c r="FY731" s="262"/>
      <c r="FZ731" s="262"/>
      <c r="GA731" s="262"/>
      <c r="GB731" s="262"/>
      <c r="GC731" s="262"/>
      <c r="GD731" s="276"/>
      <c r="GE731" s="276"/>
      <c r="GF731" s="276"/>
      <c r="GG731" s="276"/>
      <c r="GH731" s="276"/>
      <c r="GI731" s="276"/>
      <c r="GJ731" s="276"/>
      <c r="GK731" s="276"/>
      <c r="GL731" s="276"/>
      <c r="GM731" s="276"/>
      <c r="GN731" s="276"/>
      <c r="GO731" s="276"/>
      <c r="GP731" s="276"/>
      <c r="GQ731" s="276"/>
      <c r="GR731" s="276"/>
      <c r="GS731" s="276"/>
      <c r="GT731" s="276"/>
      <c r="GU731" s="262"/>
      <c r="GV731" s="262"/>
      <c r="GW731" s="262"/>
      <c r="GX731" s="262"/>
      <c r="GY731" s="262"/>
      <c r="GZ731" s="262"/>
      <c r="HA731" s="262"/>
      <c r="HB731" s="262"/>
      <c r="HC731" s="262"/>
      <c r="HD731" s="262"/>
      <c r="HE731" s="262"/>
      <c r="HF731" s="262"/>
      <c r="HG731" s="262"/>
      <c r="HH731" s="262"/>
      <c r="HI731" s="262"/>
      <c r="HJ731" s="262"/>
      <c r="HK731" s="262"/>
      <c r="HL731" s="262"/>
      <c r="HM731" s="262"/>
      <c r="HN731" s="262"/>
      <c r="HO731" s="262"/>
      <c r="HP731" s="262"/>
      <c r="HQ731" s="262"/>
      <c r="HR731" s="262"/>
      <c r="HS731" s="262"/>
      <c r="HT731" s="262"/>
      <c r="HU731" s="263"/>
      <c r="HV731" s="263"/>
    </row>
    <row r="732" spans="1:230" ht="20.100000000000001" hidden="1" customHeight="1">
      <c r="A732" s="765"/>
      <c r="B732" s="766"/>
      <c r="C732" s="766"/>
      <c r="D732" s="766"/>
      <c r="E732" s="766"/>
      <c r="F732" s="766"/>
      <c r="G732" s="766"/>
      <c r="H732" s="836"/>
      <c r="I732" s="794"/>
      <c r="J732" s="709"/>
      <c r="K732" s="709"/>
      <c r="L732" s="709"/>
      <c r="M732" s="709"/>
      <c r="N732" s="709"/>
      <c r="O732" s="795"/>
      <c r="P732" s="794"/>
      <c r="Q732" s="795"/>
      <c r="R732" s="837"/>
      <c r="S732" s="766"/>
      <c r="T732" s="709"/>
      <c r="U732" s="709"/>
      <c r="V732" s="709"/>
      <c r="W732" s="824"/>
      <c r="X732" s="766"/>
      <c r="Y732" s="766"/>
      <c r="Z732" s="1976">
        <f t="shared" si="14"/>
        <v>0</v>
      </c>
      <c r="AA732" s="1976"/>
      <c r="AB732" s="710" t="s">
        <v>501</v>
      </c>
      <c r="AC732" s="1977">
        <f t="shared" si="17"/>
        <v>0</v>
      </c>
      <c r="AD732" s="1977"/>
      <c r="AE732" s="710" t="s">
        <v>501</v>
      </c>
      <c r="AF732" s="1978">
        <f t="shared" si="15"/>
        <v>0</v>
      </c>
      <c r="AG732" s="1978"/>
      <c r="AH732" s="710"/>
      <c r="AI732" s="1979"/>
      <c r="AJ732" s="1979"/>
      <c r="AK732" s="795"/>
      <c r="AL732" s="740">
        <f t="shared" si="16"/>
        <v>0</v>
      </c>
      <c r="AM732" s="741"/>
      <c r="AN732" s="741"/>
      <c r="AO732" s="741"/>
      <c r="AP732" s="741"/>
      <c r="AQ732" s="742"/>
      <c r="DW732" s="263"/>
      <c r="DX732" s="263"/>
      <c r="DY732" s="263"/>
      <c r="DZ732" s="263"/>
      <c r="EA732" s="263"/>
      <c r="EB732" s="262"/>
      <c r="EC732" s="262"/>
      <c r="ED732" s="262"/>
      <c r="EE732" s="262"/>
      <c r="EF732" s="262"/>
      <c r="EG732" s="262"/>
      <c r="EH732" s="262"/>
      <c r="EI732" s="262"/>
      <c r="EJ732" s="262"/>
      <c r="EK732" s="262"/>
      <c r="ES732" s="262"/>
      <c r="ET732" s="262"/>
      <c r="EU732" s="262"/>
      <c r="EV732" s="262"/>
      <c r="FB732" s="262"/>
      <c r="FM732" s="262"/>
      <c r="FN732" s="262"/>
      <c r="FO732" s="262"/>
      <c r="FP732" s="262"/>
      <c r="FQ732" s="262"/>
      <c r="FR732" s="262"/>
      <c r="FS732" s="262"/>
      <c r="FT732" s="262"/>
      <c r="FU732" s="262"/>
      <c r="FV732" s="262"/>
      <c r="FW732" s="262"/>
      <c r="FX732" s="262"/>
      <c r="FY732" s="262"/>
      <c r="FZ732" s="262"/>
      <c r="GA732" s="262"/>
      <c r="GB732" s="262"/>
      <c r="GC732" s="262"/>
      <c r="GD732" s="276"/>
      <c r="GE732" s="276"/>
      <c r="GF732" s="276"/>
      <c r="GG732" s="276"/>
      <c r="GH732" s="276"/>
      <c r="GI732" s="276"/>
      <c r="GJ732" s="276"/>
      <c r="GK732" s="276"/>
      <c r="GL732" s="276"/>
      <c r="GM732" s="276"/>
      <c r="GN732" s="276"/>
      <c r="GO732" s="276"/>
      <c r="GP732" s="276"/>
      <c r="GQ732" s="276"/>
      <c r="GR732" s="276"/>
      <c r="GS732" s="276"/>
      <c r="GT732" s="276"/>
      <c r="GU732" s="262"/>
      <c r="GV732" s="262"/>
      <c r="GW732" s="262"/>
      <c r="GX732" s="262"/>
      <c r="GY732" s="262"/>
      <c r="GZ732" s="262"/>
      <c r="HA732" s="262"/>
      <c r="HB732" s="262"/>
      <c r="HC732" s="262"/>
      <c r="HD732" s="262"/>
      <c r="HE732" s="262"/>
      <c r="HF732" s="262"/>
      <c r="HG732" s="262"/>
      <c r="HH732" s="262"/>
      <c r="HI732" s="262"/>
      <c r="HJ732" s="262"/>
      <c r="HK732" s="262"/>
      <c r="HL732" s="262"/>
      <c r="HM732" s="262"/>
      <c r="HN732" s="262"/>
      <c r="HO732" s="262"/>
      <c r="HP732" s="262"/>
      <c r="HQ732" s="262"/>
      <c r="HR732" s="262"/>
      <c r="HS732" s="262"/>
      <c r="HT732" s="262"/>
      <c r="HU732" s="263"/>
      <c r="HV732" s="263"/>
    </row>
    <row r="733" spans="1:230" ht="20.100000000000001" hidden="1" customHeight="1">
      <c r="A733" s="765"/>
      <c r="B733" s="766"/>
      <c r="C733" s="766"/>
      <c r="D733" s="766"/>
      <c r="E733" s="766"/>
      <c r="F733" s="766"/>
      <c r="G733" s="766"/>
      <c r="H733" s="836"/>
      <c r="I733" s="794"/>
      <c r="J733" s="709"/>
      <c r="K733" s="709"/>
      <c r="L733" s="709"/>
      <c r="M733" s="709"/>
      <c r="N733" s="709"/>
      <c r="O733" s="795"/>
      <c r="P733" s="794"/>
      <c r="Q733" s="795"/>
      <c r="R733" s="837"/>
      <c r="S733" s="766"/>
      <c r="T733" s="709"/>
      <c r="U733" s="709"/>
      <c r="V733" s="709"/>
      <c r="W733" s="824"/>
      <c r="X733" s="766"/>
      <c r="Y733" s="766"/>
      <c r="Z733" s="1976">
        <f t="shared" si="14"/>
        <v>0</v>
      </c>
      <c r="AA733" s="1976"/>
      <c r="AB733" s="710" t="s">
        <v>501</v>
      </c>
      <c r="AC733" s="1977">
        <f t="shared" si="17"/>
        <v>0</v>
      </c>
      <c r="AD733" s="1977"/>
      <c r="AE733" s="710" t="s">
        <v>501</v>
      </c>
      <c r="AF733" s="1978">
        <f t="shared" si="15"/>
        <v>0</v>
      </c>
      <c r="AG733" s="1978"/>
      <c r="AH733" s="710"/>
      <c r="AI733" s="1979"/>
      <c r="AJ733" s="1979"/>
      <c r="AK733" s="795"/>
      <c r="AL733" s="740">
        <f t="shared" si="16"/>
        <v>0</v>
      </c>
      <c r="AM733" s="741"/>
      <c r="AN733" s="741"/>
      <c r="AO733" s="741"/>
      <c r="AP733" s="741"/>
      <c r="AQ733" s="742"/>
      <c r="DW733" s="263"/>
      <c r="DX733" s="263"/>
      <c r="DY733" s="263"/>
      <c r="DZ733" s="263"/>
      <c r="EA733" s="263"/>
      <c r="EB733" s="262"/>
      <c r="EC733" s="262"/>
      <c r="ED733" s="262"/>
      <c r="EE733" s="262"/>
      <c r="EF733" s="262"/>
      <c r="EG733" s="262"/>
      <c r="EH733" s="262"/>
      <c r="EI733" s="262"/>
      <c r="EJ733" s="262"/>
      <c r="EK733" s="262"/>
      <c r="ES733" s="262"/>
      <c r="ET733" s="262"/>
      <c r="EU733" s="262"/>
      <c r="EV733" s="262"/>
      <c r="FB733" s="262"/>
      <c r="FM733" s="262"/>
      <c r="FN733" s="262"/>
      <c r="FO733" s="262"/>
      <c r="FP733" s="262"/>
      <c r="FQ733" s="262"/>
      <c r="FR733" s="262"/>
      <c r="FS733" s="262"/>
      <c r="FT733" s="262"/>
      <c r="FU733" s="262"/>
      <c r="FV733" s="262"/>
      <c r="FW733" s="262"/>
      <c r="FX733" s="262"/>
      <c r="FY733" s="262"/>
      <c r="FZ733" s="262"/>
      <c r="GA733" s="262"/>
      <c r="GB733" s="262"/>
      <c r="GC733" s="262"/>
      <c r="GD733" s="276"/>
      <c r="GE733" s="276"/>
      <c r="GF733" s="276"/>
      <c r="GG733" s="276"/>
      <c r="GH733" s="276"/>
      <c r="GI733" s="276"/>
      <c r="GJ733" s="276"/>
      <c r="GK733" s="276"/>
      <c r="GL733" s="276"/>
      <c r="GM733" s="276"/>
      <c r="GN733" s="276"/>
      <c r="GO733" s="276"/>
      <c r="GP733" s="276"/>
      <c r="GQ733" s="276"/>
      <c r="GR733" s="276"/>
      <c r="GS733" s="276"/>
      <c r="GT733" s="276"/>
      <c r="GU733" s="262"/>
      <c r="GV733" s="262"/>
      <c r="GW733" s="262"/>
      <c r="GX733" s="262"/>
      <c r="GY733" s="262"/>
      <c r="GZ733" s="262"/>
      <c r="HA733" s="262"/>
      <c r="HB733" s="262"/>
      <c r="HC733" s="262"/>
      <c r="HD733" s="262"/>
      <c r="HE733" s="262"/>
      <c r="HF733" s="262"/>
      <c r="HG733" s="262"/>
      <c r="HH733" s="262"/>
      <c r="HI733" s="262"/>
      <c r="HJ733" s="262"/>
      <c r="HK733" s="262"/>
      <c r="HL733" s="262"/>
      <c r="HM733" s="262"/>
      <c r="HN733" s="262"/>
      <c r="HO733" s="262"/>
      <c r="HP733" s="262"/>
      <c r="HQ733" s="262"/>
      <c r="HR733" s="262"/>
      <c r="HS733" s="262"/>
      <c r="HT733" s="262"/>
      <c r="HU733" s="263"/>
      <c r="HV733" s="263"/>
    </row>
    <row r="734" spans="1:230" ht="20.100000000000001" hidden="1" customHeight="1">
      <c r="A734" s="765"/>
      <c r="B734" s="766"/>
      <c r="C734" s="766"/>
      <c r="D734" s="766"/>
      <c r="E734" s="766"/>
      <c r="F734" s="766"/>
      <c r="G734" s="766"/>
      <c r="H734" s="836"/>
      <c r="I734" s="794"/>
      <c r="J734" s="709"/>
      <c r="K734" s="709"/>
      <c r="L734" s="709"/>
      <c r="M734" s="709"/>
      <c r="N734" s="709"/>
      <c r="O734" s="795"/>
      <c r="P734" s="794"/>
      <c r="Q734" s="795"/>
      <c r="R734" s="837"/>
      <c r="S734" s="766"/>
      <c r="T734" s="709"/>
      <c r="U734" s="709"/>
      <c r="V734" s="710"/>
      <c r="W734" s="824"/>
      <c r="X734" s="766"/>
      <c r="Y734" s="766"/>
      <c r="Z734" s="1976">
        <f t="shared" si="14"/>
        <v>0</v>
      </c>
      <c r="AA734" s="1976"/>
      <c r="AB734" s="710" t="s">
        <v>501</v>
      </c>
      <c r="AC734" s="1977">
        <f t="shared" si="17"/>
        <v>0</v>
      </c>
      <c r="AD734" s="1977"/>
      <c r="AE734" s="710" t="s">
        <v>501</v>
      </c>
      <c r="AF734" s="1978">
        <f t="shared" si="15"/>
        <v>0</v>
      </c>
      <c r="AG734" s="1978"/>
      <c r="AH734" s="710"/>
      <c r="AI734" s="1979"/>
      <c r="AJ734" s="1979"/>
      <c r="AK734" s="795"/>
      <c r="AL734" s="740">
        <f t="shared" si="16"/>
        <v>0</v>
      </c>
      <c r="AM734" s="741"/>
      <c r="AN734" s="741"/>
      <c r="AO734" s="741"/>
      <c r="AP734" s="741"/>
      <c r="AQ734" s="742"/>
      <c r="DW734" s="263"/>
      <c r="DX734" s="263"/>
      <c r="DY734" s="263"/>
      <c r="DZ734" s="263"/>
      <c r="EA734" s="263"/>
      <c r="EB734" s="262"/>
      <c r="EC734" s="262"/>
      <c r="ED734" s="262"/>
      <c r="EE734" s="262"/>
      <c r="EF734" s="262"/>
      <c r="EG734" s="262"/>
      <c r="EH734" s="262"/>
      <c r="EI734" s="262"/>
      <c r="EJ734" s="262"/>
      <c r="EK734" s="262"/>
      <c r="ES734" s="262"/>
      <c r="ET734" s="262"/>
      <c r="EU734" s="262"/>
      <c r="EV734" s="262"/>
      <c r="FB734" s="262"/>
      <c r="FM734" s="262"/>
      <c r="FN734" s="262"/>
      <c r="FO734" s="262"/>
      <c r="FP734" s="262"/>
      <c r="FQ734" s="262"/>
      <c r="FR734" s="262"/>
      <c r="FS734" s="262"/>
      <c r="FT734" s="262"/>
      <c r="FU734" s="262"/>
      <c r="FV734" s="262"/>
      <c r="FW734" s="262"/>
      <c r="FX734" s="262"/>
      <c r="FY734" s="262"/>
      <c r="FZ734" s="262"/>
      <c r="GA734" s="262"/>
      <c r="GB734" s="262"/>
      <c r="GC734" s="262"/>
      <c r="GD734" s="276"/>
      <c r="GE734" s="276"/>
      <c r="GF734" s="276"/>
      <c r="GG734" s="276"/>
      <c r="GH734" s="276"/>
      <c r="GI734" s="276"/>
      <c r="GJ734" s="276"/>
      <c r="GK734" s="276"/>
      <c r="GL734" s="276"/>
      <c r="GM734" s="276"/>
      <c r="GN734" s="276"/>
      <c r="GO734" s="276"/>
      <c r="GP734" s="276"/>
      <c r="GQ734" s="276"/>
      <c r="GR734" s="276"/>
      <c r="GS734" s="276"/>
      <c r="GT734" s="276"/>
      <c r="GU734" s="262"/>
      <c r="GV734" s="262"/>
      <c r="GW734" s="262"/>
      <c r="GX734" s="262"/>
      <c r="GY734" s="262"/>
      <c r="GZ734" s="262"/>
      <c r="HA734" s="262"/>
      <c r="HB734" s="262"/>
      <c r="HC734" s="262"/>
      <c r="HD734" s="262"/>
      <c r="HE734" s="262"/>
      <c r="HF734" s="262"/>
      <c r="HG734" s="262"/>
      <c r="HH734" s="262"/>
      <c r="HI734" s="262"/>
      <c r="HJ734" s="262"/>
      <c r="HK734" s="262"/>
      <c r="HL734" s="262"/>
      <c r="HM734" s="262"/>
      <c r="HN734" s="262"/>
      <c r="HO734" s="262"/>
      <c r="HP734" s="262"/>
      <c r="HQ734" s="262"/>
      <c r="HR734" s="262"/>
      <c r="HS734" s="262"/>
      <c r="HT734" s="262"/>
      <c r="HU734" s="263"/>
      <c r="HV734" s="263"/>
    </row>
    <row r="735" spans="1:230" ht="20.100000000000001" hidden="1" customHeight="1">
      <c r="A735" s="765"/>
      <c r="B735" s="766"/>
      <c r="C735" s="766"/>
      <c r="D735" s="766"/>
      <c r="E735" s="766"/>
      <c r="F735" s="766"/>
      <c r="G735" s="766"/>
      <c r="H735" s="836"/>
      <c r="I735" s="794"/>
      <c r="J735" s="709"/>
      <c r="K735" s="709"/>
      <c r="L735" s="709"/>
      <c r="M735" s="709"/>
      <c r="N735" s="709"/>
      <c r="O735" s="795"/>
      <c r="P735" s="794"/>
      <c r="Q735" s="795"/>
      <c r="R735" s="837"/>
      <c r="S735" s="766"/>
      <c r="T735" s="709"/>
      <c r="U735" s="709"/>
      <c r="V735" s="709"/>
      <c r="W735" s="824"/>
      <c r="X735" s="766"/>
      <c r="Y735" s="766"/>
      <c r="Z735" s="1976">
        <f t="shared" si="14"/>
        <v>0</v>
      </c>
      <c r="AA735" s="1976"/>
      <c r="AB735" s="710" t="s">
        <v>501</v>
      </c>
      <c r="AC735" s="1977">
        <f t="shared" si="17"/>
        <v>0</v>
      </c>
      <c r="AD735" s="1977"/>
      <c r="AE735" s="710" t="s">
        <v>501</v>
      </c>
      <c r="AF735" s="1978">
        <f t="shared" si="15"/>
        <v>0</v>
      </c>
      <c r="AG735" s="1978"/>
      <c r="AH735" s="710"/>
      <c r="AI735" s="1979"/>
      <c r="AJ735" s="1979"/>
      <c r="AK735" s="795"/>
      <c r="AL735" s="740">
        <f t="shared" si="16"/>
        <v>0</v>
      </c>
      <c r="AM735" s="741"/>
      <c r="AN735" s="741"/>
      <c r="AO735" s="741"/>
      <c r="AP735" s="741"/>
      <c r="AQ735" s="742"/>
      <c r="DW735" s="263"/>
      <c r="DX735" s="263"/>
      <c r="DY735" s="263"/>
      <c r="DZ735" s="263"/>
      <c r="EA735" s="263"/>
      <c r="EB735" s="262"/>
      <c r="EC735" s="262"/>
      <c r="ED735" s="262"/>
      <c r="EE735" s="262"/>
      <c r="EF735" s="262"/>
      <c r="EG735" s="262"/>
      <c r="EH735" s="262"/>
      <c r="EI735" s="262"/>
      <c r="EJ735" s="262"/>
      <c r="EK735" s="262"/>
      <c r="ES735" s="262"/>
      <c r="ET735" s="262"/>
      <c r="EU735" s="262"/>
      <c r="EV735" s="262"/>
      <c r="EZ735" s="262"/>
      <c r="FA735" s="262"/>
      <c r="FB735" s="262"/>
      <c r="FC735" s="262"/>
      <c r="FD735" s="262"/>
      <c r="FE735" s="262"/>
      <c r="FG735" s="262"/>
      <c r="FH735" s="262"/>
      <c r="FI735" s="262"/>
      <c r="FJ735" s="262"/>
      <c r="FK735" s="262"/>
      <c r="FL735" s="262"/>
      <c r="FM735" s="262"/>
      <c r="FN735" s="262"/>
      <c r="FO735" s="262"/>
      <c r="FP735" s="262"/>
      <c r="FQ735" s="262"/>
      <c r="FR735" s="262"/>
      <c r="FS735" s="262"/>
      <c r="FT735" s="262"/>
      <c r="FU735" s="262"/>
      <c r="FV735" s="262"/>
      <c r="FW735" s="262"/>
      <c r="FX735" s="262"/>
      <c r="FY735" s="262"/>
      <c r="FZ735" s="262"/>
      <c r="GA735" s="262"/>
      <c r="GB735" s="276"/>
      <c r="GC735" s="276"/>
      <c r="GD735" s="276"/>
      <c r="GE735" s="276"/>
      <c r="GF735" s="276"/>
      <c r="GG735" s="276"/>
      <c r="GH735" s="276"/>
      <c r="GI735" s="276"/>
      <c r="GJ735" s="276"/>
      <c r="GK735" s="276"/>
      <c r="GL735" s="276"/>
      <c r="GM735" s="276"/>
      <c r="GN735" s="276"/>
      <c r="GO735" s="276"/>
      <c r="GP735" s="276"/>
      <c r="GQ735" s="276"/>
      <c r="GR735" s="276"/>
      <c r="GS735" s="276"/>
      <c r="GT735" s="276"/>
      <c r="GU735" s="262"/>
      <c r="GV735" s="262"/>
      <c r="GW735" s="262"/>
      <c r="GX735" s="262"/>
      <c r="GY735" s="262"/>
      <c r="GZ735" s="262"/>
      <c r="HA735" s="262"/>
      <c r="HB735" s="262"/>
      <c r="HC735" s="262"/>
      <c r="HD735" s="262"/>
      <c r="HE735" s="262"/>
      <c r="HF735" s="262"/>
      <c r="HG735" s="262"/>
      <c r="HH735" s="262"/>
      <c r="HI735" s="262"/>
      <c r="HJ735" s="262"/>
      <c r="HK735" s="262"/>
      <c r="HL735" s="262"/>
      <c r="HM735" s="262"/>
      <c r="HN735" s="262"/>
      <c r="HO735" s="262"/>
      <c r="HP735" s="262"/>
      <c r="HQ735" s="262"/>
      <c r="HR735" s="262"/>
      <c r="HS735" s="262"/>
      <c r="HT735" s="263"/>
      <c r="HU735" s="263"/>
      <c r="HV735" s="263"/>
    </row>
    <row r="736" spans="1:230" ht="20.100000000000001" hidden="1" customHeight="1">
      <c r="A736" s="765"/>
      <c r="B736" s="766"/>
      <c r="C736" s="766"/>
      <c r="D736" s="766"/>
      <c r="E736" s="766"/>
      <c r="F736" s="766"/>
      <c r="G736" s="766"/>
      <c r="H736" s="836"/>
      <c r="I736" s="794"/>
      <c r="J736" s="709"/>
      <c r="K736" s="709"/>
      <c r="L736" s="709"/>
      <c r="M736" s="709"/>
      <c r="N736" s="709"/>
      <c r="O736" s="795"/>
      <c r="P736" s="794"/>
      <c r="Q736" s="795"/>
      <c r="R736" s="765"/>
      <c r="S736" s="766"/>
      <c r="T736" s="766"/>
      <c r="U736" s="710"/>
      <c r="V736" s="709"/>
      <c r="W736" s="830"/>
      <c r="X736" s="830"/>
      <c r="Y736" s="830"/>
      <c r="Z736" s="710"/>
      <c r="AA736" s="1212"/>
      <c r="AB736" s="766"/>
      <c r="AC736" s="766"/>
      <c r="AD736" s="709"/>
      <c r="AE736" s="710"/>
      <c r="AF736" s="709"/>
      <c r="AG736" s="710"/>
      <c r="AH736" s="1010"/>
      <c r="AI736" s="710"/>
      <c r="AJ736" s="709"/>
      <c r="AK736" s="795"/>
      <c r="AL736" s="740"/>
      <c r="AM736" s="741"/>
      <c r="AN736" s="741"/>
      <c r="AO736" s="741"/>
      <c r="AP736" s="741"/>
      <c r="AQ736" s="742"/>
      <c r="DW736" s="263"/>
      <c r="DX736" s="263"/>
      <c r="DY736" s="263"/>
      <c r="DZ736" s="263"/>
      <c r="EA736" s="263"/>
      <c r="EB736" s="262"/>
      <c r="EC736" s="262"/>
      <c r="ED736" s="262"/>
      <c r="EE736" s="262"/>
      <c r="EF736" s="262"/>
      <c r="EG736" s="262"/>
      <c r="EH736" s="262"/>
      <c r="EI736" s="262"/>
      <c r="EJ736" s="262"/>
      <c r="EK736" s="262"/>
      <c r="ES736" s="262"/>
      <c r="ET736" s="262"/>
      <c r="EU736" s="262"/>
      <c r="EV736" s="262"/>
      <c r="EW736" s="262"/>
      <c r="EX736" s="262"/>
      <c r="EZ736" s="262"/>
      <c r="FA736" s="262"/>
      <c r="FB736" s="262"/>
      <c r="FC736" s="262"/>
      <c r="FD736" s="262"/>
      <c r="FE736" s="262"/>
      <c r="FF736" s="262"/>
      <c r="FG736" s="262"/>
      <c r="FH736" s="262"/>
      <c r="FI736" s="262"/>
      <c r="FJ736" s="262"/>
      <c r="FK736" s="262"/>
      <c r="FL736" s="262"/>
      <c r="FM736" s="262"/>
      <c r="FN736" s="262"/>
      <c r="FO736" s="262"/>
      <c r="FP736" s="262"/>
      <c r="FQ736" s="262"/>
      <c r="FR736" s="262"/>
      <c r="FS736" s="262"/>
      <c r="FT736" s="262"/>
      <c r="FU736" s="262"/>
      <c r="FV736" s="262"/>
      <c r="FW736" s="262"/>
      <c r="FX736" s="262"/>
      <c r="FY736" s="262"/>
      <c r="FZ736" s="262"/>
      <c r="GA736" s="262"/>
      <c r="GB736" s="276"/>
      <c r="GC736" s="276"/>
      <c r="GD736" s="276"/>
      <c r="GE736" s="276"/>
      <c r="GF736" s="276"/>
      <c r="GG736" s="276"/>
      <c r="GH736" s="276"/>
      <c r="GI736" s="276"/>
      <c r="GJ736" s="276"/>
      <c r="GK736" s="276"/>
      <c r="GL736" s="276"/>
      <c r="GM736" s="276"/>
      <c r="GN736" s="276"/>
      <c r="GO736" s="276"/>
      <c r="GP736" s="276"/>
      <c r="GQ736" s="262"/>
      <c r="GR736" s="262"/>
      <c r="GS736" s="262"/>
      <c r="GT736" s="262"/>
      <c r="GU736" s="262"/>
      <c r="GV736" s="262"/>
      <c r="GW736" s="262"/>
      <c r="GX736" s="262"/>
      <c r="GY736" s="262"/>
      <c r="GZ736" s="262"/>
      <c r="HA736" s="262"/>
      <c r="HB736" s="262"/>
      <c r="HC736" s="262"/>
      <c r="HD736" s="262"/>
      <c r="HE736" s="262"/>
      <c r="HF736" s="262"/>
      <c r="HG736" s="262"/>
      <c r="HH736" s="262"/>
      <c r="HI736" s="262"/>
      <c r="HJ736" s="262"/>
      <c r="HK736" s="262"/>
      <c r="HL736" s="262"/>
      <c r="HM736" s="262"/>
      <c r="HN736" s="262"/>
      <c r="HO736" s="262"/>
      <c r="HP736" s="262"/>
      <c r="HQ736" s="263"/>
      <c r="HR736" s="263"/>
      <c r="HS736" s="262"/>
      <c r="HT736" s="263"/>
      <c r="HU736" s="263"/>
      <c r="HV736" s="263"/>
    </row>
    <row r="737" spans="1:230" ht="20.100000000000001" hidden="1" customHeight="1">
      <c r="A737" s="927"/>
      <c r="B737" s="826"/>
      <c r="C737" s="826"/>
      <c r="D737" s="826"/>
      <c r="E737" s="826"/>
      <c r="F737" s="826"/>
      <c r="G737" s="766"/>
      <c r="H737" s="836"/>
      <c r="I737" s="808"/>
      <c r="J737" s="747"/>
      <c r="K737" s="747"/>
      <c r="L737" s="747"/>
      <c r="M737" s="747"/>
      <c r="N737" s="747"/>
      <c r="O737" s="810"/>
      <c r="P737" s="831" t="s">
        <v>514</v>
      </c>
      <c r="Q737" s="832"/>
      <c r="R737" s="831" t="s">
        <v>762</v>
      </c>
      <c r="S737" s="992"/>
      <c r="T737" s="992"/>
      <c r="U737" s="996" t="s">
        <v>496</v>
      </c>
      <c r="V737" s="994"/>
      <c r="W737" s="1188"/>
      <c r="X737" s="1188"/>
      <c r="Y737" s="1188"/>
      <c r="Z737" s="1188"/>
      <c r="AA737" s="996"/>
      <c r="AB737" s="1188"/>
      <c r="AC737" s="1188"/>
      <c r="AD737" s="1188"/>
      <c r="AE737" s="1188"/>
      <c r="AF737" s="994"/>
      <c r="AG737" s="994"/>
      <c r="AH737" s="994"/>
      <c r="AI737" s="994"/>
      <c r="AJ737" s="994"/>
      <c r="AK737" s="1000"/>
      <c r="AL737" s="1001">
        <f>SUM(AL726:AL735)</f>
        <v>0</v>
      </c>
      <c r="AM737" s="1002"/>
      <c r="AN737" s="1002"/>
      <c r="AO737" s="1002"/>
      <c r="AP737" s="1002"/>
      <c r="AQ737" s="1003"/>
      <c r="DW737" s="263"/>
      <c r="DX737" s="263"/>
      <c r="DY737" s="263"/>
      <c r="DZ737" s="263"/>
      <c r="EA737" s="263"/>
      <c r="EB737" s="262"/>
      <c r="EC737" s="262"/>
      <c r="ED737" s="262"/>
      <c r="EE737" s="262"/>
      <c r="EF737" s="262"/>
      <c r="EG737" s="262"/>
      <c r="EH737" s="262"/>
      <c r="EI737" s="262"/>
      <c r="EJ737" s="262"/>
      <c r="EK737" s="262"/>
      <c r="ES737" s="262"/>
      <c r="ET737" s="262"/>
      <c r="EU737" s="262"/>
      <c r="EV737" s="262"/>
      <c r="EW737" s="262"/>
      <c r="EX737" s="262"/>
      <c r="EY737" s="262"/>
      <c r="EZ737" s="262"/>
      <c r="FA737" s="262"/>
      <c r="FB737" s="262"/>
      <c r="FC737" s="262"/>
      <c r="FD737" s="262"/>
      <c r="FE737" s="262"/>
      <c r="FF737" s="262"/>
      <c r="FG737" s="262"/>
      <c r="FH737" s="262"/>
      <c r="FI737" s="262"/>
      <c r="FJ737" s="262"/>
      <c r="FK737" s="262"/>
      <c r="FL737" s="262"/>
      <c r="FM737" s="262"/>
      <c r="FN737" s="262"/>
      <c r="FO737" s="262"/>
      <c r="FP737" s="262"/>
      <c r="FQ737" s="262"/>
      <c r="FR737" s="262"/>
      <c r="FS737" s="262"/>
      <c r="FT737" s="262"/>
      <c r="FU737" s="262"/>
      <c r="FV737" s="262"/>
      <c r="FW737" s="262"/>
      <c r="FX737" s="262"/>
      <c r="FY737" s="262"/>
      <c r="FZ737" s="262"/>
      <c r="GA737" s="262"/>
      <c r="GB737" s="276"/>
      <c r="GC737" s="276"/>
      <c r="GD737" s="276"/>
      <c r="GE737" s="276"/>
      <c r="GF737" s="276"/>
      <c r="GG737" s="276"/>
      <c r="GH737" s="276"/>
      <c r="GI737" s="276"/>
      <c r="GJ737" s="276"/>
      <c r="GK737" s="276"/>
      <c r="GL737" s="276"/>
      <c r="GM737" s="276"/>
      <c r="GN737" s="276"/>
      <c r="GO737" s="276"/>
      <c r="GP737" s="262"/>
      <c r="GQ737" s="262"/>
      <c r="GR737" s="262"/>
      <c r="GS737" s="262"/>
      <c r="GT737" s="262"/>
      <c r="GU737" s="262"/>
      <c r="GV737" s="262"/>
      <c r="GW737" s="262"/>
      <c r="GX737" s="262"/>
      <c r="GY737" s="262"/>
      <c r="GZ737" s="262"/>
      <c r="HA737" s="262"/>
      <c r="HB737" s="262"/>
      <c r="HC737" s="262"/>
      <c r="HD737" s="262"/>
      <c r="HE737" s="263"/>
      <c r="HF737" s="263"/>
      <c r="HG737" s="262"/>
      <c r="HH737" s="262"/>
      <c r="HI737" s="262"/>
      <c r="HJ737" s="262"/>
      <c r="HK737" s="262"/>
      <c r="HL737" s="263"/>
      <c r="HM737" s="263"/>
      <c r="HN737" s="263"/>
      <c r="HO737" s="262"/>
      <c r="HP737" s="263"/>
      <c r="HQ737" s="263"/>
      <c r="HR737" s="263"/>
      <c r="HS737" s="263"/>
      <c r="HT737" s="263"/>
      <c r="HV737" s="263"/>
    </row>
    <row r="738" spans="1:230" ht="20.100000000000001" hidden="1" customHeight="1">
      <c r="A738" s="927"/>
      <c r="B738" s="826"/>
      <c r="C738" s="826"/>
      <c r="D738" s="826"/>
      <c r="E738" s="826"/>
      <c r="F738" s="826"/>
      <c r="G738" s="766"/>
      <c r="H738" s="836"/>
      <c r="I738" s="765" t="s">
        <v>788</v>
      </c>
      <c r="J738" s="766"/>
      <c r="K738" s="766"/>
      <c r="L738" s="766"/>
      <c r="M738" s="766"/>
      <c r="N738" s="766"/>
      <c r="O738" s="788"/>
      <c r="P738" s="765" t="s">
        <v>514</v>
      </c>
      <c r="Q738" s="788"/>
      <c r="R738" s="765" t="s">
        <v>789</v>
      </c>
      <c r="S738" s="766"/>
      <c r="T738" s="766"/>
      <c r="U738" s="915"/>
      <c r="V738" s="766"/>
      <c r="W738" s="710"/>
      <c r="X738" s="709"/>
      <c r="Y738" s="1111"/>
      <c r="Z738" s="709"/>
      <c r="AA738" s="709"/>
      <c r="AB738" s="710"/>
      <c r="AC738" s="930"/>
      <c r="AD738" s="1010"/>
      <c r="AE738" s="710"/>
      <c r="AF738" s="709"/>
      <c r="AG738" s="1111"/>
      <c r="AH738" s="709"/>
      <c r="AI738" s="709"/>
      <c r="AJ738" s="709"/>
      <c r="AK738" s="795"/>
      <c r="AL738" s="799"/>
      <c r="AM738" s="800"/>
      <c r="AN738" s="800"/>
      <c r="AO738" s="800"/>
      <c r="AP738" s="800"/>
      <c r="AQ738" s="821"/>
      <c r="DW738" s="263"/>
      <c r="DX738" s="263"/>
      <c r="DY738" s="263"/>
      <c r="DZ738" s="263"/>
      <c r="EA738" s="263"/>
      <c r="EB738" s="262"/>
      <c r="EC738" s="262"/>
      <c r="ED738" s="262"/>
      <c r="EE738" s="262"/>
      <c r="EF738" s="262"/>
      <c r="EG738" s="262"/>
      <c r="EH738" s="262"/>
      <c r="EI738" s="262"/>
      <c r="EJ738" s="262"/>
      <c r="EK738" s="262"/>
      <c r="ES738" s="262"/>
      <c r="ET738" s="262"/>
      <c r="EU738" s="262"/>
      <c r="EV738" s="262"/>
      <c r="EW738" s="262"/>
      <c r="EX738" s="262"/>
      <c r="EY738" s="262"/>
      <c r="EZ738" s="262"/>
      <c r="FA738" s="262"/>
      <c r="FB738" s="262"/>
      <c r="FC738" s="262"/>
      <c r="FD738" s="262"/>
      <c r="FE738" s="262"/>
      <c r="FF738" s="262"/>
      <c r="FG738" s="262"/>
      <c r="FH738" s="262"/>
      <c r="FI738" s="262"/>
      <c r="FJ738" s="262"/>
      <c r="FK738" s="262"/>
      <c r="FL738" s="262"/>
      <c r="FM738" s="262"/>
      <c r="FN738" s="262"/>
      <c r="FO738" s="262"/>
      <c r="FP738" s="262"/>
      <c r="FQ738" s="262"/>
      <c r="FR738" s="262"/>
      <c r="FS738" s="262"/>
      <c r="FT738" s="262"/>
      <c r="FU738" s="262"/>
      <c r="FV738" s="262"/>
      <c r="FW738" s="262"/>
      <c r="FX738" s="262"/>
      <c r="FY738" s="262"/>
      <c r="FZ738" s="262"/>
      <c r="GA738" s="262"/>
      <c r="GB738" s="276"/>
      <c r="GC738" s="276"/>
      <c r="GD738" s="276"/>
      <c r="GE738" s="276"/>
      <c r="GF738" s="276"/>
      <c r="GG738" s="276"/>
      <c r="GH738" s="276"/>
      <c r="GI738" s="276"/>
      <c r="GJ738" s="276"/>
      <c r="GK738" s="276"/>
      <c r="GL738" s="276"/>
      <c r="GM738" s="276"/>
      <c r="GN738" s="276"/>
      <c r="GO738" s="276"/>
      <c r="GP738" s="262"/>
      <c r="GQ738" s="262"/>
      <c r="GR738" s="262"/>
      <c r="GS738" s="262"/>
      <c r="GT738" s="262"/>
      <c r="GU738" s="262"/>
      <c r="GV738" s="262"/>
      <c r="GW738" s="262"/>
      <c r="GX738" s="262"/>
      <c r="GY738" s="262"/>
      <c r="GZ738" s="262"/>
      <c r="HA738" s="262"/>
      <c r="HB738" s="262"/>
      <c r="HC738" s="262"/>
      <c r="HD738" s="262"/>
      <c r="HE738" s="263"/>
      <c r="HF738" s="263"/>
      <c r="HG738" s="262"/>
      <c r="HH738" s="262"/>
      <c r="HI738" s="262"/>
      <c r="HJ738" s="262"/>
      <c r="HK738" s="262"/>
      <c r="HL738" s="263"/>
      <c r="HM738" s="263"/>
      <c r="HN738" s="263"/>
      <c r="HO738" s="262"/>
      <c r="HP738" s="263"/>
      <c r="HQ738" s="263"/>
      <c r="HR738" s="263"/>
      <c r="HS738" s="263"/>
      <c r="HT738" s="263"/>
      <c r="HV738" s="263"/>
    </row>
    <row r="739" spans="1:230" ht="20.100000000000001" hidden="1" customHeight="1">
      <c r="A739" s="927"/>
      <c r="B739" s="826"/>
      <c r="C739" s="826"/>
      <c r="D739" s="826"/>
      <c r="E739" s="826"/>
      <c r="F739" s="826"/>
      <c r="G739" s="766"/>
      <c r="H739" s="836"/>
      <c r="I739" s="808"/>
      <c r="J739" s="747"/>
      <c r="K739" s="747"/>
      <c r="L739" s="747"/>
      <c r="M739" s="747"/>
      <c r="N739" s="747"/>
      <c r="O739" s="810"/>
      <c r="P739" s="811"/>
      <c r="Q739" s="812"/>
      <c r="R739" s="811"/>
      <c r="S739" s="1981">
        <f>AL737</f>
        <v>0</v>
      </c>
      <c r="T739" s="1981"/>
      <c r="U739" s="1981"/>
      <c r="V739" s="1981"/>
      <c r="W739" s="763" t="s">
        <v>501</v>
      </c>
      <c r="X739" s="747" t="s">
        <v>467</v>
      </c>
      <c r="Y739" s="1273">
        <v>3</v>
      </c>
      <c r="Z739" s="1274" t="s">
        <v>542</v>
      </c>
      <c r="AA739" s="1273">
        <v>5</v>
      </c>
      <c r="AB739" s="747" t="s">
        <v>469</v>
      </c>
      <c r="AC739" s="1275"/>
      <c r="AD739" s="1275"/>
      <c r="AE739" s="1275"/>
      <c r="AF739" s="747"/>
      <c r="AG739" s="747"/>
      <c r="AH739" s="747"/>
      <c r="AI739" s="747"/>
      <c r="AJ739" s="747"/>
      <c r="AK739" s="810"/>
      <c r="AL739" s="753">
        <f>ROUND(S739*Y739/AA739,0)</f>
        <v>0</v>
      </c>
      <c r="AM739" s="754"/>
      <c r="AN739" s="754"/>
      <c r="AO739" s="754"/>
      <c r="AP739" s="754"/>
      <c r="AQ739" s="755"/>
      <c r="DW739" s="263"/>
      <c r="DX739" s="263"/>
      <c r="DY739" s="263"/>
      <c r="DZ739" s="263"/>
      <c r="EA739" s="263"/>
      <c r="EB739" s="262"/>
      <c r="EC739" s="262"/>
      <c r="ED739" s="262"/>
      <c r="EE739" s="262"/>
      <c r="EF739" s="262"/>
      <c r="EG739" s="262"/>
      <c r="EH739" s="262"/>
      <c r="EI739" s="262"/>
      <c r="EJ739" s="262"/>
      <c r="EK739" s="262"/>
      <c r="ES739" s="262"/>
      <c r="ET739" s="262"/>
      <c r="EU739" s="262"/>
      <c r="EV739" s="262"/>
      <c r="EW739" s="262"/>
      <c r="EX739" s="262"/>
      <c r="EY739" s="262"/>
      <c r="EZ739" s="262"/>
      <c r="FA739" s="262"/>
      <c r="FB739" s="262"/>
      <c r="FC739" s="262"/>
      <c r="FD739" s="262"/>
      <c r="FE739" s="262"/>
      <c r="FF739" s="262"/>
      <c r="FG739" s="262"/>
      <c r="FH739" s="262"/>
      <c r="FI739" s="262"/>
      <c r="FJ739" s="262"/>
      <c r="FK739" s="262"/>
      <c r="FL739" s="262"/>
      <c r="FM739" s="262"/>
      <c r="FN739" s="262"/>
      <c r="FO739" s="262"/>
      <c r="FP739" s="262"/>
      <c r="FQ739" s="262"/>
      <c r="FR739" s="262"/>
      <c r="FS739" s="262"/>
      <c r="FT739" s="262"/>
      <c r="FU739" s="262"/>
      <c r="FV739" s="262"/>
      <c r="FW739" s="262"/>
      <c r="FX739" s="262"/>
      <c r="FY739" s="262"/>
      <c r="FZ739" s="262"/>
      <c r="GA739" s="262"/>
      <c r="GB739" s="276"/>
      <c r="GC739" s="276"/>
      <c r="GD739" s="276"/>
      <c r="GE739" s="276"/>
      <c r="GF739" s="276"/>
      <c r="GG739" s="276"/>
      <c r="GH739" s="276"/>
      <c r="GI739" s="276"/>
      <c r="GJ739" s="276"/>
      <c r="GK739" s="276"/>
      <c r="GL739" s="276"/>
      <c r="GM739" s="276"/>
      <c r="GN739" s="276"/>
      <c r="GO739" s="276"/>
      <c r="GP739" s="262"/>
      <c r="GQ739" s="262"/>
      <c r="GR739" s="262"/>
      <c r="GS739" s="262"/>
      <c r="GT739" s="262"/>
      <c r="GU739" s="262"/>
      <c r="GV739" s="262"/>
      <c r="GW739" s="262"/>
      <c r="GX739" s="262"/>
      <c r="GY739" s="262"/>
      <c r="GZ739" s="262"/>
      <c r="HA739" s="262"/>
      <c r="HB739" s="262"/>
      <c r="HC739" s="262"/>
      <c r="HD739" s="262"/>
      <c r="HE739" s="263"/>
      <c r="HF739" s="263"/>
      <c r="HG739" s="262"/>
      <c r="HH739" s="262"/>
      <c r="HI739" s="262"/>
      <c r="HJ739" s="262"/>
      <c r="HK739" s="262"/>
      <c r="HL739" s="263"/>
      <c r="HM739" s="263"/>
      <c r="HN739" s="263"/>
      <c r="HO739" s="262"/>
      <c r="HP739" s="263"/>
      <c r="HQ739" s="263"/>
      <c r="HR739" s="263"/>
      <c r="HS739" s="263"/>
      <c r="HT739" s="263"/>
      <c r="HV739" s="263"/>
    </row>
    <row r="740" spans="1:230" ht="20.100000000000001" hidden="1" customHeight="1">
      <c r="A740" s="927"/>
      <c r="B740" s="826"/>
      <c r="C740" s="826"/>
      <c r="D740" s="826"/>
      <c r="E740" s="826"/>
      <c r="F740" s="826"/>
      <c r="G740" s="766"/>
      <c r="H740" s="836"/>
      <c r="I740" s="765" t="s">
        <v>790</v>
      </c>
      <c r="J740" s="766"/>
      <c r="K740" s="766"/>
      <c r="L740" s="766"/>
      <c r="M740" s="766"/>
      <c r="N740" s="766"/>
      <c r="O740" s="788"/>
      <c r="P740" s="765" t="s">
        <v>514</v>
      </c>
      <c r="Q740" s="788"/>
      <c r="R740" s="765" t="s">
        <v>791</v>
      </c>
      <c r="S740" s="766"/>
      <c r="T740" s="766"/>
      <c r="U740" s="915"/>
      <c r="V740" s="766"/>
      <c r="W740" s="710"/>
      <c r="X740" s="709"/>
      <c r="Y740" s="1111"/>
      <c r="Z740" s="709"/>
      <c r="AA740" s="709"/>
      <c r="AB740" s="710"/>
      <c r="AC740" s="930"/>
      <c r="AD740" s="1010"/>
      <c r="AE740" s="710"/>
      <c r="AF740" s="709"/>
      <c r="AG740" s="1111"/>
      <c r="AH740" s="709"/>
      <c r="AI740" s="709"/>
      <c r="AJ740" s="709"/>
      <c r="AK740" s="795"/>
      <c r="AL740" s="799"/>
      <c r="AM740" s="800"/>
      <c r="AN740" s="800"/>
      <c r="AO740" s="800"/>
      <c r="AP740" s="800"/>
      <c r="AQ740" s="821"/>
      <c r="AR740" s="111"/>
      <c r="AS740" s="111"/>
      <c r="AT740" s="111"/>
      <c r="AU740" s="111"/>
      <c r="AV740" s="111"/>
      <c r="AW740" s="111"/>
      <c r="AX740" s="111"/>
      <c r="DW740" s="263"/>
      <c r="DX740" s="263"/>
      <c r="DY740" s="263"/>
      <c r="DZ740" s="263"/>
      <c r="EA740" s="263"/>
      <c r="EB740" s="262"/>
      <c r="EC740" s="262"/>
      <c r="ED740" s="262"/>
      <c r="EE740" s="262"/>
      <c r="EF740" s="262"/>
      <c r="EG740" s="262"/>
      <c r="EH740" s="262"/>
      <c r="EI740" s="262"/>
      <c r="EJ740" s="262"/>
      <c r="EK740" s="262"/>
      <c r="ES740" s="262"/>
      <c r="ET740" s="262"/>
      <c r="EU740" s="262"/>
      <c r="EV740" s="262"/>
      <c r="EW740" s="262"/>
      <c r="EX740" s="262"/>
      <c r="EY740" s="262"/>
      <c r="EZ740" s="262"/>
      <c r="FA740" s="262"/>
      <c r="FB740" s="262"/>
      <c r="FC740" s="262"/>
      <c r="FD740" s="262"/>
      <c r="FE740" s="262"/>
      <c r="FF740" s="262"/>
      <c r="FG740" s="262"/>
      <c r="FH740" s="262"/>
      <c r="FI740" s="262"/>
      <c r="FJ740" s="262"/>
      <c r="FK740" s="262"/>
      <c r="FL740" s="262"/>
      <c r="FM740" s="262"/>
      <c r="FN740" s="262"/>
      <c r="FO740" s="262"/>
      <c r="FP740" s="262"/>
      <c r="FQ740" s="262"/>
      <c r="FR740" s="262"/>
      <c r="FS740" s="262"/>
      <c r="FT740" s="262"/>
      <c r="FU740" s="262"/>
      <c r="FV740" s="262"/>
      <c r="FW740" s="262"/>
      <c r="FX740" s="262"/>
      <c r="FY740" s="262"/>
      <c r="FZ740" s="262"/>
      <c r="GA740" s="262"/>
      <c r="GB740" s="276"/>
      <c r="GC740" s="276"/>
      <c r="GD740" s="276"/>
      <c r="GE740" s="276"/>
      <c r="GF740" s="276"/>
      <c r="GG740" s="276"/>
      <c r="GH740" s="276"/>
      <c r="GI740" s="276"/>
      <c r="GJ740" s="276"/>
      <c r="GK740" s="276"/>
      <c r="GL740" s="276"/>
      <c r="GM740" s="276"/>
      <c r="GN740" s="276"/>
      <c r="GO740" s="276"/>
      <c r="GP740" s="262"/>
      <c r="GQ740" s="262"/>
      <c r="GR740" s="262"/>
      <c r="GS740" s="262"/>
      <c r="GT740" s="262"/>
      <c r="GU740" s="262"/>
      <c r="GV740" s="262"/>
      <c r="GW740" s="262"/>
      <c r="GX740" s="262"/>
      <c r="GY740" s="262"/>
      <c r="GZ740" s="262"/>
      <c r="HA740" s="262"/>
      <c r="HB740" s="262"/>
      <c r="HC740" s="262"/>
      <c r="HD740" s="262"/>
      <c r="HE740" s="263"/>
      <c r="HF740" s="263"/>
      <c r="HG740" s="262"/>
      <c r="HH740" s="262"/>
      <c r="HI740" s="262"/>
      <c r="HJ740" s="262"/>
      <c r="HK740" s="262"/>
      <c r="HL740" s="263"/>
      <c r="HM740" s="263"/>
      <c r="HN740" s="263"/>
      <c r="HO740" s="263"/>
      <c r="HP740" s="263"/>
      <c r="HQ740" s="263"/>
      <c r="HR740" s="263"/>
      <c r="HS740" s="263"/>
      <c r="HT740" s="263"/>
      <c r="HV740" s="263"/>
    </row>
    <row r="741" spans="1:230" ht="20.100000000000001" hidden="1" customHeight="1">
      <c r="A741" s="940"/>
      <c r="B741" s="843"/>
      <c r="C741" s="843"/>
      <c r="D741" s="843"/>
      <c r="E741" s="843"/>
      <c r="F741" s="843"/>
      <c r="G741" s="846"/>
      <c r="H741" s="844"/>
      <c r="I741" s="845"/>
      <c r="J741" s="778"/>
      <c r="K741" s="778"/>
      <c r="L741" s="778"/>
      <c r="M741" s="778"/>
      <c r="N741" s="778"/>
      <c r="O741" s="847"/>
      <c r="P741" s="849"/>
      <c r="Q741" s="873"/>
      <c r="R741" s="849"/>
      <c r="S741" s="1982">
        <f>AL737</f>
        <v>0</v>
      </c>
      <c r="T741" s="1982"/>
      <c r="U741" s="1982"/>
      <c r="V741" s="1982"/>
      <c r="W741" s="773" t="s">
        <v>501</v>
      </c>
      <c r="X741" s="778" t="s">
        <v>467</v>
      </c>
      <c r="Y741" s="1276">
        <v>2</v>
      </c>
      <c r="Z741" s="1277" t="s">
        <v>542</v>
      </c>
      <c r="AA741" s="1276">
        <v>5</v>
      </c>
      <c r="AB741" s="778" t="s">
        <v>469</v>
      </c>
      <c r="AC741" s="1032"/>
      <c r="AD741" s="1032"/>
      <c r="AE741" s="1032"/>
      <c r="AF741" s="778"/>
      <c r="AG741" s="778"/>
      <c r="AH741" s="778"/>
      <c r="AI741" s="778"/>
      <c r="AJ741" s="778"/>
      <c r="AK741" s="847"/>
      <c r="AL741" s="853">
        <f>ROUND(S741*Y741/AA741,0)</f>
        <v>0</v>
      </c>
      <c r="AM741" s="854"/>
      <c r="AN741" s="854"/>
      <c r="AO741" s="854"/>
      <c r="AP741" s="854"/>
      <c r="AQ741" s="855"/>
      <c r="DW741" s="262"/>
      <c r="DX741" s="262"/>
      <c r="DY741" s="262"/>
      <c r="DZ741" s="262"/>
      <c r="EA741" s="262"/>
      <c r="EL741" s="262"/>
      <c r="EM741" s="262"/>
      <c r="EN741" s="262"/>
      <c r="EO741" s="262"/>
      <c r="EP741" s="262"/>
      <c r="EQ741" s="262"/>
      <c r="ER741" s="262"/>
      <c r="ES741" s="262"/>
      <c r="ET741" s="262"/>
      <c r="EU741" s="262"/>
      <c r="EV741" s="262"/>
      <c r="EW741" s="262"/>
      <c r="EX741" s="262"/>
      <c r="EY741" s="262"/>
      <c r="EZ741" s="262"/>
      <c r="FA741" s="262"/>
      <c r="FB741" s="262"/>
      <c r="FC741" s="262"/>
      <c r="FD741" s="262"/>
      <c r="FE741" s="262"/>
      <c r="FF741" s="262"/>
      <c r="FG741" s="262"/>
      <c r="FH741" s="262"/>
      <c r="FI741" s="262"/>
      <c r="FJ741" s="262"/>
      <c r="FK741" s="262"/>
      <c r="FL741" s="262"/>
      <c r="FM741" s="262"/>
      <c r="FN741" s="262"/>
      <c r="FO741" s="262"/>
      <c r="FP741" s="262"/>
      <c r="FQ741" s="262"/>
      <c r="FR741" s="262"/>
      <c r="FS741" s="262"/>
      <c r="FT741" s="262"/>
      <c r="FU741" s="262"/>
      <c r="FV741" s="262"/>
      <c r="FW741" s="262"/>
      <c r="FX741" s="262"/>
      <c r="FY741" s="262"/>
      <c r="FZ741" s="276"/>
      <c r="GA741" s="276"/>
      <c r="GB741" s="276"/>
      <c r="GC741" s="276"/>
      <c r="GD741" s="276"/>
      <c r="GE741" s="276"/>
      <c r="GF741" s="276"/>
      <c r="GG741" s="276"/>
      <c r="GH741" s="276"/>
      <c r="GI741" s="276"/>
      <c r="GJ741" s="276"/>
      <c r="GK741" s="276"/>
      <c r="GL741" s="262"/>
      <c r="GM741" s="262"/>
      <c r="GN741" s="262"/>
      <c r="GO741" s="262"/>
      <c r="GP741" s="262"/>
      <c r="GQ741" s="262"/>
      <c r="GR741" s="262"/>
      <c r="GS741" s="262"/>
      <c r="GT741" s="262"/>
      <c r="GU741" s="262"/>
      <c r="GV741" s="262"/>
      <c r="GW741" s="262"/>
      <c r="GX741" s="262"/>
      <c r="GY741" s="262"/>
      <c r="GZ741" s="262"/>
      <c r="HA741" s="262"/>
      <c r="HB741" s="262"/>
      <c r="HC741" s="262"/>
      <c r="HD741" s="262"/>
      <c r="HE741" s="263"/>
      <c r="HF741" s="263"/>
      <c r="HG741" s="263"/>
      <c r="HH741" s="263"/>
      <c r="HI741" s="263"/>
      <c r="HJ741" s="263"/>
      <c r="HK741" s="263"/>
      <c r="HL741" s="263"/>
      <c r="HM741" s="263"/>
      <c r="HN741" s="263"/>
      <c r="HO741" s="263"/>
      <c r="HP741" s="263"/>
      <c r="HQ741" s="263"/>
      <c r="HR741" s="263"/>
      <c r="HS741" s="263"/>
      <c r="HT741" s="263"/>
      <c r="HV741" s="263"/>
    </row>
    <row r="742" spans="1:230" ht="20.100000000000001" hidden="1" customHeight="1">
      <c r="A742" s="686" t="s">
        <v>785</v>
      </c>
      <c r="B742" s="687"/>
      <c r="C742" s="687"/>
      <c r="D742" s="687"/>
      <c r="E742" s="687"/>
      <c r="F742" s="687"/>
      <c r="G742" s="687"/>
      <c r="H742" s="785"/>
      <c r="I742" s="787" t="s">
        <v>41</v>
      </c>
      <c r="J742" s="766"/>
      <c r="K742" s="766"/>
      <c r="L742" s="766"/>
      <c r="M742" s="766"/>
      <c r="N742" s="766"/>
      <c r="O742" s="788"/>
      <c r="P742" s="765" t="s">
        <v>514</v>
      </c>
      <c r="Q742" s="788"/>
      <c r="R742" s="765" t="s">
        <v>729</v>
      </c>
      <c r="S742" s="766"/>
      <c r="T742" s="766"/>
      <c r="U742" s="915"/>
      <c r="V742" s="766"/>
      <c r="W742" s="710" t="s">
        <v>501</v>
      </c>
      <c r="X742" s="709" t="s">
        <v>364</v>
      </c>
      <c r="Y742" s="1111"/>
      <c r="Z742" s="709"/>
      <c r="AA742" s="709"/>
      <c r="AB742" s="710" t="s">
        <v>501</v>
      </c>
      <c r="AC742" s="930"/>
      <c r="AD742" s="710" t="s">
        <v>786</v>
      </c>
      <c r="AE742" s="710"/>
      <c r="AF742" s="709"/>
      <c r="AG742" s="1111"/>
      <c r="AH742" s="709"/>
      <c r="AI742" s="709"/>
      <c r="AJ742" s="709"/>
      <c r="AK742" s="795"/>
      <c r="AL742" s="799"/>
      <c r="AM742" s="800"/>
      <c r="AN742" s="800"/>
      <c r="AO742" s="800"/>
      <c r="AP742" s="800"/>
      <c r="AQ742" s="821"/>
      <c r="DW742" s="262"/>
      <c r="DX742" s="262"/>
      <c r="DY742" s="262"/>
      <c r="DZ742" s="262"/>
      <c r="EA742" s="262"/>
      <c r="EL742" s="262"/>
      <c r="EM742" s="262"/>
      <c r="EN742" s="262"/>
      <c r="EO742" s="262"/>
      <c r="EP742" s="262"/>
      <c r="EQ742" s="262"/>
      <c r="ER742" s="262"/>
      <c r="ES742" s="262"/>
      <c r="ET742" s="262"/>
      <c r="EU742" s="262"/>
      <c r="EV742" s="262"/>
      <c r="EW742" s="262"/>
      <c r="EX742" s="262"/>
      <c r="EY742" s="262"/>
      <c r="EZ742" s="262"/>
      <c r="FA742" s="262"/>
      <c r="FB742" s="262"/>
      <c r="FC742" s="262"/>
      <c r="FD742" s="262"/>
      <c r="FE742" s="262"/>
      <c r="FF742" s="262"/>
      <c r="FG742" s="262"/>
      <c r="FH742" s="262"/>
      <c r="FI742" s="262"/>
      <c r="FJ742" s="262"/>
      <c r="FK742" s="262"/>
      <c r="FL742" s="262"/>
      <c r="FM742" s="262"/>
      <c r="FN742" s="262"/>
      <c r="FO742" s="262"/>
      <c r="FP742" s="262"/>
      <c r="FQ742" s="262"/>
      <c r="FR742" s="262"/>
      <c r="FS742" s="262"/>
      <c r="FT742" s="262"/>
      <c r="FU742" s="262"/>
      <c r="FV742" s="262"/>
      <c r="FW742" s="262"/>
      <c r="FX742" s="262"/>
      <c r="FY742" s="276"/>
      <c r="FZ742" s="276"/>
      <c r="GA742" s="276"/>
      <c r="GB742" s="276"/>
      <c r="GC742" s="276"/>
      <c r="GD742" s="276"/>
      <c r="GE742" s="276"/>
      <c r="GF742" s="276"/>
      <c r="GG742" s="276"/>
      <c r="GH742" s="276"/>
      <c r="GI742" s="276"/>
      <c r="GJ742" s="276"/>
      <c r="GK742" s="276"/>
      <c r="GL742" s="262"/>
      <c r="GM742" s="262"/>
      <c r="GN742" s="262"/>
      <c r="GO742" s="262"/>
      <c r="GP742" s="262"/>
      <c r="GQ742" s="262"/>
      <c r="GR742" s="262"/>
      <c r="GS742" s="262"/>
      <c r="GT742" s="262"/>
      <c r="GU742" s="262"/>
      <c r="GV742" s="262"/>
      <c r="GW742" s="262"/>
      <c r="GX742" s="262"/>
      <c r="GY742" s="262"/>
      <c r="GZ742" s="262"/>
      <c r="HA742" s="262"/>
      <c r="HB742" s="262"/>
      <c r="HC742" s="262"/>
      <c r="HD742" s="262"/>
      <c r="HE742" s="263"/>
      <c r="HF742" s="263"/>
      <c r="HG742" s="263"/>
      <c r="HH742" s="263"/>
      <c r="HI742" s="263"/>
      <c r="HJ742" s="263"/>
      <c r="HK742" s="263"/>
      <c r="HL742" s="263"/>
      <c r="HM742" s="263"/>
      <c r="HN742" s="263"/>
      <c r="HO742" s="263"/>
      <c r="HP742" s="263"/>
      <c r="HQ742" s="263"/>
      <c r="HR742" s="263"/>
      <c r="HS742" s="263"/>
      <c r="HT742" s="263"/>
    </row>
    <row r="743" spans="1:230" ht="20.100000000000001" hidden="1" customHeight="1">
      <c r="A743" s="765" t="s">
        <v>793</v>
      </c>
      <c r="B743" s="766"/>
      <c r="C743" s="766"/>
      <c r="D743" s="766"/>
      <c r="E743" s="766"/>
      <c r="F743" s="766"/>
      <c r="G743" s="766"/>
      <c r="H743" s="788"/>
      <c r="I743" s="1272" t="s">
        <v>41</v>
      </c>
      <c r="J743" s="766"/>
      <c r="K743" s="766"/>
      <c r="L743" s="766"/>
      <c r="M743" s="766"/>
      <c r="N743" s="766"/>
      <c r="O743" s="788"/>
      <c r="P743" s="794"/>
      <c r="Q743" s="795"/>
      <c r="R743" s="765"/>
      <c r="S743" s="766"/>
      <c r="T743" s="766"/>
      <c r="U743" s="710"/>
      <c r="V743" s="766"/>
      <c r="W743" s="766"/>
      <c r="X743" s="766"/>
      <c r="Y743" s="766"/>
      <c r="Z743" s="766"/>
      <c r="AA743" s="710"/>
      <c r="AB743" s="766"/>
      <c r="AC743" s="766"/>
      <c r="AD743" s="766"/>
      <c r="AE743" s="709"/>
      <c r="AF743" s="710"/>
      <c r="AG743" s="709"/>
      <c r="AH743" s="709"/>
      <c r="AI743" s="709"/>
      <c r="AJ743" s="709"/>
      <c r="AK743" s="795"/>
      <c r="AL743" s="740"/>
      <c r="AM743" s="741"/>
      <c r="AN743" s="741"/>
      <c r="AO743" s="741"/>
      <c r="AP743" s="741"/>
      <c r="AQ743" s="742"/>
      <c r="DW743" s="262"/>
      <c r="DX743" s="262"/>
      <c r="DY743" s="262"/>
      <c r="DZ743" s="262"/>
      <c r="EA743" s="262"/>
      <c r="EL743" s="262"/>
      <c r="EM743" s="262"/>
      <c r="EN743" s="262"/>
      <c r="EO743" s="262"/>
      <c r="EP743" s="262"/>
      <c r="EQ743" s="262"/>
      <c r="ER743" s="262"/>
      <c r="ES743" s="262"/>
      <c r="ET743" s="262"/>
      <c r="EU743" s="262"/>
      <c r="EV743" s="262"/>
      <c r="EW743" s="262"/>
      <c r="EX743" s="262"/>
      <c r="EY743" s="262"/>
      <c r="EZ743" s="262"/>
      <c r="FA743" s="262"/>
      <c r="FB743" s="262"/>
      <c r="FC743" s="262"/>
      <c r="FD743" s="262"/>
      <c r="FE743" s="262"/>
      <c r="FF743" s="262"/>
      <c r="FG743" s="262"/>
      <c r="FH743" s="262"/>
      <c r="FI743" s="262"/>
      <c r="FJ743" s="262"/>
      <c r="FK743" s="262"/>
      <c r="FL743" s="262"/>
      <c r="FM743" s="262"/>
      <c r="FN743" s="262"/>
      <c r="FO743" s="262"/>
      <c r="FP743" s="262"/>
      <c r="FQ743" s="262"/>
      <c r="FR743" s="262"/>
      <c r="FS743" s="262"/>
      <c r="FT743" s="262"/>
      <c r="FU743" s="262"/>
      <c r="FV743" s="262"/>
      <c r="FW743" s="262"/>
      <c r="FX743" s="276"/>
      <c r="FY743" s="276"/>
      <c r="FZ743" s="276"/>
      <c r="GA743" s="276"/>
      <c r="GB743" s="276"/>
      <c r="GC743" s="276"/>
      <c r="GD743" s="276"/>
      <c r="GE743" s="276"/>
      <c r="GF743" s="276"/>
      <c r="GG743" s="276"/>
      <c r="GH743" s="276"/>
      <c r="GI743" s="276"/>
      <c r="GJ743" s="276"/>
      <c r="GK743" s="276"/>
      <c r="GL743" s="262"/>
      <c r="GM743" s="262"/>
      <c r="GN743" s="262"/>
      <c r="GO743" s="262"/>
      <c r="GP743" s="262"/>
      <c r="GQ743" s="262"/>
      <c r="GR743" s="262"/>
      <c r="GS743" s="262"/>
      <c r="GT743" s="262"/>
      <c r="GU743" s="262"/>
      <c r="GV743" s="262"/>
      <c r="GW743" s="262"/>
      <c r="GX743" s="262"/>
      <c r="GY743" s="262"/>
      <c r="GZ743" s="262"/>
      <c r="HA743" s="262"/>
      <c r="HB743" s="262"/>
      <c r="HC743" s="262"/>
      <c r="HD743" s="262"/>
      <c r="HE743" s="263"/>
      <c r="HF743" s="263"/>
      <c r="HG743" s="263"/>
      <c r="HH743" s="263"/>
      <c r="HI743" s="263"/>
      <c r="HJ743" s="263"/>
      <c r="HK743" s="263"/>
      <c r="HL743" s="263"/>
      <c r="HM743" s="263"/>
      <c r="HN743" s="263"/>
      <c r="HO743" s="263"/>
      <c r="HP743" s="263"/>
      <c r="HQ743" s="263"/>
      <c r="HR743" s="263"/>
      <c r="HS743" s="263"/>
      <c r="HT743" s="263"/>
    </row>
    <row r="744" spans="1:230" ht="20.100000000000001" hidden="1" customHeight="1">
      <c r="A744" s="765"/>
      <c r="B744" s="766"/>
      <c r="C744" s="766"/>
      <c r="D744" s="766"/>
      <c r="E744" s="766"/>
      <c r="F744" s="766"/>
      <c r="G744" s="826"/>
      <c r="H744" s="836"/>
      <c r="I744" s="794"/>
      <c r="J744" s="709"/>
      <c r="K744" s="709"/>
      <c r="L744" s="709"/>
      <c r="M744" s="709"/>
      <c r="N744" s="709"/>
      <c r="O744" s="795"/>
      <c r="P744" s="794"/>
      <c r="Q744" s="795"/>
      <c r="R744" s="837"/>
      <c r="S744" s="766"/>
      <c r="T744" s="766"/>
      <c r="U744" s="710"/>
      <c r="V744" s="709"/>
      <c r="W744" s="1975"/>
      <c r="X744" s="1975"/>
      <c r="Y744" s="1975"/>
      <c r="Z744" s="1976">
        <f t="shared" ref="Z744:Z751" si="18">ROUND(AA652/2,0)</f>
        <v>0</v>
      </c>
      <c r="AA744" s="1976"/>
      <c r="AB744" s="710" t="s">
        <v>501</v>
      </c>
      <c r="AC744" s="1977">
        <f t="shared" ref="AC744:AC751" si="19">AE652</f>
        <v>0</v>
      </c>
      <c r="AD744" s="1977"/>
      <c r="AE744" s="710" t="s">
        <v>501</v>
      </c>
      <c r="AF744" s="1978">
        <f t="shared" ref="AF744:AF751" si="20">AI652</f>
        <v>0</v>
      </c>
      <c r="AG744" s="1978"/>
      <c r="AH744" s="710"/>
      <c r="AI744" s="1979"/>
      <c r="AJ744" s="1979"/>
      <c r="AK744" s="795"/>
      <c r="AL744" s="740">
        <f t="shared" ref="AL744:AL751" si="21">ROUND(((Z744*AC744)*(AF744)),0)</f>
        <v>0</v>
      </c>
      <c r="AM744" s="741"/>
      <c r="AN744" s="741"/>
      <c r="AO744" s="741"/>
      <c r="AP744" s="741"/>
      <c r="AQ744" s="742"/>
      <c r="DW744" s="262"/>
      <c r="DX744" s="262"/>
      <c r="DY744" s="262"/>
      <c r="DZ744" s="262"/>
      <c r="EA744" s="262"/>
      <c r="EL744" s="262"/>
      <c r="EM744" s="262"/>
      <c r="EN744" s="262"/>
      <c r="EO744" s="262"/>
      <c r="EP744" s="262"/>
      <c r="EQ744" s="262"/>
      <c r="ER744" s="262"/>
      <c r="ES744" s="262"/>
      <c r="ET744" s="262"/>
      <c r="EU744" s="262"/>
      <c r="EV744" s="262"/>
      <c r="EW744" s="262"/>
      <c r="EX744" s="262"/>
      <c r="EY744" s="262"/>
      <c r="EZ744" s="262"/>
      <c r="FA744" s="262"/>
      <c r="FB744" s="262"/>
      <c r="FC744" s="262"/>
      <c r="FD744" s="262"/>
      <c r="FE744" s="262"/>
      <c r="FF744" s="262"/>
      <c r="FG744" s="262"/>
      <c r="FH744" s="262"/>
      <c r="FI744" s="262"/>
      <c r="FJ744" s="262"/>
      <c r="FK744" s="262"/>
      <c r="FL744" s="262"/>
      <c r="FM744" s="262"/>
      <c r="FN744" s="262"/>
      <c r="FO744" s="262"/>
      <c r="FP744" s="262"/>
      <c r="FQ744" s="262"/>
      <c r="FR744" s="262"/>
      <c r="FS744" s="262"/>
      <c r="FT744" s="262"/>
      <c r="FU744" s="262"/>
      <c r="FV744" s="262"/>
      <c r="FW744" s="276"/>
      <c r="FX744" s="276"/>
      <c r="FY744" s="276"/>
      <c r="FZ744" s="276"/>
      <c r="GA744" s="276"/>
      <c r="GB744" s="276"/>
      <c r="GC744" s="276"/>
      <c r="GD744" s="276"/>
      <c r="GE744" s="276"/>
      <c r="GF744" s="276"/>
      <c r="GG744" s="276"/>
      <c r="GH744" s="276"/>
      <c r="GI744" s="276"/>
      <c r="GJ744" s="262"/>
      <c r="GK744" s="262"/>
      <c r="GL744" s="262"/>
      <c r="GM744" s="262"/>
      <c r="GN744" s="262"/>
      <c r="GO744" s="262"/>
      <c r="GP744" s="262"/>
      <c r="GQ744" s="262"/>
      <c r="GR744" s="262"/>
      <c r="GS744" s="262"/>
      <c r="GT744" s="262"/>
      <c r="GU744" s="262"/>
      <c r="GV744" s="262"/>
      <c r="GW744" s="262"/>
      <c r="GX744" s="262"/>
      <c r="GY744" s="262"/>
      <c r="GZ744" s="262"/>
      <c r="HA744" s="262"/>
      <c r="HB744" s="262"/>
      <c r="HC744" s="262"/>
      <c r="HD744" s="262"/>
      <c r="HE744" s="263"/>
      <c r="HF744" s="263"/>
      <c r="HG744" s="263"/>
      <c r="HH744" s="263"/>
      <c r="HI744" s="263"/>
      <c r="HJ744" s="263"/>
      <c r="HK744" s="263"/>
      <c r="HL744" s="263"/>
      <c r="HM744" s="263"/>
      <c r="HN744" s="263"/>
      <c r="HO744" s="263"/>
      <c r="HP744" s="263"/>
      <c r="HQ744" s="263"/>
      <c r="HR744" s="263"/>
      <c r="HS744" s="263"/>
      <c r="HT744" s="263"/>
    </row>
    <row r="745" spans="1:230" ht="20.100000000000001" hidden="1" customHeight="1">
      <c r="A745" s="765"/>
      <c r="B745" s="766"/>
      <c r="C745" s="766"/>
      <c r="D745" s="766"/>
      <c r="E745" s="766"/>
      <c r="F745" s="766"/>
      <c r="G745" s="826"/>
      <c r="H745" s="836"/>
      <c r="I745" s="794"/>
      <c r="J745" s="709"/>
      <c r="K745" s="709"/>
      <c r="L745" s="709"/>
      <c r="M745" s="709"/>
      <c r="N745" s="709"/>
      <c r="O745" s="795"/>
      <c r="P745" s="794"/>
      <c r="Q745" s="795"/>
      <c r="R745" s="837"/>
      <c r="S745" s="766"/>
      <c r="T745" s="766"/>
      <c r="U745" s="710"/>
      <c r="V745" s="709"/>
      <c r="W745" s="1975"/>
      <c r="X745" s="1975"/>
      <c r="Y745" s="1975"/>
      <c r="Z745" s="1976">
        <f t="shared" si="18"/>
        <v>0</v>
      </c>
      <c r="AA745" s="1976"/>
      <c r="AB745" s="710" t="s">
        <v>501</v>
      </c>
      <c r="AC745" s="1977">
        <f t="shared" si="19"/>
        <v>0</v>
      </c>
      <c r="AD745" s="1977"/>
      <c r="AE745" s="710" t="s">
        <v>501</v>
      </c>
      <c r="AF745" s="1978">
        <f t="shared" si="20"/>
        <v>0</v>
      </c>
      <c r="AG745" s="1978"/>
      <c r="AH745" s="710"/>
      <c r="AI745" s="1979"/>
      <c r="AJ745" s="1979"/>
      <c r="AK745" s="795"/>
      <c r="AL745" s="740">
        <f t="shared" si="21"/>
        <v>0</v>
      </c>
      <c r="AM745" s="741"/>
      <c r="AN745" s="741"/>
      <c r="AO745" s="741"/>
      <c r="AP745" s="741"/>
      <c r="AQ745" s="742"/>
      <c r="DW745" s="262"/>
      <c r="DX745" s="262"/>
      <c r="DY745" s="262"/>
      <c r="DZ745" s="262"/>
      <c r="EA745" s="262"/>
      <c r="EJ745" s="262"/>
      <c r="EL745" s="262"/>
      <c r="EM745" s="262"/>
      <c r="EN745" s="262"/>
      <c r="EO745" s="262"/>
      <c r="EP745" s="262"/>
      <c r="EQ745" s="262"/>
      <c r="ER745" s="262"/>
      <c r="ES745" s="262"/>
      <c r="ET745" s="262"/>
      <c r="EU745" s="262"/>
      <c r="EV745" s="262"/>
      <c r="EW745" s="262"/>
      <c r="EX745" s="262"/>
      <c r="EY745" s="262"/>
      <c r="EZ745" s="262"/>
      <c r="FA745" s="262"/>
      <c r="FB745" s="262"/>
      <c r="FC745" s="262"/>
      <c r="FD745" s="262"/>
      <c r="FE745" s="262"/>
      <c r="FF745" s="262"/>
      <c r="FG745" s="262"/>
      <c r="FH745" s="262"/>
      <c r="FI745" s="262"/>
      <c r="FJ745" s="262"/>
      <c r="FK745" s="262"/>
      <c r="FL745" s="262"/>
      <c r="FM745" s="262"/>
      <c r="FN745" s="262"/>
      <c r="FO745" s="262"/>
      <c r="FP745" s="262"/>
      <c r="FQ745" s="262"/>
      <c r="FR745" s="262"/>
      <c r="FS745" s="262"/>
      <c r="FT745" s="262"/>
      <c r="FU745" s="262"/>
      <c r="FV745" s="262"/>
      <c r="FW745" s="276"/>
      <c r="FX745" s="276"/>
      <c r="FY745" s="276"/>
      <c r="FZ745" s="276"/>
      <c r="GA745" s="276"/>
      <c r="GB745" s="276"/>
      <c r="GC745" s="276"/>
      <c r="GD745" s="276"/>
      <c r="GE745" s="276"/>
      <c r="GF745" s="276"/>
      <c r="GG745" s="276"/>
      <c r="GH745" s="276"/>
      <c r="GI745" s="276"/>
      <c r="GJ745" s="262"/>
      <c r="GK745" s="262"/>
      <c r="GL745" s="262"/>
      <c r="GM745" s="262"/>
      <c r="GN745" s="262"/>
      <c r="GO745" s="262"/>
      <c r="GP745" s="262"/>
      <c r="GQ745" s="262"/>
      <c r="GR745" s="262"/>
      <c r="GS745" s="262"/>
      <c r="GT745" s="262"/>
      <c r="GU745" s="262"/>
      <c r="GV745" s="262"/>
      <c r="GW745" s="262"/>
      <c r="GX745" s="262"/>
      <c r="GY745" s="262"/>
      <c r="GZ745" s="262"/>
      <c r="HA745" s="262"/>
      <c r="HB745" s="262"/>
      <c r="HC745" s="262"/>
      <c r="HD745" s="262"/>
      <c r="HE745" s="263"/>
      <c r="HF745" s="263"/>
      <c r="HG745" s="263"/>
      <c r="HH745" s="263"/>
      <c r="HI745" s="263"/>
      <c r="HJ745" s="263"/>
      <c r="HK745" s="263"/>
      <c r="HL745" s="263"/>
      <c r="HM745" s="263"/>
      <c r="HN745" s="263"/>
      <c r="HO745" s="263"/>
      <c r="HP745" s="263"/>
      <c r="HQ745" s="263"/>
      <c r="HR745" s="263"/>
      <c r="HS745" s="263"/>
    </row>
    <row r="746" spans="1:230" ht="20.100000000000001" hidden="1" customHeight="1">
      <c r="A746" s="765"/>
      <c r="B746" s="766"/>
      <c r="C746" s="766"/>
      <c r="D746" s="766"/>
      <c r="E746" s="766"/>
      <c r="F746" s="766"/>
      <c r="G746" s="826"/>
      <c r="H746" s="836"/>
      <c r="I746" s="794"/>
      <c r="J746" s="709"/>
      <c r="K746" s="709"/>
      <c r="L746" s="709"/>
      <c r="M746" s="709"/>
      <c r="N746" s="709"/>
      <c r="O746" s="795"/>
      <c r="P746" s="794"/>
      <c r="Q746" s="795"/>
      <c r="R746" s="837"/>
      <c r="S746" s="766"/>
      <c r="T746" s="766"/>
      <c r="U746" s="710"/>
      <c r="V746" s="709"/>
      <c r="W746" s="1975"/>
      <c r="X746" s="1975"/>
      <c r="Y746" s="1975"/>
      <c r="Z746" s="1976">
        <f t="shared" si="18"/>
        <v>0</v>
      </c>
      <c r="AA746" s="1976"/>
      <c r="AB746" s="710" t="s">
        <v>501</v>
      </c>
      <c r="AC746" s="1977">
        <f t="shared" si="19"/>
        <v>0</v>
      </c>
      <c r="AD746" s="1977"/>
      <c r="AE746" s="710" t="s">
        <v>501</v>
      </c>
      <c r="AF746" s="1978">
        <f t="shared" si="20"/>
        <v>0</v>
      </c>
      <c r="AG746" s="1978"/>
      <c r="AH746" s="710"/>
      <c r="AI746" s="1979"/>
      <c r="AJ746" s="1979"/>
      <c r="AK746" s="795"/>
      <c r="AL746" s="740">
        <f t="shared" si="21"/>
        <v>0</v>
      </c>
      <c r="AM746" s="741"/>
      <c r="AN746" s="741"/>
      <c r="AO746" s="741"/>
      <c r="AP746" s="741"/>
      <c r="AQ746" s="742"/>
      <c r="DW746" s="262"/>
      <c r="DX746" s="262"/>
      <c r="DY746" s="262"/>
      <c r="DZ746" s="262"/>
      <c r="EA746" s="262"/>
      <c r="EH746" s="262"/>
      <c r="EI746" s="262"/>
      <c r="EJ746" s="262"/>
      <c r="EL746" s="262"/>
      <c r="EM746" s="262"/>
      <c r="EN746" s="262"/>
      <c r="EO746" s="262"/>
      <c r="EP746" s="262"/>
      <c r="EQ746" s="262"/>
      <c r="ER746" s="262"/>
      <c r="ES746" s="262"/>
      <c r="ET746" s="262"/>
      <c r="EU746" s="262"/>
      <c r="EV746" s="262"/>
      <c r="EW746" s="262"/>
      <c r="EX746" s="262"/>
      <c r="EY746" s="262"/>
      <c r="EZ746" s="262"/>
      <c r="FA746" s="262"/>
      <c r="FB746" s="262"/>
      <c r="FC746" s="262"/>
      <c r="FD746" s="262"/>
      <c r="FE746" s="262"/>
      <c r="FF746" s="262"/>
      <c r="FG746" s="262"/>
      <c r="FH746" s="262"/>
      <c r="FI746" s="262"/>
      <c r="FJ746" s="262"/>
      <c r="FK746" s="262"/>
      <c r="FL746" s="262"/>
      <c r="FM746" s="262"/>
      <c r="FN746" s="262"/>
      <c r="FO746" s="262"/>
      <c r="FP746" s="262"/>
      <c r="FQ746" s="262"/>
      <c r="FR746" s="262"/>
      <c r="FS746" s="262"/>
      <c r="FT746" s="262"/>
      <c r="FU746" s="276"/>
      <c r="FV746" s="276"/>
      <c r="FW746" s="276"/>
      <c r="FX746" s="276"/>
      <c r="FY746" s="276"/>
      <c r="FZ746" s="276"/>
      <c r="GA746" s="276"/>
      <c r="GB746" s="276"/>
      <c r="GC746" s="276"/>
      <c r="GD746" s="276"/>
      <c r="GE746" s="276"/>
      <c r="GF746" s="276"/>
      <c r="GG746" s="276"/>
      <c r="GH746" s="276"/>
      <c r="GI746" s="276"/>
      <c r="GJ746" s="262"/>
      <c r="GK746" s="262"/>
      <c r="GL746" s="262"/>
      <c r="GM746" s="262"/>
      <c r="GN746" s="262"/>
      <c r="GO746" s="262"/>
      <c r="GP746" s="262"/>
      <c r="GQ746" s="262"/>
      <c r="GR746" s="262"/>
      <c r="GS746" s="262"/>
      <c r="GT746" s="262"/>
      <c r="GU746" s="262"/>
      <c r="GV746" s="262"/>
      <c r="GW746" s="262"/>
      <c r="GX746" s="262"/>
      <c r="GY746" s="262"/>
      <c r="GZ746" s="262"/>
      <c r="HA746" s="262"/>
      <c r="HB746" s="262"/>
      <c r="HC746" s="262"/>
      <c r="HD746" s="262"/>
      <c r="HE746" s="263"/>
      <c r="HF746" s="263"/>
      <c r="HG746" s="263"/>
      <c r="HH746" s="263"/>
      <c r="HI746" s="263"/>
      <c r="HJ746" s="263"/>
      <c r="HK746" s="263"/>
      <c r="HL746" s="263"/>
      <c r="HM746" s="263"/>
      <c r="HN746" s="263"/>
      <c r="HO746" s="263"/>
      <c r="HP746" s="263"/>
      <c r="HQ746" s="263"/>
      <c r="HR746" s="263"/>
      <c r="HS746" s="263"/>
    </row>
    <row r="747" spans="1:230" ht="20.100000000000001" hidden="1" customHeight="1">
      <c r="A747" s="765"/>
      <c r="B747" s="766"/>
      <c r="C747" s="766"/>
      <c r="D747" s="766"/>
      <c r="E747" s="766"/>
      <c r="F747" s="766"/>
      <c r="G747" s="826"/>
      <c r="H747" s="836"/>
      <c r="I747" s="794"/>
      <c r="J747" s="709"/>
      <c r="K747" s="709"/>
      <c r="L747" s="709"/>
      <c r="M747" s="709"/>
      <c r="N747" s="709"/>
      <c r="O747" s="795"/>
      <c r="P747" s="794"/>
      <c r="Q747" s="795"/>
      <c r="R747" s="837"/>
      <c r="S747" s="766"/>
      <c r="T747" s="766"/>
      <c r="U747" s="710"/>
      <c r="V747" s="709"/>
      <c r="W747" s="1975"/>
      <c r="X747" s="1975"/>
      <c r="Y747" s="1975"/>
      <c r="Z747" s="1976">
        <f t="shared" si="18"/>
        <v>0</v>
      </c>
      <c r="AA747" s="1976"/>
      <c r="AB747" s="710" t="s">
        <v>501</v>
      </c>
      <c r="AC747" s="1977">
        <f t="shared" si="19"/>
        <v>0</v>
      </c>
      <c r="AD747" s="1977"/>
      <c r="AE747" s="710" t="s">
        <v>501</v>
      </c>
      <c r="AF747" s="1978">
        <f t="shared" si="20"/>
        <v>0</v>
      </c>
      <c r="AG747" s="1978"/>
      <c r="AH747" s="710"/>
      <c r="AI747" s="1979"/>
      <c r="AJ747" s="1979"/>
      <c r="AK747" s="795"/>
      <c r="AL747" s="740">
        <f t="shared" si="21"/>
        <v>0</v>
      </c>
      <c r="AM747" s="741"/>
      <c r="AN747" s="741"/>
      <c r="AO747" s="741"/>
      <c r="AP747" s="741"/>
      <c r="AQ747" s="742"/>
      <c r="DW747" s="262"/>
      <c r="DX747" s="262"/>
      <c r="DY747" s="262"/>
      <c r="DZ747" s="262"/>
      <c r="EA747" s="262"/>
      <c r="EH747" s="262"/>
      <c r="EI747" s="262"/>
      <c r="EJ747" s="262"/>
      <c r="EL747" s="262"/>
      <c r="EM747" s="262"/>
      <c r="EN747" s="262"/>
      <c r="EO747" s="262"/>
      <c r="EP747" s="262"/>
      <c r="EQ747" s="262"/>
      <c r="ER747" s="262"/>
      <c r="ES747" s="262"/>
      <c r="ET747" s="262"/>
      <c r="EU747" s="262"/>
      <c r="EV747" s="262"/>
      <c r="EW747" s="262"/>
      <c r="EX747" s="262"/>
      <c r="EY747" s="262"/>
      <c r="EZ747" s="262"/>
      <c r="FA747" s="262"/>
      <c r="FB747" s="262"/>
      <c r="FC747" s="262"/>
      <c r="FD747" s="262"/>
      <c r="FE747" s="262"/>
      <c r="FF747" s="262"/>
      <c r="FG747" s="262"/>
      <c r="FH747" s="262"/>
      <c r="FI747" s="262"/>
      <c r="FJ747" s="262"/>
      <c r="FK747" s="262"/>
      <c r="FL747" s="262"/>
      <c r="FM747" s="262"/>
      <c r="FN747" s="262"/>
      <c r="FO747" s="262"/>
      <c r="FP747" s="262"/>
      <c r="FQ747" s="262"/>
      <c r="FR747" s="262"/>
      <c r="FS747" s="262"/>
      <c r="FT747" s="262"/>
      <c r="FU747" s="276"/>
      <c r="FV747" s="276"/>
      <c r="FW747" s="276"/>
      <c r="FX747" s="276"/>
      <c r="FY747" s="276"/>
      <c r="FZ747" s="276"/>
      <c r="GA747" s="276"/>
      <c r="GB747" s="276"/>
      <c r="GC747" s="276"/>
      <c r="GD747" s="276"/>
      <c r="GE747" s="276"/>
      <c r="GF747" s="276"/>
      <c r="GG747" s="276"/>
      <c r="GH747" s="276"/>
      <c r="GI747" s="276"/>
      <c r="GJ747" s="262"/>
      <c r="GK747" s="262"/>
      <c r="GL747" s="262"/>
      <c r="GM747" s="262"/>
      <c r="GN747" s="262"/>
      <c r="GO747" s="262"/>
      <c r="GP747" s="262"/>
      <c r="GQ747" s="262"/>
      <c r="GR747" s="262"/>
      <c r="GS747" s="262"/>
      <c r="GT747" s="262"/>
      <c r="GU747" s="262"/>
      <c r="GV747" s="262"/>
      <c r="GW747" s="262"/>
      <c r="GX747" s="262"/>
      <c r="GY747" s="262"/>
      <c r="GZ747" s="262"/>
      <c r="HA747" s="262"/>
      <c r="HB747" s="262"/>
      <c r="HC747" s="262"/>
      <c r="HD747" s="262"/>
      <c r="HE747" s="263"/>
      <c r="HF747" s="263"/>
      <c r="HG747" s="263"/>
      <c r="HH747" s="263"/>
      <c r="HI747" s="263"/>
      <c r="HJ747" s="263"/>
      <c r="HK747" s="263"/>
      <c r="HL747" s="263"/>
      <c r="HM747" s="263"/>
      <c r="HN747" s="263"/>
      <c r="HO747" s="263"/>
      <c r="HP747" s="263"/>
      <c r="HQ747" s="263"/>
      <c r="HR747" s="263"/>
      <c r="HS747" s="263"/>
    </row>
    <row r="748" spans="1:230" ht="20.100000000000001" hidden="1" customHeight="1">
      <c r="A748" s="765"/>
      <c r="B748" s="766"/>
      <c r="C748" s="766"/>
      <c r="D748" s="766"/>
      <c r="E748" s="766"/>
      <c r="F748" s="766"/>
      <c r="G748" s="826"/>
      <c r="H748" s="836"/>
      <c r="I748" s="794"/>
      <c r="J748" s="709"/>
      <c r="K748" s="709"/>
      <c r="L748" s="709"/>
      <c r="M748" s="709"/>
      <c r="N748" s="709"/>
      <c r="O748" s="795"/>
      <c r="P748" s="794"/>
      <c r="Q748" s="795"/>
      <c r="R748" s="837"/>
      <c r="S748" s="766"/>
      <c r="T748" s="766"/>
      <c r="U748" s="710"/>
      <c r="V748" s="709"/>
      <c r="W748" s="1975"/>
      <c r="X748" s="1975"/>
      <c r="Y748" s="1975"/>
      <c r="Z748" s="1976">
        <f t="shared" si="18"/>
        <v>0</v>
      </c>
      <c r="AA748" s="1976"/>
      <c r="AB748" s="710" t="s">
        <v>501</v>
      </c>
      <c r="AC748" s="1977">
        <f t="shared" si="19"/>
        <v>0</v>
      </c>
      <c r="AD748" s="1977"/>
      <c r="AE748" s="710" t="s">
        <v>501</v>
      </c>
      <c r="AF748" s="1978">
        <f t="shared" si="20"/>
        <v>0</v>
      </c>
      <c r="AG748" s="1978"/>
      <c r="AH748" s="710"/>
      <c r="AI748" s="1979"/>
      <c r="AJ748" s="1979"/>
      <c r="AK748" s="795"/>
      <c r="AL748" s="740">
        <f t="shared" si="21"/>
        <v>0</v>
      </c>
      <c r="AM748" s="741"/>
      <c r="AN748" s="741"/>
      <c r="AO748" s="741"/>
      <c r="AP748" s="741"/>
      <c r="AQ748" s="742"/>
      <c r="DW748" s="262"/>
      <c r="DX748" s="262"/>
      <c r="DY748" s="262"/>
      <c r="DZ748" s="262"/>
      <c r="EA748" s="262"/>
      <c r="EG748" s="262"/>
      <c r="EH748" s="262"/>
      <c r="EI748" s="262"/>
      <c r="EJ748" s="262"/>
      <c r="EK748" s="262"/>
      <c r="EL748" s="262"/>
      <c r="EM748" s="262"/>
      <c r="EN748" s="262"/>
      <c r="EO748" s="262"/>
      <c r="EP748" s="262"/>
      <c r="EQ748" s="262"/>
      <c r="ER748" s="262"/>
      <c r="ES748" s="262"/>
      <c r="ET748" s="262"/>
      <c r="EU748" s="262"/>
      <c r="EV748" s="262"/>
      <c r="EW748" s="262"/>
      <c r="EX748" s="262"/>
      <c r="EY748" s="262"/>
      <c r="EZ748" s="262"/>
      <c r="FA748" s="262"/>
      <c r="FB748" s="262"/>
      <c r="FC748" s="262"/>
      <c r="FD748" s="262"/>
      <c r="FE748" s="262"/>
      <c r="FF748" s="262"/>
      <c r="FG748" s="262"/>
      <c r="FH748" s="262"/>
      <c r="FI748" s="262"/>
      <c r="FJ748" s="262"/>
      <c r="FK748" s="262"/>
      <c r="FL748" s="262"/>
      <c r="FM748" s="262"/>
      <c r="FN748" s="262"/>
      <c r="FO748" s="262"/>
      <c r="FP748" s="262"/>
      <c r="FQ748" s="262"/>
      <c r="FR748" s="262"/>
      <c r="FS748" s="262"/>
      <c r="FT748" s="262"/>
      <c r="FU748" s="276"/>
      <c r="FV748" s="276"/>
      <c r="FW748" s="276"/>
      <c r="FX748" s="276"/>
      <c r="FY748" s="276"/>
      <c r="FZ748" s="276"/>
      <c r="GA748" s="276"/>
      <c r="GB748" s="276"/>
      <c r="GC748" s="276"/>
      <c r="GD748" s="276"/>
      <c r="GE748" s="276"/>
      <c r="GF748" s="276"/>
      <c r="GG748" s="276"/>
      <c r="GH748" s="276"/>
      <c r="GI748" s="276"/>
      <c r="GJ748" s="262"/>
      <c r="GK748" s="262"/>
      <c r="GL748" s="262"/>
      <c r="GM748" s="262"/>
      <c r="GN748" s="262"/>
      <c r="GO748" s="262"/>
      <c r="GP748" s="262"/>
      <c r="GQ748" s="262"/>
      <c r="GR748" s="262"/>
      <c r="GS748" s="262"/>
      <c r="GT748" s="262"/>
      <c r="GU748" s="262"/>
      <c r="GV748" s="262"/>
      <c r="GW748" s="262"/>
      <c r="GX748" s="262"/>
      <c r="GY748" s="262"/>
      <c r="GZ748" s="262"/>
      <c r="HA748" s="262"/>
      <c r="HB748" s="262"/>
      <c r="HC748" s="262"/>
      <c r="HD748" s="262"/>
      <c r="HE748" s="263"/>
      <c r="HF748" s="263"/>
      <c r="HG748" s="263"/>
      <c r="HH748" s="263"/>
      <c r="HI748" s="263"/>
      <c r="HJ748" s="263"/>
      <c r="HK748" s="263"/>
      <c r="HL748" s="263"/>
      <c r="HM748" s="263"/>
      <c r="HN748" s="263"/>
      <c r="HO748" s="263"/>
      <c r="HP748" s="263"/>
      <c r="HQ748" s="263"/>
      <c r="HR748" s="263"/>
      <c r="HS748" s="263"/>
    </row>
    <row r="749" spans="1:230" ht="20.100000000000001" hidden="1" customHeight="1">
      <c r="A749" s="765"/>
      <c r="B749" s="766"/>
      <c r="C749" s="766"/>
      <c r="D749" s="766"/>
      <c r="E749" s="766"/>
      <c r="F749" s="766"/>
      <c r="G749" s="826"/>
      <c r="H749" s="836"/>
      <c r="I749" s="794"/>
      <c r="J749" s="709"/>
      <c r="K749" s="709"/>
      <c r="L749" s="709"/>
      <c r="M749" s="709"/>
      <c r="N749" s="709"/>
      <c r="O749" s="795"/>
      <c r="P749" s="794"/>
      <c r="Q749" s="795"/>
      <c r="R749" s="837"/>
      <c r="S749" s="766"/>
      <c r="T749" s="766"/>
      <c r="U749" s="710"/>
      <c r="V749" s="709"/>
      <c r="W749" s="1975"/>
      <c r="X749" s="1975"/>
      <c r="Y749" s="1975"/>
      <c r="Z749" s="1976">
        <f t="shared" si="18"/>
        <v>0</v>
      </c>
      <c r="AA749" s="1976"/>
      <c r="AB749" s="710" t="s">
        <v>501</v>
      </c>
      <c r="AC749" s="1977">
        <f t="shared" si="19"/>
        <v>0</v>
      </c>
      <c r="AD749" s="1977"/>
      <c r="AE749" s="710" t="s">
        <v>501</v>
      </c>
      <c r="AF749" s="1978">
        <f t="shared" si="20"/>
        <v>0</v>
      </c>
      <c r="AG749" s="1978"/>
      <c r="AH749" s="710"/>
      <c r="AI749" s="1979"/>
      <c r="AJ749" s="1979"/>
      <c r="AK749" s="795"/>
      <c r="AL749" s="740">
        <f t="shared" si="21"/>
        <v>0</v>
      </c>
      <c r="AM749" s="741"/>
      <c r="AN749" s="741"/>
      <c r="AO749" s="741"/>
      <c r="AP749" s="741"/>
      <c r="AQ749" s="742"/>
      <c r="DW749" s="262"/>
      <c r="DX749" s="262"/>
      <c r="DY749" s="262"/>
      <c r="DZ749" s="262"/>
      <c r="EA749" s="262"/>
      <c r="EG749" s="262"/>
      <c r="EH749" s="262"/>
      <c r="EI749" s="262"/>
      <c r="EJ749" s="262"/>
      <c r="EK749" s="262"/>
      <c r="EL749" s="262"/>
      <c r="EM749" s="262"/>
      <c r="EN749" s="262"/>
      <c r="EO749" s="262"/>
      <c r="EP749" s="262"/>
      <c r="EQ749" s="262"/>
      <c r="ER749" s="262"/>
      <c r="ES749" s="262"/>
      <c r="ET749" s="262"/>
      <c r="EU749" s="262"/>
      <c r="EV749" s="262"/>
      <c r="EW749" s="262"/>
      <c r="EX749" s="262"/>
      <c r="EY749" s="262"/>
      <c r="EZ749" s="262"/>
      <c r="FA749" s="262"/>
      <c r="FB749" s="262"/>
      <c r="FC749" s="262"/>
      <c r="FD749" s="262"/>
      <c r="FE749" s="262"/>
      <c r="FF749" s="262"/>
      <c r="FG749" s="262"/>
      <c r="FH749" s="262"/>
      <c r="FI749" s="262"/>
      <c r="FJ749" s="262"/>
      <c r="FK749" s="262"/>
      <c r="FL749" s="262"/>
      <c r="FM749" s="262"/>
      <c r="FN749" s="262"/>
      <c r="FO749" s="262"/>
      <c r="FP749" s="262"/>
      <c r="FQ749" s="262"/>
      <c r="FR749" s="262"/>
      <c r="FS749" s="262"/>
      <c r="FT749" s="262"/>
      <c r="FU749" s="276"/>
      <c r="FV749" s="276"/>
      <c r="FW749" s="276"/>
      <c r="FX749" s="276"/>
      <c r="FY749" s="276"/>
      <c r="FZ749" s="276"/>
      <c r="GA749" s="276"/>
      <c r="GB749" s="276"/>
      <c r="GC749" s="276"/>
      <c r="GD749" s="276"/>
      <c r="GE749" s="276"/>
      <c r="GF749" s="276"/>
      <c r="GG749" s="276"/>
      <c r="GH749" s="276"/>
      <c r="GI749" s="276"/>
      <c r="GJ749" s="262"/>
      <c r="GK749" s="262"/>
      <c r="GL749" s="262"/>
      <c r="GM749" s="262"/>
      <c r="GN749" s="262"/>
      <c r="GO749" s="262"/>
      <c r="GP749" s="262"/>
      <c r="GQ749" s="262"/>
      <c r="GR749" s="262"/>
      <c r="GS749" s="262"/>
      <c r="GT749" s="262"/>
      <c r="GU749" s="262"/>
      <c r="GV749" s="262"/>
      <c r="GW749" s="262"/>
      <c r="GX749" s="262"/>
      <c r="GY749" s="262"/>
      <c r="GZ749" s="262"/>
      <c r="HA749" s="262"/>
      <c r="HB749" s="262"/>
      <c r="HC749" s="262"/>
      <c r="HD749" s="262"/>
      <c r="HE749" s="263"/>
      <c r="HF749" s="263"/>
      <c r="HG749" s="263"/>
      <c r="HH749" s="263"/>
      <c r="HI749" s="263"/>
      <c r="HJ749" s="263"/>
      <c r="HK749" s="263"/>
      <c r="HL749" s="263"/>
      <c r="HM749" s="263"/>
      <c r="HN749" s="263"/>
      <c r="HO749" s="263"/>
      <c r="HP749" s="263"/>
      <c r="HQ749" s="263"/>
      <c r="HR749" s="263"/>
      <c r="HS749" s="263"/>
    </row>
    <row r="750" spans="1:230" ht="20.100000000000001" hidden="1" customHeight="1">
      <c r="A750" s="765"/>
      <c r="B750" s="766"/>
      <c r="C750" s="766"/>
      <c r="D750" s="766"/>
      <c r="E750" s="766"/>
      <c r="F750" s="766"/>
      <c r="G750" s="826"/>
      <c r="H750" s="836"/>
      <c r="I750" s="794"/>
      <c r="J750" s="709"/>
      <c r="K750" s="709"/>
      <c r="L750" s="709"/>
      <c r="M750" s="709"/>
      <c r="N750" s="709"/>
      <c r="O750" s="795"/>
      <c r="P750" s="794"/>
      <c r="Q750" s="795"/>
      <c r="R750" s="837"/>
      <c r="S750" s="766"/>
      <c r="T750" s="766"/>
      <c r="U750" s="710"/>
      <c r="V750" s="709"/>
      <c r="W750" s="1975"/>
      <c r="X750" s="1975"/>
      <c r="Y750" s="1975"/>
      <c r="Z750" s="1976">
        <f t="shared" si="18"/>
        <v>0</v>
      </c>
      <c r="AA750" s="1976"/>
      <c r="AB750" s="710" t="s">
        <v>501</v>
      </c>
      <c r="AC750" s="1977">
        <f t="shared" si="19"/>
        <v>0</v>
      </c>
      <c r="AD750" s="1977"/>
      <c r="AE750" s="710" t="s">
        <v>501</v>
      </c>
      <c r="AF750" s="1978">
        <f t="shared" si="20"/>
        <v>0</v>
      </c>
      <c r="AG750" s="1978"/>
      <c r="AH750" s="710"/>
      <c r="AI750" s="1979"/>
      <c r="AJ750" s="1979"/>
      <c r="AK750" s="795"/>
      <c r="AL750" s="740">
        <f t="shared" si="21"/>
        <v>0</v>
      </c>
      <c r="AM750" s="741"/>
      <c r="AN750" s="741"/>
      <c r="AO750" s="741"/>
      <c r="AP750" s="741"/>
      <c r="AQ750" s="742"/>
      <c r="DW750" s="262"/>
      <c r="DX750" s="262"/>
      <c r="DY750" s="262"/>
      <c r="DZ750" s="262"/>
      <c r="EA750" s="262"/>
      <c r="EG750" s="262"/>
      <c r="EH750" s="262"/>
      <c r="EI750" s="262"/>
      <c r="EJ750" s="262"/>
      <c r="EK750" s="262"/>
      <c r="EL750" s="262"/>
      <c r="EM750" s="262"/>
      <c r="EN750" s="262"/>
      <c r="EO750" s="262"/>
      <c r="EP750" s="262"/>
      <c r="EQ750" s="262"/>
      <c r="ER750" s="262"/>
      <c r="ES750" s="262"/>
      <c r="ET750" s="262"/>
      <c r="EU750" s="262"/>
      <c r="EV750" s="262"/>
      <c r="EW750" s="262"/>
      <c r="EX750" s="262"/>
      <c r="EY750" s="262"/>
      <c r="EZ750" s="262"/>
      <c r="FA750" s="262"/>
      <c r="FB750" s="262"/>
      <c r="FC750" s="262"/>
      <c r="FD750" s="262"/>
      <c r="FE750" s="262"/>
      <c r="FF750" s="262"/>
      <c r="FG750" s="262"/>
      <c r="FH750" s="262"/>
      <c r="FI750" s="262"/>
      <c r="FJ750" s="262"/>
      <c r="FK750" s="262"/>
      <c r="FL750" s="262"/>
      <c r="FM750" s="262"/>
      <c r="FN750" s="262"/>
      <c r="FO750" s="262"/>
      <c r="FP750" s="262"/>
      <c r="FQ750" s="262"/>
      <c r="FR750" s="262"/>
      <c r="FS750" s="262"/>
      <c r="FT750" s="262"/>
      <c r="FU750" s="276"/>
      <c r="FV750" s="276"/>
      <c r="FW750" s="276"/>
      <c r="FX750" s="276"/>
      <c r="FY750" s="276"/>
      <c r="FZ750" s="276"/>
      <c r="GA750" s="276"/>
      <c r="GB750" s="276"/>
      <c r="GC750" s="276"/>
      <c r="GD750" s="276"/>
      <c r="GE750" s="276"/>
      <c r="GF750" s="276"/>
      <c r="GG750" s="276"/>
      <c r="GH750" s="276"/>
      <c r="GI750" s="276"/>
      <c r="GJ750" s="262"/>
      <c r="GK750" s="262"/>
      <c r="GL750" s="262"/>
      <c r="GM750" s="262"/>
      <c r="GN750" s="262"/>
      <c r="GO750" s="262"/>
      <c r="GP750" s="262"/>
      <c r="GQ750" s="262"/>
      <c r="GR750" s="262"/>
      <c r="GS750" s="262"/>
      <c r="GT750" s="262"/>
      <c r="GU750" s="262"/>
      <c r="GV750" s="262"/>
      <c r="GW750" s="262"/>
      <c r="GX750" s="262"/>
      <c r="GY750" s="262"/>
      <c r="GZ750" s="262"/>
      <c r="HA750" s="262"/>
      <c r="HB750" s="262"/>
      <c r="HC750" s="262"/>
      <c r="HD750" s="262"/>
      <c r="HE750" s="263"/>
      <c r="HF750" s="263"/>
      <c r="HG750" s="263"/>
      <c r="HH750" s="263"/>
      <c r="HI750" s="263"/>
      <c r="HJ750" s="263"/>
      <c r="HK750" s="263"/>
      <c r="HL750" s="263"/>
      <c r="HM750" s="263"/>
      <c r="HN750" s="263"/>
      <c r="HO750" s="263"/>
      <c r="HP750" s="263"/>
      <c r="HQ750" s="263"/>
      <c r="HR750" s="263"/>
      <c r="HS750" s="263"/>
    </row>
    <row r="751" spans="1:230" ht="20.100000000000001" hidden="1" customHeight="1">
      <c r="A751" s="765"/>
      <c r="B751" s="766"/>
      <c r="C751" s="766"/>
      <c r="D751" s="766"/>
      <c r="E751" s="766"/>
      <c r="F751" s="766"/>
      <c r="G751" s="826"/>
      <c r="H751" s="836"/>
      <c r="I751" s="794"/>
      <c r="J751" s="709"/>
      <c r="K751" s="709"/>
      <c r="L751" s="709"/>
      <c r="M751" s="709"/>
      <c r="N751" s="709"/>
      <c r="O751" s="795"/>
      <c r="P751" s="794"/>
      <c r="Q751" s="795"/>
      <c r="R751" s="837"/>
      <c r="S751" s="766"/>
      <c r="T751" s="766"/>
      <c r="U751" s="710"/>
      <c r="V751" s="709"/>
      <c r="W751" s="1975"/>
      <c r="X751" s="1975"/>
      <c r="Y751" s="1975"/>
      <c r="Z751" s="1976">
        <f t="shared" si="18"/>
        <v>0</v>
      </c>
      <c r="AA751" s="1976"/>
      <c r="AB751" s="710" t="s">
        <v>501</v>
      </c>
      <c r="AC751" s="1977">
        <f t="shared" si="19"/>
        <v>0</v>
      </c>
      <c r="AD751" s="1977"/>
      <c r="AE751" s="710" t="s">
        <v>501</v>
      </c>
      <c r="AF751" s="1978">
        <f t="shared" si="20"/>
        <v>0</v>
      </c>
      <c r="AG751" s="1978"/>
      <c r="AH751" s="710"/>
      <c r="AI751" s="1979"/>
      <c r="AJ751" s="1979"/>
      <c r="AK751" s="795"/>
      <c r="AL751" s="740">
        <f t="shared" si="21"/>
        <v>0</v>
      </c>
      <c r="AM751" s="741"/>
      <c r="AN751" s="741"/>
      <c r="AO751" s="741"/>
      <c r="AP751" s="741"/>
      <c r="AQ751" s="742"/>
      <c r="DW751" s="262"/>
      <c r="DX751" s="262"/>
      <c r="DY751" s="262"/>
      <c r="DZ751" s="262"/>
      <c r="EA751" s="262"/>
      <c r="EG751" s="262"/>
      <c r="EH751" s="262"/>
      <c r="EI751" s="262"/>
      <c r="EJ751" s="262"/>
      <c r="EK751" s="262"/>
      <c r="EL751" s="262"/>
      <c r="EM751" s="262"/>
      <c r="EN751" s="262"/>
      <c r="EO751" s="262"/>
      <c r="EP751" s="262"/>
      <c r="EQ751" s="262"/>
      <c r="ER751" s="262"/>
      <c r="ES751" s="262"/>
      <c r="ET751" s="262"/>
      <c r="EU751" s="262"/>
      <c r="EV751" s="262"/>
      <c r="EW751" s="262"/>
      <c r="EX751" s="262"/>
      <c r="EY751" s="262"/>
      <c r="EZ751" s="262"/>
      <c r="FA751" s="262"/>
      <c r="FB751" s="262"/>
      <c r="FC751" s="262"/>
      <c r="FD751" s="262"/>
      <c r="FE751" s="262"/>
      <c r="FF751" s="262"/>
      <c r="FG751" s="262"/>
      <c r="FH751" s="262"/>
      <c r="FI751" s="262"/>
      <c r="FJ751" s="262"/>
      <c r="FK751" s="262"/>
      <c r="FL751" s="262"/>
      <c r="FM751" s="262"/>
      <c r="FN751" s="262"/>
      <c r="FO751" s="262"/>
      <c r="FP751" s="262"/>
      <c r="FQ751" s="262"/>
      <c r="FR751" s="262"/>
      <c r="FS751" s="262"/>
      <c r="FT751" s="262"/>
      <c r="FU751" s="276"/>
      <c r="FV751" s="276"/>
      <c r="FW751" s="276"/>
      <c r="FX751" s="276"/>
      <c r="FY751" s="276"/>
      <c r="FZ751" s="276"/>
      <c r="GA751" s="276"/>
      <c r="GB751" s="276"/>
      <c r="GC751" s="276"/>
      <c r="GD751" s="276"/>
      <c r="GE751" s="276"/>
      <c r="GF751" s="276"/>
      <c r="GG751" s="276"/>
      <c r="GH751" s="276"/>
      <c r="GI751" s="276"/>
      <c r="GJ751" s="262"/>
      <c r="GK751" s="262"/>
      <c r="GL751" s="262"/>
      <c r="GM751" s="262"/>
      <c r="GN751" s="262"/>
      <c r="GO751" s="262"/>
      <c r="GP751" s="262"/>
      <c r="GQ751" s="262"/>
      <c r="GR751" s="262"/>
      <c r="GS751" s="262"/>
      <c r="GT751" s="262"/>
      <c r="GU751" s="262"/>
      <c r="GV751" s="262"/>
      <c r="GW751" s="262"/>
      <c r="GX751" s="262"/>
      <c r="GY751" s="262"/>
      <c r="GZ751" s="262"/>
      <c r="HA751" s="262"/>
      <c r="HB751" s="262"/>
      <c r="HC751" s="262"/>
      <c r="HD751" s="262"/>
      <c r="HE751" s="263"/>
      <c r="HF751" s="263"/>
      <c r="HG751" s="263"/>
      <c r="HH751" s="263"/>
      <c r="HI751" s="263"/>
      <c r="HJ751" s="263"/>
      <c r="HK751" s="263"/>
      <c r="HL751" s="263"/>
      <c r="HM751" s="263"/>
      <c r="HN751" s="263"/>
      <c r="HO751" s="263"/>
      <c r="HP751" s="263"/>
      <c r="HQ751" s="263"/>
      <c r="HR751" s="263"/>
      <c r="HS751" s="263"/>
    </row>
    <row r="752" spans="1:230" ht="20.100000000000001" hidden="1" customHeight="1">
      <c r="A752" s="765"/>
      <c r="B752" s="766"/>
      <c r="C752" s="766"/>
      <c r="D752" s="766"/>
      <c r="E752" s="766"/>
      <c r="F752" s="766"/>
      <c r="G752" s="826"/>
      <c r="H752" s="836"/>
      <c r="I752" s="794"/>
      <c r="J752" s="709"/>
      <c r="K752" s="709"/>
      <c r="L752" s="709"/>
      <c r="M752" s="709"/>
      <c r="N752" s="709"/>
      <c r="O752" s="795"/>
      <c r="P752" s="794"/>
      <c r="Q752" s="795"/>
      <c r="R752" s="765"/>
      <c r="S752" s="766"/>
      <c r="T752" s="766"/>
      <c r="U752" s="710"/>
      <c r="V752" s="709"/>
      <c r="W752" s="830"/>
      <c r="X752" s="830"/>
      <c r="Y752" s="830"/>
      <c r="Z752" s="710"/>
      <c r="AA752" s="1212"/>
      <c r="AB752" s="766"/>
      <c r="AC752" s="766"/>
      <c r="AD752" s="709"/>
      <c r="AE752" s="710"/>
      <c r="AF752" s="709"/>
      <c r="AG752" s="710"/>
      <c r="AH752" s="1010"/>
      <c r="AI752" s="710"/>
      <c r="AJ752" s="709"/>
      <c r="AK752" s="795"/>
      <c r="AL752" s="740"/>
      <c r="AM752" s="741"/>
      <c r="AN752" s="741"/>
      <c r="AO752" s="741"/>
      <c r="AP752" s="741"/>
      <c r="AQ752" s="742"/>
      <c r="DW752" s="262"/>
      <c r="DX752" s="262"/>
      <c r="DY752" s="262"/>
      <c r="DZ752" s="262"/>
      <c r="EA752" s="262"/>
      <c r="EG752" s="262"/>
      <c r="EH752" s="262"/>
      <c r="EI752" s="262"/>
      <c r="EJ752" s="262"/>
      <c r="EK752" s="262"/>
      <c r="EL752" s="262"/>
      <c r="EM752" s="262"/>
      <c r="EN752" s="262"/>
      <c r="EO752" s="262"/>
      <c r="EP752" s="262"/>
      <c r="EQ752" s="262"/>
      <c r="ER752" s="262"/>
      <c r="ES752" s="262"/>
      <c r="ET752" s="262"/>
      <c r="EU752" s="262"/>
      <c r="EV752" s="262"/>
      <c r="EW752" s="262"/>
      <c r="EX752" s="262"/>
      <c r="EY752" s="262"/>
      <c r="EZ752" s="262"/>
      <c r="FA752" s="262"/>
      <c r="FB752" s="262"/>
      <c r="FC752" s="262"/>
      <c r="FD752" s="262"/>
      <c r="FE752" s="262"/>
      <c r="FF752" s="262"/>
      <c r="FG752" s="262"/>
      <c r="FH752" s="262"/>
      <c r="FI752" s="262"/>
      <c r="FJ752" s="262"/>
      <c r="FK752" s="262"/>
      <c r="FL752" s="262"/>
      <c r="FM752" s="262"/>
      <c r="FN752" s="262"/>
      <c r="FO752" s="262"/>
      <c r="FP752" s="262"/>
      <c r="FQ752" s="262"/>
      <c r="FR752" s="262"/>
      <c r="FS752" s="262"/>
      <c r="FT752" s="262"/>
      <c r="FU752" s="276"/>
      <c r="FV752" s="276"/>
      <c r="FW752" s="276"/>
      <c r="FX752" s="276"/>
      <c r="FY752" s="276"/>
      <c r="FZ752" s="276"/>
      <c r="GA752" s="276"/>
      <c r="GB752" s="276"/>
      <c r="GC752" s="276"/>
      <c r="GD752" s="276"/>
      <c r="GE752" s="276"/>
      <c r="GF752" s="276"/>
      <c r="GG752" s="276"/>
      <c r="GH752" s="276"/>
      <c r="GI752" s="276"/>
      <c r="GJ752" s="262"/>
      <c r="GK752" s="262"/>
      <c r="GL752" s="262"/>
      <c r="GM752" s="262"/>
      <c r="GN752" s="262"/>
      <c r="GO752" s="262"/>
      <c r="GP752" s="262"/>
      <c r="GQ752" s="262"/>
      <c r="GR752" s="262"/>
      <c r="GS752" s="262"/>
      <c r="GT752" s="262"/>
      <c r="GU752" s="262"/>
      <c r="GV752" s="262"/>
      <c r="GW752" s="262"/>
      <c r="GX752" s="262"/>
      <c r="GY752" s="262"/>
      <c r="GZ752" s="262"/>
      <c r="HA752" s="262"/>
      <c r="HB752" s="262"/>
      <c r="HC752" s="262"/>
      <c r="HD752" s="262"/>
      <c r="HE752" s="263"/>
      <c r="HF752" s="263"/>
      <c r="HG752" s="263"/>
      <c r="HH752" s="263"/>
      <c r="HI752" s="263"/>
      <c r="HJ752" s="263"/>
      <c r="HK752" s="263"/>
      <c r="HL752" s="263"/>
      <c r="HM752" s="263"/>
      <c r="HN752" s="263"/>
      <c r="HO752" s="263"/>
      <c r="HP752" s="263"/>
      <c r="HQ752" s="263"/>
      <c r="HR752" s="263"/>
      <c r="HS752" s="263"/>
    </row>
    <row r="753" spans="1:227" ht="20.100000000000001" hidden="1" customHeight="1">
      <c r="A753" s="765"/>
      <c r="B753" s="766"/>
      <c r="C753" s="766"/>
      <c r="D753" s="766"/>
      <c r="E753" s="766"/>
      <c r="F753" s="766"/>
      <c r="G753" s="826"/>
      <c r="H753" s="836"/>
      <c r="I753" s="808"/>
      <c r="J753" s="747"/>
      <c r="K753" s="747"/>
      <c r="L753" s="747"/>
      <c r="M753" s="747"/>
      <c r="N753" s="747"/>
      <c r="O753" s="810"/>
      <c r="P753" s="831" t="s">
        <v>514</v>
      </c>
      <c r="Q753" s="832"/>
      <c r="R753" s="831" t="s">
        <v>762</v>
      </c>
      <c r="S753" s="992"/>
      <c r="T753" s="992"/>
      <c r="U753" s="996" t="s">
        <v>496</v>
      </c>
      <c r="V753" s="994"/>
      <c r="W753" s="1188"/>
      <c r="X753" s="1188"/>
      <c r="Y753" s="1188"/>
      <c r="Z753" s="1188"/>
      <c r="AA753" s="996"/>
      <c r="AB753" s="1188"/>
      <c r="AC753" s="1188"/>
      <c r="AD753" s="1188"/>
      <c r="AE753" s="1188"/>
      <c r="AF753" s="994"/>
      <c r="AG753" s="994"/>
      <c r="AH753" s="994"/>
      <c r="AI753" s="994"/>
      <c r="AJ753" s="994"/>
      <c r="AK753" s="1000"/>
      <c r="AL753" s="1001">
        <f>SUM(AL744:AL751)</f>
        <v>0</v>
      </c>
      <c r="AM753" s="1002"/>
      <c r="AN753" s="1002"/>
      <c r="AO753" s="1002"/>
      <c r="AP753" s="1002"/>
      <c r="AQ753" s="1003"/>
      <c r="DW753" s="262"/>
      <c r="DX753" s="262"/>
      <c r="DY753" s="262"/>
      <c r="DZ753" s="262"/>
      <c r="EA753" s="262"/>
      <c r="EG753" s="262"/>
      <c r="EH753" s="262"/>
      <c r="EI753" s="262"/>
      <c r="EJ753" s="262"/>
      <c r="EK753" s="262"/>
      <c r="EL753" s="262"/>
      <c r="EM753" s="262"/>
      <c r="EN753" s="262"/>
      <c r="EO753" s="262"/>
      <c r="EP753" s="262"/>
      <c r="EQ753" s="262"/>
      <c r="ER753" s="262"/>
      <c r="ES753" s="262"/>
      <c r="ET753" s="262"/>
      <c r="EU753" s="262"/>
      <c r="EV753" s="262"/>
      <c r="EW753" s="262"/>
      <c r="EX753" s="262"/>
      <c r="EY753" s="262"/>
      <c r="EZ753" s="262"/>
      <c r="FA753" s="262"/>
      <c r="FB753" s="262"/>
      <c r="FC753" s="262"/>
      <c r="FD753" s="262"/>
      <c r="FE753" s="262"/>
      <c r="FF753" s="262"/>
      <c r="FG753" s="262"/>
      <c r="FH753" s="262"/>
      <c r="FI753" s="262"/>
      <c r="FJ753" s="262"/>
      <c r="FK753" s="262"/>
      <c r="FL753" s="262"/>
      <c r="FM753" s="262"/>
      <c r="FN753" s="262"/>
      <c r="FO753" s="262"/>
      <c r="FP753" s="262"/>
      <c r="FQ753" s="262"/>
      <c r="FR753" s="262"/>
      <c r="FS753" s="262"/>
      <c r="FT753" s="262"/>
      <c r="FU753" s="276"/>
      <c r="FV753" s="276"/>
      <c r="FW753" s="276"/>
      <c r="FX753" s="276"/>
      <c r="FY753" s="276"/>
      <c r="FZ753" s="276"/>
      <c r="GA753" s="276"/>
      <c r="GB753" s="276"/>
      <c r="GC753" s="276"/>
      <c r="GD753" s="276"/>
      <c r="GE753" s="276"/>
      <c r="GF753" s="276"/>
      <c r="GG753" s="276"/>
      <c r="GH753" s="276"/>
      <c r="GI753" s="276"/>
      <c r="GJ753" s="262"/>
      <c r="GK753" s="262"/>
      <c r="GL753" s="262"/>
      <c r="GM753" s="262"/>
      <c r="GN753" s="262"/>
      <c r="GO753" s="262"/>
      <c r="GP753" s="262"/>
      <c r="GQ753" s="262"/>
      <c r="GR753" s="262"/>
      <c r="GS753" s="262"/>
      <c r="GT753" s="262"/>
      <c r="GU753" s="262"/>
      <c r="GV753" s="262"/>
      <c r="GW753" s="262"/>
      <c r="GX753" s="262"/>
      <c r="GY753" s="262"/>
      <c r="GZ753" s="262"/>
      <c r="HA753" s="262"/>
      <c r="HB753" s="262"/>
      <c r="HC753" s="262"/>
      <c r="HD753" s="262"/>
      <c r="HE753" s="263"/>
      <c r="HF753" s="263"/>
      <c r="HG753" s="263"/>
      <c r="HH753" s="263"/>
      <c r="HI753" s="263"/>
      <c r="HJ753" s="263"/>
      <c r="HK753" s="263"/>
      <c r="HL753" s="263"/>
      <c r="HM753" s="263"/>
      <c r="HN753" s="263"/>
      <c r="HO753" s="263"/>
      <c r="HP753" s="263"/>
      <c r="HQ753" s="263"/>
      <c r="HR753" s="263"/>
      <c r="HS753" s="263"/>
    </row>
    <row r="754" spans="1:227" ht="20.100000000000001" hidden="1" customHeight="1">
      <c r="A754" s="765"/>
      <c r="B754" s="766"/>
      <c r="C754" s="766"/>
      <c r="D754" s="766"/>
      <c r="E754" s="766"/>
      <c r="F754" s="766"/>
      <c r="G754" s="826"/>
      <c r="H754" s="836"/>
      <c r="I754" s="765" t="s">
        <v>788</v>
      </c>
      <c r="J754" s="766"/>
      <c r="K754" s="766"/>
      <c r="L754" s="766"/>
      <c r="M754" s="766"/>
      <c r="N754" s="766"/>
      <c r="O754" s="788"/>
      <c r="P754" s="765" t="s">
        <v>514</v>
      </c>
      <c r="Q754" s="788"/>
      <c r="R754" s="765" t="s">
        <v>794</v>
      </c>
      <c r="S754" s="766"/>
      <c r="T754" s="766"/>
      <c r="U754" s="915"/>
      <c r="V754" s="766"/>
      <c r="W754" s="710"/>
      <c r="X754" s="709"/>
      <c r="Y754" s="1111"/>
      <c r="Z754" s="709"/>
      <c r="AA754" s="709"/>
      <c r="AB754" s="710"/>
      <c r="AC754" s="930"/>
      <c r="AD754" s="1010"/>
      <c r="AE754" s="710"/>
      <c r="AF754" s="709"/>
      <c r="AG754" s="1111"/>
      <c r="AH754" s="709"/>
      <c r="AI754" s="709"/>
      <c r="AJ754" s="709"/>
      <c r="AK754" s="795"/>
      <c r="AL754" s="799"/>
      <c r="AM754" s="800"/>
      <c r="AN754" s="800"/>
      <c r="AO754" s="800"/>
      <c r="AP754" s="800"/>
      <c r="AQ754" s="821"/>
      <c r="DW754" s="262"/>
      <c r="DX754" s="262"/>
      <c r="DY754" s="262"/>
      <c r="DZ754" s="262"/>
      <c r="EA754" s="262"/>
      <c r="EG754" s="262"/>
      <c r="EH754" s="262"/>
      <c r="EI754" s="262"/>
      <c r="EJ754" s="262"/>
      <c r="EK754" s="262"/>
      <c r="EL754" s="262"/>
      <c r="EM754" s="262"/>
      <c r="EN754" s="262"/>
      <c r="EO754" s="262"/>
      <c r="EP754" s="262"/>
      <c r="EQ754" s="262"/>
      <c r="ER754" s="262"/>
      <c r="ES754" s="262"/>
      <c r="ET754" s="262"/>
      <c r="EU754" s="262"/>
      <c r="EV754" s="262"/>
      <c r="EW754" s="262"/>
      <c r="EX754" s="262"/>
      <c r="EY754" s="262"/>
      <c r="EZ754" s="262"/>
      <c r="FA754" s="262"/>
      <c r="FB754" s="262"/>
      <c r="FC754" s="262"/>
      <c r="FD754" s="262"/>
      <c r="FE754" s="262"/>
      <c r="FF754" s="262"/>
      <c r="FG754" s="262"/>
      <c r="FH754" s="262"/>
      <c r="FI754" s="262"/>
      <c r="FJ754" s="262"/>
      <c r="FK754" s="262"/>
      <c r="FL754" s="262"/>
      <c r="FM754" s="262"/>
      <c r="FN754" s="262"/>
      <c r="FO754" s="262"/>
      <c r="FP754" s="262"/>
      <c r="FQ754" s="262"/>
      <c r="FR754" s="262"/>
      <c r="FS754" s="262"/>
      <c r="FT754" s="262"/>
      <c r="FU754" s="276"/>
      <c r="FV754" s="276"/>
      <c r="FW754" s="276"/>
      <c r="FX754" s="276"/>
      <c r="FY754" s="276"/>
      <c r="FZ754" s="276"/>
      <c r="GA754" s="276"/>
      <c r="GB754" s="276"/>
      <c r="GC754" s="276"/>
      <c r="GD754" s="276"/>
      <c r="GE754" s="276"/>
      <c r="GF754" s="276"/>
      <c r="GG754" s="276"/>
      <c r="GH754" s="276"/>
      <c r="GI754" s="276"/>
      <c r="GJ754" s="262"/>
      <c r="GK754" s="262"/>
      <c r="GL754" s="262"/>
      <c r="GM754" s="262"/>
      <c r="GN754" s="262"/>
      <c r="GO754" s="262"/>
      <c r="GP754" s="262"/>
      <c r="GQ754" s="262"/>
      <c r="GR754" s="262"/>
      <c r="GS754" s="262"/>
      <c r="GT754" s="262"/>
      <c r="GU754" s="262"/>
      <c r="GV754" s="262"/>
      <c r="GW754" s="262"/>
      <c r="GX754" s="262"/>
      <c r="GY754" s="262"/>
      <c r="GZ754" s="262"/>
      <c r="HA754" s="262"/>
      <c r="HB754" s="262"/>
      <c r="HC754" s="262"/>
      <c r="HD754" s="262"/>
      <c r="HE754" s="263"/>
      <c r="HF754" s="263"/>
      <c r="HG754" s="263"/>
      <c r="HH754" s="263"/>
      <c r="HI754" s="263"/>
      <c r="HJ754" s="263"/>
      <c r="HK754" s="263"/>
      <c r="HL754" s="263"/>
      <c r="HM754" s="263"/>
      <c r="HN754" s="263"/>
      <c r="HO754" s="263"/>
      <c r="HP754" s="263"/>
      <c r="HQ754" s="263"/>
      <c r="HR754" s="263"/>
      <c r="HS754" s="263"/>
    </row>
    <row r="755" spans="1:227" ht="20.100000000000001" hidden="1" customHeight="1">
      <c r="A755" s="765"/>
      <c r="B755" s="766"/>
      <c r="C755" s="766"/>
      <c r="D755" s="766"/>
      <c r="E755" s="766"/>
      <c r="F755" s="766"/>
      <c r="G755" s="826"/>
      <c r="H755" s="836"/>
      <c r="I755" s="808"/>
      <c r="J755" s="747"/>
      <c r="K755" s="747"/>
      <c r="L755" s="747"/>
      <c r="M755" s="747"/>
      <c r="N755" s="747"/>
      <c r="O755" s="810"/>
      <c r="P755" s="811"/>
      <c r="Q755" s="812"/>
      <c r="R755" s="811"/>
      <c r="S755" s="1981">
        <f>AL753</f>
        <v>0</v>
      </c>
      <c r="T755" s="1981"/>
      <c r="U755" s="1981"/>
      <c r="V755" s="1981"/>
      <c r="W755" s="763" t="s">
        <v>501</v>
      </c>
      <c r="X755" s="747" t="s">
        <v>467</v>
      </c>
      <c r="Y755" s="1273">
        <v>1</v>
      </c>
      <c r="Z755" s="1274" t="s">
        <v>542</v>
      </c>
      <c r="AA755" s="1273">
        <v>2</v>
      </c>
      <c r="AB755" s="747" t="s">
        <v>469</v>
      </c>
      <c r="AC755" s="1275"/>
      <c r="AD755" s="1275"/>
      <c r="AE755" s="1275"/>
      <c r="AF755" s="747"/>
      <c r="AG755" s="747"/>
      <c r="AH755" s="747"/>
      <c r="AI755" s="747"/>
      <c r="AJ755" s="747"/>
      <c r="AK755" s="810"/>
      <c r="AL755" s="753">
        <f>ROUND(S755*Y755/AA755,0)</f>
        <v>0</v>
      </c>
      <c r="AM755" s="754"/>
      <c r="AN755" s="754"/>
      <c r="AO755" s="754"/>
      <c r="AP755" s="754"/>
      <c r="AQ755" s="755"/>
      <c r="DW755" s="262"/>
      <c r="DX755" s="262"/>
      <c r="DY755" s="262"/>
      <c r="DZ755" s="262"/>
      <c r="EA755" s="262"/>
      <c r="EG755" s="262"/>
      <c r="EH755" s="262"/>
      <c r="EI755" s="262"/>
      <c r="EJ755" s="262"/>
      <c r="EK755" s="262"/>
      <c r="EL755" s="262"/>
      <c r="EM755" s="262"/>
      <c r="EN755" s="262"/>
      <c r="EO755" s="262"/>
      <c r="EP755" s="262"/>
      <c r="EQ755" s="262"/>
      <c r="ER755" s="262"/>
      <c r="ES755" s="262"/>
      <c r="ET755" s="262"/>
      <c r="EU755" s="262"/>
      <c r="EV755" s="262"/>
      <c r="EW755" s="262"/>
      <c r="EX755" s="262"/>
      <c r="EY755" s="262"/>
      <c r="EZ755" s="262"/>
      <c r="FA755" s="262"/>
      <c r="FB755" s="262"/>
      <c r="FC755" s="262"/>
      <c r="FD755" s="262"/>
      <c r="FE755" s="262"/>
      <c r="FF755" s="262"/>
      <c r="FG755" s="262"/>
      <c r="FH755" s="262"/>
      <c r="FI755" s="262"/>
      <c r="FJ755" s="262"/>
      <c r="FK755" s="262"/>
      <c r="FL755" s="262"/>
      <c r="FM755" s="262"/>
      <c r="FN755" s="262"/>
      <c r="FO755" s="262"/>
      <c r="FP755" s="262"/>
      <c r="FQ755" s="262"/>
      <c r="FR755" s="262"/>
      <c r="FS755" s="262"/>
      <c r="FT755" s="262"/>
      <c r="FU755" s="276"/>
      <c r="FV755" s="276"/>
      <c r="FW755" s="276"/>
      <c r="FX755" s="276"/>
      <c r="FY755" s="276"/>
      <c r="FZ755" s="276"/>
      <c r="GA755" s="276"/>
      <c r="GB755" s="276"/>
      <c r="GC755" s="276"/>
      <c r="GD755" s="276"/>
      <c r="GE755" s="276"/>
      <c r="GF755" s="276"/>
      <c r="GG755" s="276"/>
      <c r="GH755" s="276"/>
      <c r="GI755" s="276"/>
      <c r="GJ755" s="262"/>
      <c r="GK755" s="262"/>
      <c r="GL755" s="262"/>
      <c r="GM755" s="262"/>
      <c r="GN755" s="262"/>
      <c r="GO755" s="262"/>
      <c r="GP755" s="262"/>
      <c r="GQ755" s="262"/>
      <c r="GR755" s="262"/>
      <c r="GS755" s="262"/>
      <c r="GT755" s="262"/>
      <c r="GU755" s="262"/>
      <c r="GV755" s="262"/>
      <c r="GW755" s="262"/>
      <c r="GX755" s="262"/>
      <c r="GY755" s="262"/>
      <c r="GZ755" s="262"/>
      <c r="HA755" s="262"/>
      <c r="HB755" s="262"/>
      <c r="HC755" s="262"/>
      <c r="HD755" s="262"/>
      <c r="HE755" s="263"/>
      <c r="HF755" s="263"/>
      <c r="HG755" s="263"/>
      <c r="HH755" s="263"/>
      <c r="HI755" s="263"/>
      <c r="HJ755" s="263"/>
      <c r="HK755" s="263"/>
      <c r="HL755" s="263"/>
      <c r="HM755" s="263"/>
      <c r="HN755" s="263"/>
      <c r="HO755" s="263"/>
      <c r="HP755" s="263"/>
      <c r="HQ755" s="263"/>
      <c r="HR755" s="263"/>
      <c r="HS755" s="263"/>
    </row>
    <row r="756" spans="1:227" ht="20.100000000000001" hidden="1" customHeight="1">
      <c r="A756" s="765"/>
      <c r="B756" s="766"/>
      <c r="C756" s="766"/>
      <c r="D756" s="766"/>
      <c r="E756" s="766"/>
      <c r="F756" s="766"/>
      <c r="G756" s="826"/>
      <c r="H756" s="836"/>
      <c r="I756" s="765" t="s">
        <v>790</v>
      </c>
      <c r="J756" s="766"/>
      <c r="K756" s="766"/>
      <c r="L756" s="766"/>
      <c r="M756" s="766"/>
      <c r="N756" s="766"/>
      <c r="O756" s="788"/>
      <c r="P756" s="765" t="s">
        <v>514</v>
      </c>
      <c r="Q756" s="788"/>
      <c r="R756" s="765" t="s">
        <v>794</v>
      </c>
      <c r="S756" s="766"/>
      <c r="T756" s="766"/>
      <c r="U756" s="915"/>
      <c r="V756" s="766"/>
      <c r="W756" s="710"/>
      <c r="X756" s="709"/>
      <c r="Y756" s="1111"/>
      <c r="Z756" s="709"/>
      <c r="AA756" s="709"/>
      <c r="AB756" s="710"/>
      <c r="AC756" s="930"/>
      <c r="AD756" s="1010"/>
      <c r="AE756" s="710"/>
      <c r="AF756" s="709"/>
      <c r="AG756" s="1111"/>
      <c r="AH756" s="709"/>
      <c r="AI756" s="709"/>
      <c r="AJ756" s="709"/>
      <c r="AK756" s="795"/>
      <c r="AL756" s="799"/>
      <c r="AM756" s="800"/>
      <c r="AN756" s="800"/>
      <c r="AO756" s="800"/>
      <c r="AP756" s="800"/>
      <c r="AQ756" s="821"/>
      <c r="DW756" s="262"/>
      <c r="DX756" s="262"/>
      <c r="DY756" s="262"/>
      <c r="DZ756" s="262"/>
      <c r="EA756" s="262"/>
      <c r="EG756" s="262"/>
      <c r="EH756" s="262"/>
      <c r="EI756" s="262"/>
      <c r="EJ756" s="262"/>
      <c r="EK756" s="262"/>
      <c r="EL756" s="262"/>
      <c r="EM756" s="262"/>
      <c r="EN756" s="262"/>
      <c r="EO756" s="262"/>
      <c r="EP756" s="262"/>
      <c r="EQ756" s="262"/>
      <c r="ER756" s="262"/>
      <c r="ES756" s="262"/>
      <c r="ET756" s="262"/>
      <c r="EU756" s="262"/>
      <c r="EV756" s="262"/>
      <c r="EW756" s="262"/>
      <c r="EX756" s="262"/>
      <c r="EY756" s="262"/>
      <c r="EZ756" s="262"/>
      <c r="FA756" s="262"/>
      <c r="FB756" s="262"/>
      <c r="FC756" s="262"/>
      <c r="FD756" s="262"/>
      <c r="FE756" s="262"/>
      <c r="FF756" s="262"/>
      <c r="FG756" s="262"/>
      <c r="FH756" s="262"/>
      <c r="FI756" s="262"/>
      <c r="FJ756" s="262"/>
      <c r="FK756" s="262"/>
      <c r="FL756" s="262"/>
      <c r="FM756" s="262"/>
      <c r="FN756" s="262"/>
      <c r="FO756" s="262"/>
      <c r="FP756" s="262"/>
      <c r="FQ756" s="262"/>
      <c r="FR756" s="262"/>
      <c r="FS756" s="262"/>
      <c r="FT756" s="262"/>
      <c r="FU756" s="276"/>
      <c r="FV756" s="276"/>
      <c r="FW756" s="276"/>
      <c r="FX756" s="276"/>
      <c r="FY756" s="276"/>
      <c r="FZ756" s="276"/>
      <c r="GA756" s="276"/>
      <c r="GB756" s="276"/>
      <c r="GC756" s="276"/>
      <c r="GD756" s="276"/>
      <c r="GE756" s="276"/>
      <c r="GF756" s="276"/>
      <c r="GG756" s="276"/>
      <c r="GH756" s="276"/>
      <c r="GI756" s="276"/>
      <c r="GJ756" s="262"/>
      <c r="GK756" s="262"/>
      <c r="GL756" s="262"/>
      <c r="GM756" s="262"/>
      <c r="GN756" s="262"/>
      <c r="GO756" s="262"/>
      <c r="GP756" s="262"/>
      <c r="GQ756" s="262"/>
      <c r="GR756" s="262"/>
      <c r="GS756" s="262"/>
      <c r="GT756" s="262"/>
      <c r="GU756" s="262"/>
      <c r="GV756" s="262"/>
      <c r="GW756" s="262"/>
      <c r="GX756" s="262"/>
      <c r="GY756" s="262"/>
      <c r="GZ756" s="262"/>
      <c r="HA756" s="262"/>
      <c r="HB756" s="262"/>
      <c r="HC756" s="262"/>
      <c r="HD756" s="262"/>
      <c r="HE756" s="263"/>
      <c r="HF756" s="263"/>
      <c r="HG756" s="263"/>
      <c r="HH756" s="263"/>
      <c r="HI756" s="263"/>
      <c r="HJ756" s="263"/>
      <c r="HK756" s="263"/>
      <c r="HL756" s="263"/>
      <c r="HM756" s="263"/>
      <c r="HN756" s="263"/>
      <c r="HO756" s="263"/>
      <c r="HP756" s="263"/>
      <c r="HQ756" s="263"/>
      <c r="HR756" s="263"/>
      <c r="HS756" s="263"/>
    </row>
    <row r="757" spans="1:227" ht="20.100000000000001" hidden="1" customHeight="1">
      <c r="A757" s="849"/>
      <c r="B757" s="846"/>
      <c r="C757" s="846"/>
      <c r="D757" s="846"/>
      <c r="E757" s="846"/>
      <c r="F757" s="846"/>
      <c r="G757" s="843"/>
      <c r="H757" s="844"/>
      <c r="I757" s="845"/>
      <c r="J757" s="778"/>
      <c r="K757" s="778"/>
      <c r="L757" s="778"/>
      <c r="M757" s="778"/>
      <c r="N757" s="778"/>
      <c r="O757" s="847"/>
      <c r="P757" s="849"/>
      <c r="Q757" s="873"/>
      <c r="R757" s="849"/>
      <c r="S757" s="1982">
        <f>AL753</f>
        <v>0</v>
      </c>
      <c r="T757" s="1982"/>
      <c r="U757" s="1982"/>
      <c r="V757" s="1982"/>
      <c r="W757" s="773" t="s">
        <v>501</v>
      </c>
      <c r="X757" s="778" t="s">
        <v>467</v>
      </c>
      <c r="Y757" s="1276">
        <v>1</v>
      </c>
      <c r="Z757" s="1277" t="s">
        <v>542</v>
      </c>
      <c r="AA757" s="1276">
        <v>2</v>
      </c>
      <c r="AB757" s="778" t="s">
        <v>469</v>
      </c>
      <c r="AC757" s="1032"/>
      <c r="AD757" s="1032"/>
      <c r="AE757" s="1032"/>
      <c r="AF757" s="778"/>
      <c r="AG757" s="778"/>
      <c r="AH757" s="778"/>
      <c r="AI757" s="778"/>
      <c r="AJ757" s="778"/>
      <c r="AK757" s="847"/>
      <c r="AL757" s="853">
        <f>ROUND(S757*Y757/AA757,0)</f>
        <v>0</v>
      </c>
      <c r="AM757" s="854"/>
      <c r="AN757" s="854"/>
      <c r="AO757" s="854"/>
      <c r="AP757" s="854"/>
      <c r="AQ757" s="855"/>
      <c r="DW757" s="262"/>
      <c r="DX757" s="262"/>
      <c r="DY757" s="262"/>
      <c r="DZ757" s="262"/>
      <c r="EA757" s="262"/>
      <c r="EG757" s="262"/>
      <c r="EH757" s="262"/>
      <c r="EI757" s="262"/>
      <c r="EJ757" s="262"/>
      <c r="EK757" s="262"/>
      <c r="EL757" s="262"/>
      <c r="EM757" s="262"/>
      <c r="EN757" s="262"/>
      <c r="EO757" s="262"/>
      <c r="EP757" s="262"/>
      <c r="EQ757" s="262"/>
      <c r="ER757" s="262"/>
      <c r="ES757" s="262"/>
      <c r="ET757" s="262"/>
      <c r="EU757" s="262"/>
      <c r="EV757" s="262"/>
      <c r="EW757" s="262"/>
      <c r="EX757" s="262"/>
      <c r="EY757" s="262"/>
      <c r="EZ757" s="262"/>
      <c r="FA757" s="262"/>
      <c r="FB757" s="262"/>
      <c r="FC757" s="262"/>
      <c r="FD757" s="262"/>
      <c r="FE757" s="262"/>
      <c r="FF757" s="262"/>
      <c r="FG757" s="262"/>
      <c r="FH757" s="262"/>
      <c r="FI757" s="262"/>
      <c r="FJ757" s="262"/>
      <c r="FK757" s="262"/>
      <c r="FL757" s="262"/>
      <c r="FM757" s="262"/>
      <c r="FN757" s="262"/>
      <c r="FO757" s="262"/>
      <c r="FP757" s="262"/>
      <c r="FQ757" s="262"/>
      <c r="FR757" s="262"/>
      <c r="FS757" s="262"/>
      <c r="FT757" s="262"/>
      <c r="FU757" s="276"/>
      <c r="FV757" s="276"/>
      <c r="FW757" s="276"/>
      <c r="FX757" s="276"/>
      <c r="FY757" s="276"/>
      <c r="FZ757" s="276"/>
      <c r="GA757" s="276"/>
      <c r="GB757" s="276"/>
      <c r="GC757" s="276"/>
      <c r="GD757" s="276"/>
      <c r="GE757" s="276"/>
      <c r="GF757" s="276"/>
      <c r="GG757" s="276"/>
      <c r="GH757" s="276"/>
      <c r="GI757" s="276"/>
      <c r="GJ757" s="262"/>
      <c r="GK757" s="262"/>
      <c r="GL757" s="262"/>
      <c r="GM757" s="262"/>
      <c r="GN757" s="262"/>
      <c r="GO757" s="262"/>
      <c r="GP757" s="262"/>
      <c r="GQ757" s="262"/>
      <c r="GR757" s="262"/>
      <c r="GS757" s="262"/>
      <c r="GT757" s="262"/>
      <c r="GU757" s="262"/>
      <c r="GV757" s="262"/>
      <c r="GW757" s="262"/>
      <c r="GX757" s="262"/>
      <c r="GY757" s="262"/>
      <c r="GZ757" s="262"/>
      <c r="HA757" s="262"/>
      <c r="HB757" s="262"/>
      <c r="HC757" s="262"/>
      <c r="HD757" s="262"/>
      <c r="HE757" s="263"/>
      <c r="HF757" s="263"/>
      <c r="HG757" s="263"/>
      <c r="HH757" s="263"/>
      <c r="HI757" s="263"/>
      <c r="HJ757" s="263"/>
      <c r="HK757" s="263"/>
      <c r="HL757" s="263"/>
      <c r="HM757" s="263"/>
      <c r="HN757" s="263"/>
      <c r="HO757" s="263"/>
      <c r="HP757" s="263"/>
      <c r="HQ757" s="263"/>
      <c r="HR757" s="263"/>
      <c r="HS757" s="263"/>
    </row>
    <row r="758" spans="1:227" ht="20.100000000000001" hidden="1" customHeight="1">
      <c r="A758" s="686" t="s">
        <v>795</v>
      </c>
      <c r="B758" s="687"/>
      <c r="C758" s="687"/>
      <c r="D758" s="687"/>
      <c r="E758" s="687"/>
      <c r="F758" s="687"/>
      <c r="G758" s="687"/>
      <c r="H758" s="785"/>
      <c r="I758" s="686" t="s">
        <v>796</v>
      </c>
      <c r="J758" s="687"/>
      <c r="K758" s="687"/>
      <c r="L758" s="687"/>
      <c r="M758" s="687"/>
      <c r="N758" s="687"/>
      <c r="O758" s="785"/>
      <c r="P758" s="686" t="s">
        <v>514</v>
      </c>
      <c r="Q758" s="785"/>
      <c r="R758" s="789"/>
      <c r="S758" s="693"/>
      <c r="T758" s="693"/>
      <c r="U758" s="693"/>
      <c r="V758" s="693"/>
      <c r="W758" s="693"/>
      <c r="X758" s="857"/>
      <c r="Y758" s="692"/>
      <c r="Z758" s="693"/>
      <c r="AA758" s="693"/>
      <c r="AB758" s="693"/>
      <c r="AC758" s="693"/>
      <c r="AD758" s="693"/>
      <c r="AE758" s="857"/>
      <c r="AF758" s="693"/>
      <c r="AG758" s="693"/>
      <c r="AH758" s="693"/>
      <c r="AI758" s="693"/>
      <c r="AJ758" s="857"/>
      <c r="AK758" s="790"/>
      <c r="AL758" s="861"/>
      <c r="AM758" s="862"/>
      <c r="AN758" s="862"/>
      <c r="AO758" s="862"/>
      <c r="AP758" s="862"/>
      <c r="AQ758" s="863"/>
      <c r="DW758" s="262"/>
      <c r="DX758" s="262"/>
      <c r="DY758" s="262"/>
      <c r="DZ758" s="262"/>
      <c r="EA758" s="262"/>
      <c r="EB758" s="262"/>
      <c r="EC758" s="262"/>
      <c r="ED758" s="262"/>
      <c r="EE758" s="262"/>
      <c r="EF758" s="262"/>
      <c r="EG758" s="262"/>
      <c r="EH758" s="262"/>
      <c r="EI758" s="262"/>
      <c r="EJ758" s="262"/>
      <c r="EK758" s="262"/>
      <c r="EL758" s="262"/>
      <c r="EM758" s="262"/>
      <c r="EN758" s="262"/>
      <c r="EO758" s="262"/>
      <c r="EP758" s="262"/>
      <c r="EQ758" s="262"/>
      <c r="ER758" s="262"/>
      <c r="ES758" s="262"/>
      <c r="ET758" s="262"/>
      <c r="EU758" s="262"/>
      <c r="EV758" s="262"/>
      <c r="EW758" s="262"/>
      <c r="EX758" s="262"/>
      <c r="EY758" s="262"/>
      <c r="EZ758" s="262"/>
      <c r="FA758" s="262"/>
      <c r="FB758" s="262"/>
      <c r="FC758" s="262"/>
      <c r="FD758" s="262"/>
      <c r="FE758" s="262"/>
      <c r="FF758" s="262"/>
      <c r="FG758" s="262"/>
      <c r="FH758" s="262"/>
      <c r="FI758" s="262"/>
      <c r="FJ758" s="262"/>
      <c r="FK758" s="262"/>
      <c r="FL758" s="262"/>
      <c r="FM758" s="276"/>
      <c r="FN758" s="262"/>
      <c r="FO758" s="262"/>
      <c r="FP758" s="262"/>
      <c r="FQ758" s="276"/>
      <c r="FR758" s="276"/>
      <c r="FS758" s="276"/>
      <c r="FT758" s="276"/>
      <c r="FU758" s="276"/>
      <c r="FV758" s="276"/>
      <c r="FW758" s="276"/>
      <c r="FX758" s="276"/>
      <c r="FY758" s="276"/>
      <c r="FZ758" s="276"/>
      <c r="GA758" s="276"/>
      <c r="GB758" s="276"/>
      <c r="GC758" s="276"/>
      <c r="GD758" s="262"/>
      <c r="GE758" s="262"/>
      <c r="GF758" s="276"/>
      <c r="GG758" s="262"/>
      <c r="GH758" s="262"/>
      <c r="GI758" s="262"/>
      <c r="GJ758" s="262"/>
      <c r="GK758" s="262"/>
      <c r="GL758" s="262"/>
      <c r="GM758" s="262"/>
      <c r="GN758" s="262"/>
      <c r="GO758" s="262"/>
      <c r="GP758" s="262"/>
      <c r="GQ758" s="262"/>
      <c r="GR758" s="262"/>
      <c r="GS758" s="262"/>
      <c r="GT758" s="262"/>
      <c r="GU758" s="262"/>
      <c r="GV758" s="262"/>
      <c r="GW758" s="262"/>
      <c r="GX758" s="262"/>
      <c r="GY758" s="262"/>
      <c r="GZ758" s="262"/>
      <c r="HA758" s="262"/>
      <c r="HB758" s="262"/>
      <c r="HC758" s="262"/>
      <c r="HD758" s="262"/>
      <c r="HJ758" s="263"/>
      <c r="HK758" s="263"/>
    </row>
    <row r="759" spans="1:227" ht="20.100000000000001" hidden="1" customHeight="1">
      <c r="A759" s="837"/>
      <c r="B759" s="826"/>
      <c r="C759" s="826"/>
      <c r="D759" s="826"/>
      <c r="E759" s="826"/>
      <c r="F759" s="826"/>
      <c r="G759" s="826"/>
      <c r="H759" s="836"/>
      <c r="I759" s="765"/>
      <c r="J759" s="766"/>
      <c r="K759" s="766"/>
      <c r="L759" s="766"/>
      <c r="M759" s="766"/>
      <c r="N759" s="766"/>
      <c r="O759" s="788"/>
      <c r="P759" s="794"/>
      <c r="Q759" s="795"/>
      <c r="R759" s="765"/>
      <c r="S759" s="766"/>
      <c r="T759" s="766"/>
      <c r="U759" s="710"/>
      <c r="V759" s="709" t="s">
        <v>467</v>
      </c>
      <c r="W759" s="976">
        <v>3</v>
      </c>
      <c r="X759" s="766"/>
      <c r="Y759" s="766"/>
      <c r="Z759" s="710" t="s">
        <v>501</v>
      </c>
      <c r="AA759" s="914">
        <v>3</v>
      </c>
      <c r="AB759" s="766"/>
      <c r="AC759" s="766"/>
      <c r="AD759" s="710" t="s">
        <v>501</v>
      </c>
      <c r="AE759" s="1239">
        <v>4</v>
      </c>
      <c r="AF759" s="977"/>
      <c r="AG759" s="766"/>
      <c r="AH759" s="709" t="s">
        <v>469</v>
      </c>
      <c r="AI759" s="709"/>
      <c r="AJ759" s="709"/>
      <c r="AK759" s="795"/>
      <c r="AL759" s="740">
        <f t="shared" ref="AL759:AL771" si="22">(W759*AA759*AE759)</f>
        <v>36</v>
      </c>
      <c r="AM759" s="741"/>
      <c r="AN759" s="741"/>
      <c r="AO759" s="741"/>
      <c r="AP759" s="741"/>
      <c r="AQ759" s="742"/>
      <c r="DW759" s="262"/>
      <c r="DX759" s="262"/>
      <c r="DY759" s="262"/>
      <c r="DZ759" s="262"/>
      <c r="EA759" s="262"/>
      <c r="EB759" s="262"/>
      <c r="EC759" s="262"/>
      <c r="ED759" s="262"/>
      <c r="EE759" s="262"/>
      <c r="EF759" s="262"/>
      <c r="EG759" s="262"/>
      <c r="EH759" s="262"/>
      <c r="EI759" s="262"/>
      <c r="EJ759" s="262"/>
      <c r="EK759" s="262"/>
      <c r="EL759" s="262"/>
      <c r="EM759" s="262"/>
      <c r="EN759" s="262"/>
      <c r="EO759" s="262"/>
      <c r="EP759" s="262"/>
      <c r="EQ759" s="262"/>
      <c r="ER759" s="262"/>
      <c r="ES759" s="262"/>
      <c r="ET759" s="262"/>
      <c r="EU759" s="262"/>
      <c r="EV759" s="262"/>
      <c r="EW759" s="262"/>
      <c r="EX759" s="262"/>
      <c r="EY759" s="262"/>
      <c r="EZ759" s="262"/>
      <c r="FA759" s="262"/>
      <c r="FB759" s="262"/>
      <c r="FC759" s="262"/>
      <c r="FD759" s="262"/>
      <c r="FE759" s="262"/>
      <c r="FF759" s="262"/>
      <c r="FG759" s="262"/>
      <c r="FH759" s="262"/>
      <c r="FI759" s="262"/>
      <c r="FJ759" s="262"/>
      <c r="FK759" s="262"/>
      <c r="FL759" s="262"/>
      <c r="FM759" s="276"/>
      <c r="FN759" s="276"/>
      <c r="FO759" s="276"/>
      <c r="FP759" s="276"/>
      <c r="FQ759" s="276"/>
      <c r="FR759" s="276"/>
      <c r="FS759" s="276"/>
      <c r="FT759" s="276"/>
      <c r="FU759" s="276"/>
      <c r="FV759" s="276"/>
      <c r="FW759" s="276"/>
      <c r="FX759" s="276"/>
      <c r="FY759" s="276"/>
      <c r="FZ759" s="276"/>
      <c r="GA759" s="276"/>
      <c r="GB759" s="276"/>
      <c r="GC759" s="276"/>
      <c r="GD759" s="262"/>
      <c r="GE759" s="262"/>
      <c r="GF759" s="276"/>
      <c r="GG759" s="262"/>
      <c r="GH759" s="262"/>
      <c r="GI759" s="262"/>
      <c r="GJ759" s="262"/>
      <c r="GK759" s="262"/>
      <c r="GL759" s="262"/>
      <c r="GM759" s="262"/>
      <c r="GN759" s="262"/>
      <c r="GO759" s="262"/>
      <c r="GP759" s="262"/>
      <c r="GQ759" s="262"/>
      <c r="GR759" s="262"/>
      <c r="GS759" s="262"/>
      <c r="GT759" s="262"/>
      <c r="GU759" s="262"/>
      <c r="GV759" s="262"/>
      <c r="GW759" s="262"/>
      <c r="GX759" s="262"/>
      <c r="GY759" s="262"/>
      <c r="GZ759" s="262"/>
      <c r="HA759" s="262"/>
      <c r="HB759" s="262"/>
      <c r="HC759" s="262"/>
      <c r="HD759" s="262"/>
      <c r="HJ759" s="263"/>
      <c r="HK759" s="263"/>
    </row>
    <row r="760" spans="1:227" ht="20.100000000000001" hidden="1" customHeight="1">
      <c r="A760" s="837"/>
      <c r="B760" s="826"/>
      <c r="C760" s="826"/>
      <c r="D760" s="826"/>
      <c r="E760" s="826"/>
      <c r="F760" s="826"/>
      <c r="G760" s="826"/>
      <c r="H760" s="836"/>
      <c r="I760" s="765"/>
      <c r="J760" s="766"/>
      <c r="K760" s="766"/>
      <c r="L760" s="766"/>
      <c r="M760" s="766"/>
      <c r="N760" s="766"/>
      <c r="O760" s="788"/>
      <c r="P760" s="794"/>
      <c r="Q760" s="795"/>
      <c r="R760" s="765"/>
      <c r="S760" s="766"/>
      <c r="T760" s="766"/>
      <c r="U760" s="710"/>
      <c r="V760" s="709" t="s">
        <v>467</v>
      </c>
      <c r="W760" s="976">
        <v>1</v>
      </c>
      <c r="X760" s="766"/>
      <c r="Y760" s="766"/>
      <c r="Z760" s="710" t="s">
        <v>501</v>
      </c>
      <c r="AA760" s="914">
        <v>3</v>
      </c>
      <c r="AB760" s="766"/>
      <c r="AC760" s="766"/>
      <c r="AD760" s="710" t="s">
        <v>501</v>
      </c>
      <c r="AE760" s="1239">
        <v>3</v>
      </c>
      <c r="AF760" s="977"/>
      <c r="AG760" s="766"/>
      <c r="AH760" s="709" t="s">
        <v>469</v>
      </c>
      <c r="AI760" s="709"/>
      <c r="AJ760" s="709"/>
      <c r="AK760" s="795"/>
      <c r="AL760" s="740">
        <f t="shared" si="22"/>
        <v>9</v>
      </c>
      <c r="AM760" s="741"/>
      <c r="AN760" s="741"/>
      <c r="AO760" s="741"/>
      <c r="AP760" s="741"/>
      <c r="AQ760" s="742"/>
      <c r="DW760" s="262"/>
      <c r="DX760" s="262"/>
      <c r="DY760" s="262"/>
      <c r="DZ760" s="262"/>
      <c r="EA760" s="262"/>
      <c r="EB760" s="262"/>
      <c r="EC760" s="262"/>
      <c r="ED760" s="262"/>
      <c r="EE760" s="262"/>
      <c r="EF760" s="262"/>
      <c r="EG760" s="262"/>
      <c r="EH760" s="262"/>
      <c r="EI760" s="262"/>
      <c r="EJ760" s="262"/>
      <c r="EK760" s="262"/>
      <c r="EL760" s="262"/>
      <c r="EM760" s="262"/>
      <c r="EN760" s="262"/>
      <c r="EO760" s="262"/>
      <c r="EP760" s="262"/>
      <c r="EQ760" s="262"/>
      <c r="ER760" s="262"/>
      <c r="ES760" s="262"/>
      <c r="ET760" s="262"/>
      <c r="EU760" s="262"/>
      <c r="EV760" s="262"/>
      <c r="EW760" s="262"/>
      <c r="EX760" s="262"/>
      <c r="EY760" s="262"/>
      <c r="EZ760" s="262"/>
      <c r="FA760" s="262"/>
      <c r="FB760" s="262"/>
      <c r="FC760" s="262"/>
      <c r="FD760" s="262"/>
      <c r="FE760" s="262"/>
      <c r="FF760" s="262"/>
      <c r="FG760" s="262"/>
      <c r="FH760" s="262"/>
      <c r="FI760" s="262"/>
      <c r="FJ760" s="262"/>
      <c r="FK760" s="262"/>
      <c r="FL760" s="262"/>
      <c r="FM760" s="276"/>
      <c r="FN760" s="276"/>
      <c r="FO760" s="276"/>
      <c r="FP760" s="276"/>
      <c r="FQ760" s="276"/>
      <c r="FR760" s="276"/>
      <c r="FS760" s="276"/>
      <c r="FT760" s="276"/>
      <c r="FU760" s="276"/>
      <c r="FV760" s="276"/>
      <c r="FW760" s="276"/>
      <c r="FX760" s="276"/>
      <c r="FY760" s="276"/>
      <c r="FZ760" s="276"/>
      <c r="GA760" s="276"/>
      <c r="GB760" s="276"/>
      <c r="GC760" s="276"/>
      <c r="GD760" s="262"/>
      <c r="GE760" s="262"/>
      <c r="GF760" s="262"/>
      <c r="GG760" s="262"/>
      <c r="GH760" s="262"/>
      <c r="GI760" s="262"/>
      <c r="GJ760" s="262"/>
      <c r="GK760" s="262"/>
      <c r="GL760" s="262"/>
      <c r="GM760" s="262"/>
      <c r="GN760" s="262"/>
      <c r="GO760" s="262"/>
      <c r="GP760" s="262"/>
      <c r="GQ760" s="262"/>
      <c r="GR760" s="262"/>
      <c r="GS760" s="262"/>
      <c r="GT760" s="262"/>
      <c r="GU760" s="262"/>
      <c r="GV760" s="262"/>
      <c r="GW760" s="262"/>
      <c r="GX760" s="262"/>
      <c r="GY760" s="262"/>
      <c r="GZ760" s="262"/>
      <c r="HA760" s="262"/>
      <c r="HB760" s="262"/>
      <c r="HC760" s="262"/>
      <c r="HD760" s="262"/>
      <c r="HJ760" s="263"/>
      <c r="HK760" s="263"/>
    </row>
    <row r="761" spans="1:227" ht="20.100000000000001" hidden="1" customHeight="1">
      <c r="A761" s="837"/>
      <c r="B761" s="826"/>
      <c r="C761" s="826"/>
      <c r="D761" s="826"/>
      <c r="E761" s="826"/>
      <c r="F761" s="826"/>
      <c r="G761" s="826"/>
      <c r="H761" s="836"/>
      <c r="I761" s="765"/>
      <c r="J761" s="766"/>
      <c r="K761" s="766"/>
      <c r="L761" s="766"/>
      <c r="M761" s="766"/>
      <c r="N761" s="766"/>
      <c r="O761" s="788"/>
      <c r="P761" s="794"/>
      <c r="Q761" s="795"/>
      <c r="R761" s="765"/>
      <c r="S761" s="766"/>
      <c r="T761" s="766"/>
      <c r="U761" s="710"/>
      <c r="V761" s="709" t="s">
        <v>467</v>
      </c>
      <c r="W761" s="976">
        <v>0</v>
      </c>
      <c r="X761" s="766"/>
      <c r="Y761" s="766"/>
      <c r="Z761" s="710" t="s">
        <v>501</v>
      </c>
      <c r="AA761" s="914">
        <v>0</v>
      </c>
      <c r="AB761" s="766"/>
      <c r="AC761" s="766"/>
      <c r="AD761" s="710" t="s">
        <v>501</v>
      </c>
      <c r="AE761" s="1239">
        <v>0</v>
      </c>
      <c r="AF761" s="977"/>
      <c r="AG761" s="766"/>
      <c r="AH761" s="709" t="s">
        <v>469</v>
      </c>
      <c r="AI761" s="709"/>
      <c r="AJ761" s="709"/>
      <c r="AK761" s="795"/>
      <c r="AL761" s="740">
        <f t="shared" si="22"/>
        <v>0</v>
      </c>
      <c r="AM761" s="741"/>
      <c r="AN761" s="741"/>
      <c r="AO761" s="741"/>
      <c r="AP761" s="741"/>
      <c r="AQ761" s="742"/>
      <c r="DW761" s="262"/>
      <c r="DX761" s="262"/>
      <c r="DY761" s="262"/>
      <c r="DZ761" s="262"/>
      <c r="EA761" s="262"/>
      <c r="EB761" s="262"/>
      <c r="EC761" s="262"/>
      <c r="ED761" s="262"/>
      <c r="EE761" s="262"/>
      <c r="EF761" s="262"/>
      <c r="EG761" s="262"/>
      <c r="EH761" s="262"/>
      <c r="EI761" s="262"/>
      <c r="EJ761" s="262"/>
      <c r="EK761" s="262"/>
      <c r="EL761" s="262"/>
      <c r="EM761" s="262"/>
      <c r="EN761" s="262"/>
      <c r="EO761" s="262"/>
      <c r="EP761" s="262"/>
      <c r="EQ761" s="262"/>
      <c r="ER761" s="262"/>
      <c r="ES761" s="262"/>
      <c r="ET761" s="262"/>
      <c r="EU761" s="262"/>
      <c r="EV761" s="262"/>
      <c r="EW761" s="262"/>
      <c r="EX761" s="262"/>
      <c r="EY761" s="262"/>
      <c r="EZ761" s="262"/>
      <c r="FA761" s="262"/>
      <c r="FB761" s="262"/>
      <c r="FC761" s="262"/>
      <c r="FD761" s="262"/>
      <c r="FE761" s="262"/>
      <c r="FF761" s="262"/>
      <c r="FG761" s="262"/>
      <c r="FH761" s="262"/>
      <c r="FI761" s="262"/>
      <c r="FJ761" s="262"/>
      <c r="FK761" s="262"/>
      <c r="FL761" s="262"/>
      <c r="FM761" s="276"/>
      <c r="FN761" s="276"/>
      <c r="FO761" s="276"/>
      <c r="FP761" s="276"/>
      <c r="FQ761" s="276"/>
      <c r="FR761" s="276"/>
      <c r="FS761" s="276"/>
      <c r="FT761" s="276"/>
      <c r="FU761" s="276"/>
      <c r="FV761" s="276"/>
      <c r="FW761" s="276"/>
      <c r="FX761" s="276"/>
      <c r="FY761" s="276"/>
      <c r="FZ761" s="276"/>
      <c r="GA761" s="276"/>
      <c r="GB761" s="276"/>
      <c r="GC761" s="276"/>
      <c r="GD761" s="262"/>
      <c r="GE761" s="262"/>
      <c r="GF761" s="262"/>
      <c r="GG761" s="262"/>
      <c r="GH761" s="262"/>
      <c r="GI761" s="262"/>
      <c r="GJ761" s="262"/>
      <c r="GK761" s="262"/>
      <c r="GL761" s="262"/>
      <c r="GM761" s="262"/>
      <c r="GN761" s="262"/>
      <c r="GO761" s="262"/>
      <c r="GP761" s="262"/>
      <c r="GQ761" s="262"/>
      <c r="GR761" s="262"/>
      <c r="GS761" s="262"/>
      <c r="GT761" s="262"/>
      <c r="GU761" s="262"/>
      <c r="GV761" s="262"/>
      <c r="GW761" s="262"/>
      <c r="GX761" s="262"/>
      <c r="GY761" s="262"/>
      <c r="GZ761" s="262"/>
      <c r="HA761" s="262"/>
      <c r="HB761" s="262"/>
      <c r="HC761" s="262"/>
      <c r="HD761" s="262"/>
      <c r="HJ761" s="263"/>
      <c r="HK761" s="263"/>
    </row>
    <row r="762" spans="1:227" ht="20.100000000000001" hidden="1" customHeight="1">
      <c r="A762" s="837"/>
      <c r="B762" s="826"/>
      <c r="C762" s="826"/>
      <c r="D762" s="826"/>
      <c r="E762" s="826"/>
      <c r="F762" s="826"/>
      <c r="G762" s="826"/>
      <c r="H762" s="836"/>
      <c r="I762" s="765"/>
      <c r="J762" s="766"/>
      <c r="K762" s="766"/>
      <c r="L762" s="766"/>
      <c r="M762" s="766"/>
      <c r="N762" s="766"/>
      <c r="O762" s="788"/>
      <c r="P762" s="794"/>
      <c r="Q762" s="795"/>
      <c r="R762" s="765"/>
      <c r="S762" s="766"/>
      <c r="T762" s="766"/>
      <c r="U762" s="710"/>
      <c r="V762" s="709" t="s">
        <v>467</v>
      </c>
      <c r="W762" s="976">
        <v>4</v>
      </c>
      <c r="X762" s="766"/>
      <c r="Y762" s="766"/>
      <c r="Z762" s="710" t="s">
        <v>501</v>
      </c>
      <c r="AA762" s="914">
        <v>7</v>
      </c>
      <c r="AB762" s="766"/>
      <c r="AC762" s="766"/>
      <c r="AD762" s="710" t="s">
        <v>501</v>
      </c>
      <c r="AE762" s="1239">
        <v>3</v>
      </c>
      <c r="AF762" s="977"/>
      <c r="AG762" s="766"/>
      <c r="AH762" s="709" t="s">
        <v>469</v>
      </c>
      <c r="AI762" s="709"/>
      <c r="AJ762" s="709"/>
      <c r="AK762" s="795"/>
      <c r="AL762" s="740">
        <f t="shared" si="22"/>
        <v>84</v>
      </c>
      <c r="AM762" s="741"/>
      <c r="AN762" s="741"/>
      <c r="AO762" s="741"/>
      <c r="AP762" s="741"/>
      <c r="AQ762" s="742"/>
      <c r="DW762" s="262"/>
      <c r="DX762" s="262"/>
      <c r="DY762" s="262"/>
      <c r="DZ762" s="262"/>
      <c r="EA762" s="262"/>
      <c r="EB762" s="262"/>
      <c r="EC762" s="262"/>
      <c r="ED762" s="262"/>
      <c r="EE762" s="262"/>
      <c r="EF762" s="262"/>
      <c r="EG762" s="262"/>
      <c r="EH762" s="262"/>
      <c r="EI762" s="262"/>
      <c r="EJ762" s="262"/>
      <c r="EK762" s="262"/>
      <c r="EL762" s="262"/>
      <c r="EM762" s="262"/>
      <c r="EN762" s="262"/>
      <c r="EO762" s="262"/>
      <c r="EP762" s="262"/>
      <c r="EQ762" s="262"/>
      <c r="ER762" s="262"/>
      <c r="ES762" s="262"/>
      <c r="ET762" s="262"/>
      <c r="EU762" s="262"/>
      <c r="EV762" s="262"/>
      <c r="EW762" s="262"/>
      <c r="EX762" s="262"/>
      <c r="EY762" s="262"/>
      <c r="EZ762" s="262"/>
      <c r="FA762" s="262"/>
      <c r="FB762" s="262"/>
      <c r="FC762" s="262"/>
      <c r="FD762" s="262"/>
      <c r="FE762" s="262"/>
      <c r="FF762" s="262"/>
      <c r="FG762" s="262"/>
      <c r="FH762" s="262"/>
      <c r="FI762" s="262"/>
      <c r="FJ762" s="262"/>
      <c r="FK762" s="262"/>
      <c r="FL762" s="262"/>
      <c r="FM762" s="276"/>
      <c r="FN762" s="276"/>
      <c r="FO762" s="276"/>
      <c r="FP762" s="276"/>
      <c r="FQ762" s="276"/>
      <c r="FR762" s="276"/>
      <c r="FS762" s="276"/>
      <c r="FT762" s="276"/>
      <c r="FU762" s="276"/>
      <c r="FV762" s="276"/>
      <c r="FW762" s="276"/>
      <c r="FX762" s="276"/>
      <c r="FY762" s="276"/>
      <c r="FZ762" s="276"/>
      <c r="GA762" s="276"/>
      <c r="GB762" s="276"/>
      <c r="GC762" s="276"/>
      <c r="GD762" s="262"/>
      <c r="GE762" s="262"/>
      <c r="GF762" s="262"/>
      <c r="GG762" s="262"/>
      <c r="GH762" s="262"/>
      <c r="GI762" s="262"/>
      <c r="GJ762" s="262"/>
      <c r="GK762" s="262"/>
      <c r="GL762" s="262"/>
      <c r="GM762" s="262"/>
      <c r="GN762" s="262"/>
      <c r="GO762" s="262"/>
      <c r="GP762" s="262"/>
      <c r="GQ762" s="262"/>
      <c r="GR762" s="262"/>
      <c r="GS762" s="262"/>
      <c r="GT762" s="262"/>
      <c r="GU762" s="262"/>
      <c r="GV762" s="262"/>
      <c r="GW762" s="262"/>
      <c r="GX762" s="262"/>
      <c r="GY762" s="262"/>
      <c r="GZ762" s="262"/>
      <c r="HA762" s="262"/>
      <c r="HB762" s="262"/>
      <c r="HC762" s="262"/>
      <c r="HD762" s="262"/>
      <c r="HJ762" s="263"/>
      <c r="HK762" s="263"/>
    </row>
    <row r="763" spans="1:227" ht="20.100000000000001" hidden="1" customHeight="1">
      <c r="A763" s="837"/>
      <c r="B763" s="826"/>
      <c r="C763" s="826"/>
      <c r="D763" s="826"/>
      <c r="E763" s="826"/>
      <c r="F763" s="826"/>
      <c r="G763" s="826"/>
      <c r="H763" s="836"/>
      <c r="I763" s="765"/>
      <c r="J763" s="766"/>
      <c r="K763" s="766"/>
      <c r="L763" s="766"/>
      <c r="M763" s="766"/>
      <c r="N763" s="766"/>
      <c r="O763" s="788"/>
      <c r="P763" s="794"/>
      <c r="Q763" s="795"/>
      <c r="R763" s="765"/>
      <c r="S763" s="766"/>
      <c r="T763" s="766"/>
      <c r="U763" s="710"/>
      <c r="V763" s="709" t="s">
        <v>467</v>
      </c>
      <c r="W763" s="976">
        <v>4</v>
      </c>
      <c r="X763" s="766"/>
      <c r="Y763" s="766"/>
      <c r="Z763" s="710" t="s">
        <v>501</v>
      </c>
      <c r="AA763" s="914">
        <v>4</v>
      </c>
      <c r="AB763" s="766"/>
      <c r="AC763" s="766"/>
      <c r="AD763" s="710" t="s">
        <v>501</v>
      </c>
      <c r="AE763" s="1239">
        <v>1</v>
      </c>
      <c r="AF763" s="977"/>
      <c r="AG763" s="766"/>
      <c r="AH763" s="709" t="s">
        <v>469</v>
      </c>
      <c r="AI763" s="709"/>
      <c r="AJ763" s="709"/>
      <c r="AK763" s="795"/>
      <c r="AL763" s="740">
        <f t="shared" si="22"/>
        <v>16</v>
      </c>
      <c r="AM763" s="741"/>
      <c r="AN763" s="741"/>
      <c r="AO763" s="741"/>
      <c r="AP763" s="741"/>
      <c r="AQ763" s="742"/>
      <c r="DW763" s="262"/>
      <c r="DX763" s="262"/>
      <c r="DY763" s="262"/>
      <c r="DZ763" s="262"/>
      <c r="EA763" s="262"/>
      <c r="EB763" s="262"/>
      <c r="EC763" s="262"/>
      <c r="ED763" s="262"/>
      <c r="EE763" s="262"/>
      <c r="EF763" s="262"/>
      <c r="EG763" s="262"/>
      <c r="EH763" s="262"/>
      <c r="EI763" s="262"/>
      <c r="EJ763" s="262"/>
      <c r="EK763" s="262"/>
      <c r="EL763" s="262"/>
      <c r="EM763" s="262"/>
      <c r="EN763" s="262"/>
      <c r="EO763" s="262"/>
      <c r="EP763" s="262"/>
      <c r="EQ763" s="262"/>
      <c r="ER763" s="262"/>
      <c r="ES763" s="262"/>
      <c r="ET763" s="262"/>
      <c r="EU763" s="262"/>
      <c r="EV763" s="262"/>
      <c r="EW763" s="262"/>
      <c r="EX763" s="262"/>
      <c r="EY763" s="262"/>
      <c r="EZ763" s="262"/>
      <c r="FA763" s="262"/>
      <c r="FB763" s="262"/>
      <c r="FC763" s="262"/>
      <c r="FD763" s="262"/>
      <c r="FE763" s="262"/>
      <c r="FF763" s="262"/>
      <c r="FG763" s="262"/>
      <c r="FH763" s="262"/>
      <c r="FI763" s="262"/>
      <c r="FJ763" s="262"/>
      <c r="FK763" s="262"/>
      <c r="FL763" s="262"/>
      <c r="FM763" s="276"/>
      <c r="FN763" s="276"/>
      <c r="FO763" s="276"/>
      <c r="FP763" s="276"/>
      <c r="FQ763" s="276"/>
      <c r="FR763" s="276"/>
      <c r="FS763" s="276"/>
      <c r="FT763" s="276"/>
      <c r="FU763" s="276"/>
      <c r="FV763" s="276"/>
      <c r="FW763" s="276"/>
      <c r="FX763" s="276"/>
      <c r="FY763" s="276"/>
      <c r="FZ763" s="276"/>
      <c r="GA763" s="276"/>
      <c r="GB763" s="276"/>
      <c r="GC763" s="276"/>
      <c r="GD763" s="262"/>
      <c r="GE763" s="262"/>
      <c r="GF763" s="262"/>
      <c r="GG763" s="262"/>
      <c r="GH763" s="262"/>
      <c r="GI763" s="262"/>
      <c r="GJ763" s="262"/>
      <c r="GK763" s="262"/>
      <c r="GL763" s="262"/>
      <c r="GM763" s="262"/>
      <c r="GN763" s="262"/>
      <c r="GO763" s="262"/>
      <c r="GP763" s="262"/>
      <c r="GQ763" s="262"/>
      <c r="GR763" s="262"/>
      <c r="GS763" s="262"/>
      <c r="GT763" s="262"/>
      <c r="GU763" s="262"/>
      <c r="GV763" s="262"/>
      <c r="GW763" s="262"/>
      <c r="GX763" s="262"/>
      <c r="GY763" s="262"/>
      <c r="GZ763" s="262"/>
      <c r="HA763" s="262"/>
      <c r="HB763" s="262"/>
      <c r="HC763" s="262"/>
      <c r="HD763" s="262"/>
      <c r="HJ763" s="263"/>
      <c r="HK763" s="263"/>
    </row>
    <row r="764" spans="1:227" ht="20.100000000000001" hidden="1" customHeight="1">
      <c r="A764" s="837"/>
      <c r="B764" s="826"/>
      <c r="C764" s="826"/>
      <c r="D764" s="826"/>
      <c r="E764" s="826"/>
      <c r="F764" s="826"/>
      <c r="G764" s="826"/>
      <c r="H764" s="836"/>
      <c r="I764" s="765"/>
      <c r="J764" s="766"/>
      <c r="K764" s="766"/>
      <c r="L764" s="766"/>
      <c r="M764" s="766"/>
      <c r="N764" s="766"/>
      <c r="O764" s="788"/>
      <c r="P764" s="794"/>
      <c r="Q764" s="795"/>
      <c r="R764" s="765"/>
      <c r="S764" s="766"/>
      <c r="T764" s="766"/>
      <c r="U764" s="710"/>
      <c r="V764" s="709" t="s">
        <v>467</v>
      </c>
      <c r="W764" s="976">
        <v>0</v>
      </c>
      <c r="X764" s="766"/>
      <c r="Y764" s="766"/>
      <c r="Z764" s="710" t="s">
        <v>501</v>
      </c>
      <c r="AA764" s="914">
        <v>0</v>
      </c>
      <c r="AB764" s="766"/>
      <c r="AC764" s="766"/>
      <c r="AD764" s="710" t="s">
        <v>501</v>
      </c>
      <c r="AE764" s="1239">
        <v>0</v>
      </c>
      <c r="AF764" s="977"/>
      <c r="AG764" s="766"/>
      <c r="AH764" s="709" t="s">
        <v>469</v>
      </c>
      <c r="AI764" s="709"/>
      <c r="AJ764" s="709"/>
      <c r="AK764" s="795"/>
      <c r="AL764" s="740">
        <f t="shared" si="22"/>
        <v>0</v>
      </c>
      <c r="AM764" s="741"/>
      <c r="AN764" s="741"/>
      <c r="AO764" s="741"/>
      <c r="AP764" s="741"/>
      <c r="AQ764" s="742"/>
      <c r="DW764" s="262"/>
      <c r="DX764" s="262"/>
      <c r="DY764" s="262"/>
      <c r="DZ764" s="262"/>
      <c r="EA764" s="262"/>
      <c r="EB764" s="262"/>
      <c r="EC764" s="262"/>
      <c r="ED764" s="262"/>
      <c r="EE764" s="262"/>
      <c r="EF764" s="262"/>
      <c r="EG764" s="262"/>
      <c r="EH764" s="262"/>
      <c r="EI764" s="262"/>
      <c r="EJ764" s="262"/>
      <c r="EK764" s="262"/>
      <c r="EL764" s="262"/>
      <c r="EM764" s="262"/>
      <c r="EN764" s="262"/>
      <c r="EO764" s="262"/>
      <c r="EP764" s="262"/>
      <c r="EQ764" s="262"/>
      <c r="ER764" s="262"/>
      <c r="ES764" s="262"/>
      <c r="ET764" s="262"/>
      <c r="EU764" s="262"/>
      <c r="EV764" s="262"/>
      <c r="EW764" s="262"/>
      <c r="EX764" s="262"/>
      <c r="EY764" s="262"/>
      <c r="EZ764" s="262"/>
      <c r="FA764" s="262"/>
      <c r="FB764" s="262"/>
      <c r="FC764" s="262"/>
      <c r="FD764" s="262"/>
      <c r="FE764" s="262"/>
      <c r="FF764" s="262"/>
      <c r="FG764" s="262"/>
      <c r="FH764" s="262"/>
      <c r="FI764" s="262"/>
      <c r="FJ764" s="262"/>
      <c r="FK764" s="262"/>
      <c r="FL764" s="262"/>
      <c r="FM764" s="276"/>
      <c r="FN764" s="276"/>
      <c r="FO764" s="276"/>
      <c r="FP764" s="276"/>
      <c r="FQ764" s="276"/>
      <c r="FR764" s="276"/>
      <c r="FS764" s="276"/>
      <c r="FT764" s="276"/>
      <c r="FU764" s="276"/>
      <c r="FV764" s="276"/>
      <c r="FW764" s="276"/>
      <c r="FX764" s="276"/>
      <c r="FY764" s="276"/>
      <c r="FZ764" s="276"/>
      <c r="GA764" s="276"/>
      <c r="GB764" s="276"/>
      <c r="GC764" s="276"/>
      <c r="GD764" s="262"/>
      <c r="GE764" s="262"/>
      <c r="GF764" s="262"/>
      <c r="GG764" s="262"/>
      <c r="GH764" s="262"/>
      <c r="GI764" s="262"/>
      <c r="GJ764" s="262"/>
      <c r="GK764" s="262"/>
      <c r="GL764" s="262"/>
      <c r="GM764" s="262"/>
      <c r="GN764" s="262"/>
      <c r="GO764" s="262"/>
      <c r="GP764" s="262"/>
      <c r="GQ764" s="262"/>
      <c r="GR764" s="262"/>
      <c r="GS764" s="262"/>
      <c r="GT764" s="262"/>
      <c r="GU764" s="262"/>
      <c r="GV764" s="262"/>
      <c r="GW764" s="262"/>
      <c r="GX764" s="262"/>
      <c r="GY764" s="262"/>
      <c r="GZ764" s="262"/>
      <c r="HA764" s="262"/>
      <c r="HB764" s="262"/>
      <c r="HC764" s="262"/>
      <c r="HD764" s="262"/>
      <c r="HJ764" s="263"/>
      <c r="HK764" s="263"/>
    </row>
    <row r="765" spans="1:227" ht="20.100000000000001" hidden="1" customHeight="1">
      <c r="A765" s="837"/>
      <c r="B765" s="826"/>
      <c r="C765" s="826"/>
      <c r="D765" s="826"/>
      <c r="E765" s="826"/>
      <c r="F765" s="826"/>
      <c r="G765" s="826"/>
      <c r="H765" s="836"/>
      <c r="I765" s="765"/>
      <c r="J765" s="766"/>
      <c r="K765" s="766"/>
      <c r="L765" s="766"/>
      <c r="M765" s="766"/>
      <c r="N765" s="766"/>
      <c r="O765" s="788"/>
      <c r="P765" s="794"/>
      <c r="Q765" s="795"/>
      <c r="R765" s="765"/>
      <c r="S765" s="766"/>
      <c r="T765" s="766"/>
      <c r="U765" s="710"/>
      <c r="V765" s="709" t="s">
        <v>467</v>
      </c>
      <c r="W765" s="976">
        <v>2</v>
      </c>
      <c r="X765" s="766"/>
      <c r="Y765" s="766"/>
      <c r="Z765" s="710" t="s">
        <v>501</v>
      </c>
      <c r="AA765" s="914">
        <v>3</v>
      </c>
      <c r="AB765" s="766"/>
      <c r="AC765" s="766"/>
      <c r="AD765" s="710" t="s">
        <v>501</v>
      </c>
      <c r="AE765" s="1239">
        <v>4</v>
      </c>
      <c r="AF765" s="977"/>
      <c r="AG765" s="766"/>
      <c r="AH765" s="709" t="s">
        <v>469</v>
      </c>
      <c r="AI765" s="709"/>
      <c r="AJ765" s="709"/>
      <c r="AK765" s="795"/>
      <c r="AL765" s="740">
        <f t="shared" si="22"/>
        <v>24</v>
      </c>
      <c r="AM765" s="741"/>
      <c r="AN765" s="741"/>
      <c r="AO765" s="741"/>
      <c r="AP765" s="741"/>
      <c r="AQ765" s="742"/>
      <c r="DW765" s="262"/>
      <c r="DX765" s="262"/>
      <c r="DY765" s="262"/>
      <c r="DZ765" s="262"/>
      <c r="EA765" s="262"/>
      <c r="EB765" s="262"/>
      <c r="EC765" s="262"/>
      <c r="ED765" s="262"/>
      <c r="EE765" s="262"/>
      <c r="EF765" s="262"/>
      <c r="EG765" s="262"/>
      <c r="EH765" s="262"/>
      <c r="EI765" s="262"/>
      <c r="EJ765" s="262"/>
      <c r="EK765" s="262"/>
      <c r="EL765" s="262"/>
      <c r="EM765" s="262"/>
      <c r="EN765" s="262"/>
      <c r="EO765" s="262"/>
      <c r="EP765" s="262"/>
      <c r="EQ765" s="262"/>
      <c r="ER765" s="262"/>
      <c r="ES765" s="262"/>
      <c r="ET765" s="262"/>
      <c r="EU765" s="262"/>
      <c r="EV765" s="262"/>
      <c r="EW765" s="262"/>
      <c r="EX765" s="262"/>
      <c r="EY765" s="262"/>
      <c r="EZ765" s="262"/>
      <c r="FA765" s="262"/>
      <c r="FB765" s="262"/>
      <c r="FC765" s="262"/>
      <c r="FD765" s="262"/>
      <c r="FE765" s="262"/>
      <c r="FF765" s="262"/>
      <c r="FG765" s="262"/>
      <c r="FH765" s="262"/>
      <c r="FI765" s="262"/>
      <c r="FJ765" s="262"/>
      <c r="FK765" s="262"/>
      <c r="FL765" s="262"/>
      <c r="FM765" s="276"/>
      <c r="FN765" s="276"/>
      <c r="FO765" s="276"/>
      <c r="FP765" s="276"/>
      <c r="FQ765" s="276"/>
      <c r="FR765" s="276"/>
      <c r="FS765" s="276"/>
      <c r="FT765" s="276"/>
      <c r="FU765" s="276"/>
      <c r="FV765" s="276"/>
      <c r="FW765" s="276"/>
      <c r="FX765" s="276"/>
      <c r="FY765" s="276"/>
      <c r="FZ765" s="276"/>
      <c r="GA765" s="276"/>
      <c r="GB765" s="276"/>
      <c r="GC765" s="276"/>
      <c r="GD765" s="262"/>
      <c r="GE765" s="262"/>
      <c r="GF765" s="262"/>
      <c r="GG765" s="262"/>
      <c r="GH765" s="262"/>
      <c r="GI765" s="262"/>
      <c r="GJ765" s="262"/>
      <c r="GK765" s="262"/>
      <c r="GL765" s="262"/>
      <c r="GM765" s="262"/>
      <c r="GN765" s="262"/>
      <c r="GO765" s="262"/>
      <c r="GP765" s="262"/>
      <c r="GQ765" s="262"/>
      <c r="GR765" s="262"/>
      <c r="GS765" s="262"/>
      <c r="GT765" s="262"/>
      <c r="GU765" s="262"/>
      <c r="GV765" s="262"/>
      <c r="GW765" s="262"/>
      <c r="GX765" s="262"/>
      <c r="GY765" s="262"/>
      <c r="GZ765" s="262"/>
      <c r="HA765" s="262"/>
      <c r="HB765" s="262"/>
      <c r="HC765" s="262"/>
      <c r="HD765" s="262"/>
      <c r="HJ765" s="263"/>
      <c r="HK765" s="263"/>
    </row>
    <row r="766" spans="1:227" ht="20.100000000000001" hidden="1" customHeight="1">
      <c r="A766" s="837"/>
      <c r="B766" s="826"/>
      <c r="C766" s="826"/>
      <c r="D766" s="826"/>
      <c r="E766" s="826"/>
      <c r="F766" s="826"/>
      <c r="G766" s="826"/>
      <c r="H766" s="836"/>
      <c r="I766" s="765"/>
      <c r="J766" s="766"/>
      <c r="K766" s="766"/>
      <c r="L766" s="766"/>
      <c r="M766" s="766"/>
      <c r="N766" s="766"/>
      <c r="O766" s="788"/>
      <c r="P766" s="794"/>
      <c r="Q766" s="795"/>
      <c r="R766" s="765"/>
      <c r="S766" s="766"/>
      <c r="T766" s="766"/>
      <c r="U766" s="710"/>
      <c r="V766" s="709" t="s">
        <v>467</v>
      </c>
      <c r="W766" s="976">
        <v>6</v>
      </c>
      <c r="X766" s="766"/>
      <c r="Y766" s="766"/>
      <c r="Z766" s="710" t="s">
        <v>501</v>
      </c>
      <c r="AA766" s="914">
        <v>3</v>
      </c>
      <c r="AB766" s="766"/>
      <c r="AC766" s="766"/>
      <c r="AD766" s="710" t="s">
        <v>501</v>
      </c>
      <c r="AE766" s="1239">
        <v>1</v>
      </c>
      <c r="AF766" s="977"/>
      <c r="AG766" s="766"/>
      <c r="AH766" s="709" t="s">
        <v>469</v>
      </c>
      <c r="AI766" s="709"/>
      <c r="AJ766" s="709"/>
      <c r="AK766" s="795"/>
      <c r="AL766" s="740">
        <f t="shared" si="22"/>
        <v>18</v>
      </c>
      <c r="AM766" s="741"/>
      <c r="AN766" s="741"/>
      <c r="AO766" s="741"/>
      <c r="AP766" s="741"/>
      <c r="AQ766" s="742"/>
      <c r="DW766" s="262"/>
      <c r="DX766" s="262"/>
      <c r="DY766" s="262"/>
      <c r="DZ766" s="262"/>
      <c r="EA766" s="262"/>
      <c r="EB766" s="262"/>
      <c r="EC766" s="262"/>
      <c r="ED766" s="262"/>
      <c r="EE766" s="262"/>
      <c r="EF766" s="262"/>
      <c r="EG766" s="262"/>
      <c r="EH766" s="262"/>
      <c r="EI766" s="262"/>
      <c r="EJ766" s="262"/>
      <c r="EK766" s="262"/>
      <c r="EL766" s="262"/>
      <c r="EM766" s="262"/>
      <c r="EN766" s="262"/>
      <c r="EO766" s="262"/>
      <c r="EP766" s="262"/>
      <c r="EQ766" s="262"/>
      <c r="ER766" s="262"/>
      <c r="ES766" s="262"/>
      <c r="ET766" s="262"/>
      <c r="EU766" s="262"/>
      <c r="EV766" s="262"/>
      <c r="EW766" s="262"/>
      <c r="EX766" s="262"/>
      <c r="EY766" s="262"/>
      <c r="EZ766" s="262"/>
      <c r="FA766" s="262"/>
      <c r="FB766" s="262"/>
      <c r="FC766" s="262"/>
      <c r="FD766" s="262"/>
      <c r="FE766" s="262"/>
      <c r="FF766" s="262"/>
      <c r="FG766" s="262"/>
      <c r="FH766" s="262"/>
      <c r="FI766" s="262"/>
      <c r="FJ766" s="262"/>
      <c r="FK766" s="262"/>
      <c r="FL766" s="262"/>
      <c r="FM766" s="276"/>
      <c r="FN766" s="276"/>
      <c r="FO766" s="276"/>
      <c r="FP766" s="276"/>
      <c r="FQ766" s="276"/>
      <c r="FR766" s="276"/>
      <c r="FS766" s="276"/>
      <c r="FT766" s="276"/>
      <c r="FU766" s="276"/>
      <c r="FV766" s="276"/>
      <c r="FW766" s="276"/>
      <c r="FX766" s="276"/>
      <c r="FY766" s="276"/>
      <c r="FZ766" s="276"/>
      <c r="GA766" s="276"/>
      <c r="GB766" s="276"/>
      <c r="GC766" s="276"/>
      <c r="GD766" s="262"/>
      <c r="GE766" s="262"/>
      <c r="GF766" s="262"/>
      <c r="GG766" s="262"/>
      <c r="GH766" s="262"/>
      <c r="GI766" s="262"/>
      <c r="GJ766" s="262"/>
      <c r="GK766" s="262"/>
      <c r="GL766" s="262"/>
      <c r="GM766" s="262"/>
      <c r="GN766" s="262"/>
      <c r="GO766" s="262"/>
      <c r="GP766" s="262"/>
      <c r="GQ766" s="262"/>
      <c r="GR766" s="262"/>
      <c r="GS766" s="262"/>
      <c r="GT766" s="262"/>
      <c r="GU766" s="262"/>
      <c r="GV766" s="262"/>
      <c r="GW766" s="262"/>
      <c r="GX766" s="262"/>
      <c r="GY766" s="262"/>
      <c r="GZ766" s="262"/>
      <c r="HA766" s="262"/>
      <c r="HB766" s="262"/>
      <c r="HC766" s="262"/>
      <c r="HD766" s="262"/>
      <c r="HJ766" s="263"/>
      <c r="HK766" s="263"/>
    </row>
    <row r="767" spans="1:227" ht="20.100000000000001" hidden="1" customHeight="1">
      <c r="A767" s="837"/>
      <c r="B767" s="826"/>
      <c r="C767" s="826"/>
      <c r="D767" s="826"/>
      <c r="E767" s="826"/>
      <c r="F767" s="826"/>
      <c r="G767" s="826"/>
      <c r="H767" s="836"/>
      <c r="I767" s="765"/>
      <c r="J767" s="766"/>
      <c r="K767" s="766"/>
      <c r="L767" s="766"/>
      <c r="M767" s="766"/>
      <c r="N767" s="766"/>
      <c r="O767" s="788"/>
      <c r="P767" s="794"/>
      <c r="Q767" s="795"/>
      <c r="R767" s="765"/>
      <c r="S767" s="766"/>
      <c r="T767" s="766"/>
      <c r="U767" s="710"/>
      <c r="V767" s="709" t="s">
        <v>467</v>
      </c>
      <c r="W767" s="976">
        <v>0</v>
      </c>
      <c r="X767" s="766"/>
      <c r="Y767" s="766"/>
      <c r="Z767" s="710" t="s">
        <v>501</v>
      </c>
      <c r="AA767" s="914">
        <v>0</v>
      </c>
      <c r="AB767" s="766"/>
      <c r="AC767" s="766"/>
      <c r="AD767" s="710" t="s">
        <v>501</v>
      </c>
      <c r="AE767" s="1239">
        <v>0</v>
      </c>
      <c r="AF767" s="977"/>
      <c r="AG767" s="766"/>
      <c r="AH767" s="709" t="s">
        <v>469</v>
      </c>
      <c r="AI767" s="709"/>
      <c r="AJ767" s="709"/>
      <c r="AK767" s="795"/>
      <c r="AL767" s="740">
        <f t="shared" si="22"/>
        <v>0</v>
      </c>
      <c r="AM767" s="741"/>
      <c r="AN767" s="741"/>
      <c r="AO767" s="741"/>
      <c r="AP767" s="741"/>
      <c r="AQ767" s="742"/>
      <c r="DW767" s="262"/>
      <c r="DX767" s="262"/>
      <c r="DY767" s="262"/>
      <c r="DZ767" s="262"/>
      <c r="EA767" s="262"/>
      <c r="EB767" s="262"/>
      <c r="EC767" s="262"/>
      <c r="ED767" s="262"/>
      <c r="EE767" s="262"/>
      <c r="EF767" s="262"/>
      <c r="EG767" s="262"/>
      <c r="EH767" s="262"/>
      <c r="EI767" s="262"/>
      <c r="EJ767" s="262"/>
      <c r="EK767" s="262"/>
      <c r="EL767" s="262"/>
      <c r="EM767" s="262"/>
      <c r="EN767" s="262"/>
      <c r="EO767" s="262"/>
      <c r="EP767" s="262"/>
      <c r="EQ767" s="262"/>
      <c r="ER767" s="262"/>
      <c r="ES767" s="262"/>
      <c r="ET767" s="262"/>
      <c r="EU767" s="262"/>
      <c r="EV767" s="262"/>
      <c r="EW767" s="262"/>
      <c r="EX767" s="262"/>
      <c r="EY767" s="262"/>
      <c r="EZ767" s="262"/>
      <c r="FA767" s="262"/>
      <c r="FB767" s="262"/>
      <c r="FC767" s="262"/>
      <c r="FD767" s="262"/>
      <c r="FE767" s="262"/>
      <c r="FF767" s="262"/>
      <c r="FG767" s="262"/>
      <c r="FH767" s="262"/>
      <c r="FI767" s="262"/>
      <c r="FJ767" s="262"/>
      <c r="FK767" s="262"/>
      <c r="FL767" s="262"/>
      <c r="FM767" s="276"/>
      <c r="FN767" s="276"/>
      <c r="FO767" s="276"/>
      <c r="FP767" s="276"/>
      <c r="FQ767" s="276"/>
      <c r="FR767" s="276"/>
      <c r="FS767" s="276"/>
      <c r="FT767" s="276"/>
      <c r="FU767" s="276"/>
      <c r="FV767" s="276"/>
      <c r="FW767" s="276"/>
      <c r="FX767" s="276"/>
      <c r="FY767" s="276"/>
      <c r="FZ767" s="276"/>
      <c r="GA767" s="276"/>
      <c r="GB767" s="276"/>
      <c r="GC767" s="276"/>
      <c r="GD767" s="262"/>
      <c r="GE767" s="262"/>
      <c r="GF767" s="262"/>
      <c r="GG767" s="262"/>
      <c r="GH767" s="262"/>
      <c r="GI767" s="262"/>
      <c r="GJ767" s="262"/>
      <c r="GK767" s="262"/>
      <c r="GL767" s="262"/>
      <c r="GM767" s="262"/>
      <c r="GN767" s="262"/>
      <c r="GO767" s="262"/>
      <c r="GP767" s="262"/>
      <c r="GQ767" s="262"/>
      <c r="GR767" s="262"/>
      <c r="GS767" s="262"/>
      <c r="GT767" s="262"/>
      <c r="GU767" s="262"/>
      <c r="GV767" s="262"/>
      <c r="GW767" s="262"/>
      <c r="GX767" s="262"/>
      <c r="GY767" s="262"/>
      <c r="GZ767" s="262"/>
      <c r="HA767" s="262"/>
      <c r="HB767" s="262"/>
      <c r="HC767" s="262"/>
      <c r="HD767" s="262"/>
      <c r="HJ767" s="263"/>
      <c r="HK767" s="263"/>
    </row>
    <row r="768" spans="1:227" ht="20.100000000000001" hidden="1" customHeight="1">
      <c r="A768" s="837"/>
      <c r="B768" s="826"/>
      <c r="C768" s="826"/>
      <c r="D768" s="826"/>
      <c r="E768" s="826"/>
      <c r="F768" s="826"/>
      <c r="G768" s="826"/>
      <c r="H768" s="836"/>
      <c r="I768" s="765"/>
      <c r="J768" s="766"/>
      <c r="K768" s="766"/>
      <c r="L768" s="766"/>
      <c r="M768" s="766"/>
      <c r="N768" s="766"/>
      <c r="O768" s="788"/>
      <c r="P768" s="794"/>
      <c r="Q768" s="795"/>
      <c r="R768" s="765"/>
      <c r="S768" s="766"/>
      <c r="T768" s="766"/>
      <c r="U768" s="710"/>
      <c r="V768" s="709" t="s">
        <v>467</v>
      </c>
      <c r="W768" s="976">
        <v>0</v>
      </c>
      <c r="X768" s="766"/>
      <c r="Y768" s="766"/>
      <c r="Z768" s="710" t="s">
        <v>501</v>
      </c>
      <c r="AA768" s="914">
        <v>0</v>
      </c>
      <c r="AB768" s="766"/>
      <c r="AC768" s="766"/>
      <c r="AD768" s="710" t="s">
        <v>501</v>
      </c>
      <c r="AE768" s="1239">
        <v>0</v>
      </c>
      <c r="AF768" s="977"/>
      <c r="AG768" s="766"/>
      <c r="AH768" s="709" t="s">
        <v>469</v>
      </c>
      <c r="AI768" s="709"/>
      <c r="AJ768" s="709"/>
      <c r="AK768" s="795"/>
      <c r="AL768" s="740">
        <f t="shared" si="22"/>
        <v>0</v>
      </c>
      <c r="AM768" s="741"/>
      <c r="AN768" s="741"/>
      <c r="AO768" s="741"/>
      <c r="AP768" s="741"/>
      <c r="AQ768" s="742"/>
      <c r="DW768" s="262"/>
      <c r="DX768" s="262"/>
      <c r="DY768" s="262"/>
      <c r="DZ768" s="262"/>
      <c r="EA768" s="262"/>
      <c r="EB768" s="262"/>
      <c r="EC768" s="262"/>
      <c r="ED768" s="262"/>
      <c r="EE768" s="262"/>
      <c r="EF768" s="262"/>
      <c r="EG768" s="262"/>
      <c r="EH768" s="262"/>
      <c r="EI768" s="262"/>
      <c r="EJ768" s="262"/>
      <c r="EK768" s="262"/>
      <c r="EL768" s="262"/>
      <c r="EM768" s="262"/>
      <c r="EN768" s="262"/>
      <c r="EO768" s="262"/>
      <c r="EP768" s="262"/>
      <c r="EQ768" s="262"/>
      <c r="ER768" s="262"/>
      <c r="ES768" s="262"/>
      <c r="ET768" s="262"/>
      <c r="EU768" s="262"/>
      <c r="EV768" s="262"/>
      <c r="EW768" s="262"/>
      <c r="EX768" s="262"/>
      <c r="EY768" s="262"/>
      <c r="EZ768" s="262"/>
      <c r="FA768" s="262"/>
      <c r="FB768" s="262"/>
      <c r="FC768" s="262"/>
      <c r="FD768" s="262"/>
      <c r="FE768" s="262"/>
      <c r="FF768" s="262"/>
      <c r="FG768" s="262"/>
      <c r="FH768" s="262"/>
      <c r="FI768" s="262"/>
      <c r="FJ768" s="262"/>
      <c r="FK768" s="262"/>
      <c r="FL768" s="262"/>
      <c r="FM768" s="276"/>
      <c r="FN768" s="276"/>
      <c r="FO768" s="276"/>
      <c r="FP768" s="276"/>
      <c r="FQ768" s="276"/>
      <c r="FR768" s="276"/>
      <c r="FS768" s="276"/>
      <c r="FT768" s="276"/>
      <c r="FU768" s="276"/>
      <c r="FV768" s="276"/>
      <c r="FW768" s="276"/>
      <c r="FX768" s="276"/>
      <c r="FY768" s="276"/>
      <c r="FZ768" s="276"/>
      <c r="GA768" s="276"/>
      <c r="GB768" s="276"/>
      <c r="GC768" s="276"/>
      <c r="GD768" s="262"/>
      <c r="GE768" s="262"/>
      <c r="GF768" s="262"/>
      <c r="GG768" s="262"/>
      <c r="GH768" s="262"/>
      <c r="GI768" s="262"/>
      <c r="GJ768" s="262"/>
      <c r="GK768" s="262"/>
      <c r="GL768" s="262"/>
      <c r="GM768" s="262"/>
      <c r="GN768" s="262"/>
      <c r="GO768" s="262"/>
      <c r="GP768" s="262"/>
      <c r="GQ768" s="262"/>
      <c r="GR768" s="262"/>
      <c r="GS768" s="262"/>
      <c r="GT768" s="262"/>
      <c r="GU768" s="262"/>
      <c r="GV768" s="262"/>
      <c r="GW768" s="262"/>
      <c r="GX768" s="262"/>
      <c r="GY768" s="262"/>
      <c r="GZ768" s="262"/>
      <c r="HA768" s="262"/>
      <c r="HB768" s="262"/>
      <c r="HC768" s="262"/>
      <c r="HD768" s="262"/>
      <c r="HJ768" s="263"/>
      <c r="HK768" s="263"/>
    </row>
    <row r="769" spans="1:219" ht="20.100000000000001" hidden="1" customHeight="1">
      <c r="A769" s="837"/>
      <c r="B769" s="826"/>
      <c r="C769" s="826"/>
      <c r="D769" s="826"/>
      <c r="E769" s="826"/>
      <c r="F769" s="826"/>
      <c r="G769" s="826"/>
      <c r="H769" s="836"/>
      <c r="I769" s="765"/>
      <c r="J769" s="766"/>
      <c r="K769" s="766"/>
      <c r="L769" s="766"/>
      <c r="M769" s="766"/>
      <c r="N769" s="766"/>
      <c r="O769" s="788"/>
      <c r="P769" s="794"/>
      <c r="Q769" s="795"/>
      <c r="R769" s="765"/>
      <c r="S769" s="766"/>
      <c r="T769" s="766"/>
      <c r="U769" s="710"/>
      <c r="V769" s="709" t="s">
        <v>467</v>
      </c>
      <c r="W769" s="976">
        <v>0</v>
      </c>
      <c r="X769" s="766"/>
      <c r="Y769" s="766"/>
      <c r="Z769" s="710" t="s">
        <v>501</v>
      </c>
      <c r="AA769" s="914">
        <v>0</v>
      </c>
      <c r="AB769" s="766"/>
      <c r="AC769" s="766"/>
      <c r="AD769" s="710" t="s">
        <v>501</v>
      </c>
      <c r="AE769" s="1239">
        <v>0</v>
      </c>
      <c r="AF769" s="977"/>
      <c r="AG769" s="766"/>
      <c r="AH769" s="709" t="s">
        <v>469</v>
      </c>
      <c r="AI769" s="709"/>
      <c r="AJ769" s="709"/>
      <c r="AK769" s="795"/>
      <c r="AL769" s="740">
        <f t="shared" si="22"/>
        <v>0</v>
      </c>
      <c r="AM769" s="741"/>
      <c r="AN769" s="741"/>
      <c r="AO769" s="741"/>
      <c r="AP769" s="741"/>
      <c r="AQ769" s="742"/>
      <c r="DW769" s="262"/>
      <c r="DX769" s="262"/>
      <c r="DY769" s="262"/>
      <c r="DZ769" s="262"/>
      <c r="EA769" s="262"/>
      <c r="EB769" s="262"/>
      <c r="EC769" s="262"/>
      <c r="ED769" s="262"/>
      <c r="EE769" s="262"/>
      <c r="EF769" s="262"/>
      <c r="EG769" s="262"/>
      <c r="EH769" s="262"/>
      <c r="EI769" s="262"/>
      <c r="EJ769" s="262"/>
      <c r="EK769" s="262"/>
      <c r="EL769" s="262"/>
      <c r="EM769" s="262"/>
      <c r="EN769" s="262"/>
      <c r="EO769" s="262"/>
      <c r="EP769" s="262"/>
      <c r="EQ769" s="262"/>
      <c r="ER769" s="262"/>
      <c r="ES769" s="262"/>
      <c r="ET769" s="262"/>
      <c r="EU769" s="262"/>
      <c r="EV769" s="262"/>
      <c r="EW769" s="262"/>
      <c r="EX769" s="262"/>
      <c r="EY769" s="262"/>
      <c r="EZ769" s="262"/>
      <c r="FA769" s="262"/>
      <c r="FB769" s="262"/>
      <c r="FC769" s="262"/>
      <c r="FD769" s="262"/>
      <c r="FE769" s="262"/>
      <c r="FF769" s="262"/>
      <c r="FG769" s="262"/>
      <c r="FH769" s="262"/>
      <c r="FI769" s="262"/>
      <c r="FJ769" s="262"/>
      <c r="FK769" s="262"/>
      <c r="FL769" s="262"/>
      <c r="FM769" s="276"/>
      <c r="FN769" s="276"/>
      <c r="FO769" s="276"/>
      <c r="FP769" s="276"/>
      <c r="FQ769" s="276"/>
      <c r="FR769" s="276"/>
      <c r="FS769" s="276"/>
      <c r="FT769" s="276"/>
      <c r="FU769" s="276"/>
      <c r="FV769" s="276"/>
      <c r="FW769" s="276"/>
      <c r="FX769" s="276"/>
      <c r="FY769" s="276"/>
      <c r="FZ769" s="276"/>
      <c r="GA769" s="276"/>
      <c r="GB769" s="276"/>
      <c r="GC769" s="276"/>
      <c r="GD769" s="262"/>
      <c r="GE769" s="262"/>
      <c r="GF769" s="262"/>
      <c r="GG769" s="262"/>
      <c r="GH769" s="262"/>
      <c r="GI769" s="262"/>
      <c r="GJ769" s="262"/>
      <c r="GK769" s="262"/>
      <c r="GL769" s="262"/>
      <c r="GM769" s="262"/>
      <c r="GN769" s="262"/>
      <c r="GO769" s="262"/>
      <c r="GP769" s="262"/>
      <c r="GQ769" s="262"/>
      <c r="GR769" s="262"/>
      <c r="GS769" s="262"/>
      <c r="GT769" s="262"/>
      <c r="GU769" s="262"/>
      <c r="GV769" s="262"/>
      <c r="GW769" s="262"/>
      <c r="GX769" s="262"/>
      <c r="GY769" s="262"/>
      <c r="GZ769" s="262"/>
      <c r="HA769" s="262"/>
      <c r="HB769" s="262"/>
      <c r="HC769" s="262"/>
      <c r="HD769" s="262"/>
      <c r="HJ769" s="263"/>
      <c r="HK769" s="263"/>
    </row>
    <row r="770" spans="1:219" ht="20.100000000000001" hidden="1" customHeight="1">
      <c r="A770" s="837"/>
      <c r="B770" s="826"/>
      <c r="C770" s="826"/>
      <c r="D770" s="826"/>
      <c r="E770" s="826"/>
      <c r="F770" s="826"/>
      <c r="G770" s="826"/>
      <c r="H770" s="836"/>
      <c r="I770" s="794"/>
      <c r="J770" s="709"/>
      <c r="K770" s="709"/>
      <c r="L770" s="709"/>
      <c r="M770" s="709"/>
      <c r="N770" s="709"/>
      <c r="O770" s="795"/>
      <c r="P770" s="794"/>
      <c r="Q770" s="795"/>
      <c r="R770" s="765"/>
      <c r="S770" s="766"/>
      <c r="T770" s="766"/>
      <c r="U770" s="710"/>
      <c r="V770" s="709" t="s">
        <v>467</v>
      </c>
      <c r="W770" s="976">
        <v>0</v>
      </c>
      <c r="X770" s="766"/>
      <c r="Y770" s="766"/>
      <c r="Z770" s="710" t="s">
        <v>501</v>
      </c>
      <c r="AA770" s="914">
        <v>0</v>
      </c>
      <c r="AB770" s="766"/>
      <c r="AC770" s="766"/>
      <c r="AD770" s="710" t="s">
        <v>501</v>
      </c>
      <c r="AE770" s="1239">
        <v>0</v>
      </c>
      <c r="AF770" s="977"/>
      <c r="AG770" s="766"/>
      <c r="AH770" s="709" t="s">
        <v>469</v>
      </c>
      <c r="AI770" s="709"/>
      <c r="AJ770" s="709"/>
      <c r="AK770" s="795"/>
      <c r="AL770" s="740">
        <f t="shared" si="22"/>
        <v>0</v>
      </c>
      <c r="AM770" s="741"/>
      <c r="AN770" s="741"/>
      <c r="AO770" s="741"/>
      <c r="AP770" s="741"/>
      <c r="AQ770" s="742"/>
      <c r="DW770" s="262"/>
      <c r="DX770" s="262"/>
      <c r="DY770" s="262"/>
      <c r="DZ770" s="262"/>
      <c r="EA770" s="262"/>
      <c r="EB770" s="262"/>
      <c r="EC770" s="262"/>
      <c r="ED770" s="262"/>
      <c r="EE770" s="262"/>
      <c r="EF770" s="262"/>
      <c r="EG770" s="262"/>
      <c r="EH770" s="262"/>
      <c r="EI770" s="262"/>
      <c r="EJ770" s="262"/>
      <c r="EK770" s="262"/>
      <c r="EL770" s="262"/>
      <c r="EM770" s="262"/>
      <c r="EN770" s="262"/>
      <c r="EO770" s="262"/>
      <c r="EP770" s="262"/>
      <c r="EQ770" s="262"/>
      <c r="ER770" s="262"/>
      <c r="ES770" s="276"/>
      <c r="ET770" s="276"/>
      <c r="EU770" s="276"/>
      <c r="EV770" s="276"/>
      <c r="EW770" s="262"/>
      <c r="EX770" s="262"/>
      <c r="EY770" s="262"/>
      <c r="EZ770" s="262"/>
      <c r="FA770" s="262"/>
      <c r="FB770" s="276"/>
      <c r="FC770" s="262"/>
      <c r="FD770" s="262"/>
      <c r="FE770" s="262"/>
      <c r="FF770" s="262"/>
      <c r="FG770" s="262"/>
      <c r="FH770" s="262"/>
      <c r="FI770" s="262"/>
      <c r="FJ770" s="262"/>
      <c r="FK770" s="262"/>
      <c r="FL770" s="262"/>
      <c r="FM770" s="276"/>
      <c r="FN770" s="276"/>
      <c r="FO770" s="276"/>
      <c r="FP770" s="276"/>
      <c r="FQ770" s="276"/>
      <c r="FR770" s="276"/>
      <c r="FS770" s="276"/>
      <c r="FT770" s="276"/>
      <c r="FU770" s="276"/>
      <c r="FV770" s="276"/>
      <c r="FW770" s="276"/>
      <c r="FX770" s="276"/>
      <c r="FY770" s="276"/>
      <c r="FZ770" s="276"/>
      <c r="GA770" s="276"/>
      <c r="GB770" s="262"/>
      <c r="GC770" s="262"/>
      <c r="GD770" s="262"/>
      <c r="GE770" s="262"/>
      <c r="GF770" s="262"/>
      <c r="GG770" s="262"/>
      <c r="GH770" s="262"/>
      <c r="GI770" s="262"/>
      <c r="GJ770" s="262"/>
      <c r="GK770" s="262"/>
      <c r="GL770" s="262"/>
      <c r="GM770" s="262"/>
      <c r="GN770" s="262"/>
      <c r="GO770" s="262"/>
      <c r="GP770" s="262"/>
      <c r="GQ770" s="262"/>
      <c r="GR770" s="262"/>
      <c r="GS770" s="262"/>
      <c r="GT770" s="262"/>
      <c r="GU770" s="262"/>
      <c r="GV770" s="262"/>
      <c r="GW770" s="262"/>
      <c r="GX770" s="262"/>
      <c r="GY770" s="262"/>
      <c r="GZ770" s="262"/>
      <c r="HA770" s="262"/>
      <c r="HB770" s="262"/>
      <c r="HC770" s="262"/>
      <c r="HD770" s="263"/>
      <c r="HJ770" s="263"/>
      <c r="HK770" s="263"/>
    </row>
    <row r="771" spans="1:219" ht="20.100000000000001" hidden="1" customHeight="1">
      <c r="A771" s="837"/>
      <c r="B771" s="826"/>
      <c r="C771" s="826"/>
      <c r="D771" s="826"/>
      <c r="E771" s="826"/>
      <c r="F771" s="826"/>
      <c r="G771" s="826"/>
      <c r="H771" s="836"/>
      <c r="I771" s="794"/>
      <c r="J771" s="709"/>
      <c r="K771" s="709"/>
      <c r="L771" s="709"/>
      <c r="M771" s="709"/>
      <c r="N771" s="709"/>
      <c r="O771" s="795"/>
      <c r="P771" s="794"/>
      <c r="Q771" s="795"/>
      <c r="R771" s="765"/>
      <c r="S771" s="766"/>
      <c r="T771" s="766"/>
      <c r="U771" s="710"/>
      <c r="V771" s="709" t="s">
        <v>467</v>
      </c>
      <c r="W771" s="976">
        <v>0</v>
      </c>
      <c r="X771" s="766"/>
      <c r="Y771" s="766"/>
      <c r="Z771" s="710" t="s">
        <v>501</v>
      </c>
      <c r="AA771" s="914">
        <v>0</v>
      </c>
      <c r="AB771" s="766"/>
      <c r="AC771" s="766"/>
      <c r="AD771" s="710" t="s">
        <v>501</v>
      </c>
      <c r="AE771" s="1239">
        <v>0</v>
      </c>
      <c r="AF771" s="977"/>
      <c r="AG771" s="766"/>
      <c r="AH771" s="709" t="s">
        <v>469</v>
      </c>
      <c r="AI771" s="709"/>
      <c r="AJ771" s="709"/>
      <c r="AK771" s="795"/>
      <c r="AL771" s="740">
        <f t="shared" si="22"/>
        <v>0</v>
      </c>
      <c r="AM771" s="741"/>
      <c r="AN771" s="741"/>
      <c r="AO771" s="741"/>
      <c r="AP771" s="741"/>
      <c r="AQ771" s="742"/>
      <c r="DW771" s="262"/>
      <c r="DX771" s="262"/>
      <c r="DY771" s="262"/>
      <c r="DZ771" s="262"/>
      <c r="EA771" s="262"/>
      <c r="EB771" s="262"/>
      <c r="EC771" s="262"/>
      <c r="ED771" s="262"/>
      <c r="EE771" s="262"/>
      <c r="EF771" s="262"/>
      <c r="EG771" s="262"/>
      <c r="EH771" s="262"/>
      <c r="EI771" s="262"/>
      <c r="EJ771" s="262"/>
      <c r="EK771" s="262"/>
      <c r="EL771" s="262"/>
      <c r="EM771" s="262"/>
      <c r="EN771" s="262"/>
      <c r="EO771" s="262"/>
      <c r="EP771" s="262"/>
      <c r="EQ771" s="262"/>
      <c r="ER771" s="262"/>
      <c r="ES771" s="276"/>
      <c r="ET771" s="276"/>
      <c r="EU771" s="276"/>
      <c r="EV771" s="276"/>
      <c r="EW771" s="262"/>
      <c r="EX771" s="262"/>
      <c r="EY771" s="262"/>
      <c r="EZ771" s="262"/>
      <c r="FA771" s="276"/>
      <c r="FB771" s="276"/>
      <c r="FC771" s="262"/>
      <c r="FD771" s="262"/>
      <c r="FE771" s="262"/>
      <c r="FF771" s="262"/>
      <c r="FG771" s="262"/>
      <c r="FH771" s="262"/>
      <c r="FI771" s="262"/>
      <c r="FJ771" s="262"/>
      <c r="FK771" s="262"/>
      <c r="FL771" s="262"/>
      <c r="FM771" s="276"/>
      <c r="FN771" s="276"/>
      <c r="FO771" s="276"/>
      <c r="FP771" s="276"/>
      <c r="FQ771" s="276"/>
      <c r="FR771" s="276"/>
      <c r="FS771" s="276"/>
      <c r="FT771" s="276"/>
      <c r="FU771" s="276"/>
      <c r="FV771" s="276"/>
      <c r="FW771" s="276"/>
      <c r="FX771" s="276"/>
      <c r="FY771" s="276"/>
      <c r="FZ771" s="276"/>
      <c r="GA771" s="276"/>
      <c r="GB771" s="262"/>
      <c r="GC771" s="262"/>
      <c r="GD771" s="262"/>
      <c r="GE771" s="262"/>
      <c r="GF771" s="262"/>
      <c r="GG771" s="262"/>
      <c r="GH771" s="262"/>
      <c r="GI771" s="262"/>
      <c r="GJ771" s="262"/>
      <c r="GK771" s="262"/>
      <c r="GL771" s="262"/>
      <c r="GM771" s="262"/>
      <c r="GN771" s="262"/>
      <c r="GO771" s="262"/>
      <c r="GP771" s="262"/>
      <c r="GQ771" s="262"/>
      <c r="GR771" s="262"/>
      <c r="GS771" s="262"/>
      <c r="GT771" s="262"/>
      <c r="GU771" s="262"/>
      <c r="GV771" s="262"/>
      <c r="GW771" s="262"/>
      <c r="GX771" s="262"/>
      <c r="GY771" s="262"/>
      <c r="GZ771" s="262"/>
      <c r="HA771" s="262"/>
      <c r="HB771" s="262"/>
      <c r="HC771" s="262"/>
      <c r="HD771" s="263"/>
      <c r="HJ771" s="263"/>
      <c r="HK771" s="263"/>
    </row>
    <row r="772" spans="1:219" ht="20.100000000000001" hidden="1" customHeight="1">
      <c r="A772" s="837"/>
      <c r="B772" s="826"/>
      <c r="C772" s="826"/>
      <c r="D772" s="826"/>
      <c r="E772" s="826"/>
      <c r="F772" s="826"/>
      <c r="G772" s="826"/>
      <c r="H772" s="836"/>
      <c r="I772" s="794"/>
      <c r="J772" s="709"/>
      <c r="K772" s="709"/>
      <c r="L772" s="709"/>
      <c r="M772" s="709"/>
      <c r="N772" s="709"/>
      <c r="O772" s="795"/>
      <c r="P772" s="794"/>
      <c r="Q772" s="795"/>
      <c r="R772" s="811"/>
      <c r="S772" s="809"/>
      <c r="T772" s="809"/>
      <c r="U772" s="763"/>
      <c r="V772" s="809"/>
      <c r="W772" s="809"/>
      <c r="X772" s="809"/>
      <c r="Y772" s="809"/>
      <c r="Z772" s="809"/>
      <c r="AA772" s="763"/>
      <c r="AB772" s="809"/>
      <c r="AC772" s="809"/>
      <c r="AD772" s="809"/>
      <c r="AE772" s="747"/>
      <c r="AF772" s="763"/>
      <c r="AG772" s="747"/>
      <c r="AH772" s="747"/>
      <c r="AI772" s="747"/>
      <c r="AJ772" s="747"/>
      <c r="AK772" s="810"/>
      <c r="AL772" s="753"/>
      <c r="AM772" s="754"/>
      <c r="AN772" s="754"/>
      <c r="AO772" s="754"/>
      <c r="AP772" s="754"/>
      <c r="AQ772" s="755"/>
      <c r="DW772" s="262"/>
      <c r="DX772" s="262"/>
      <c r="DY772" s="262"/>
      <c r="DZ772" s="262"/>
      <c r="EA772" s="262"/>
      <c r="EB772" s="262"/>
      <c r="EC772" s="262"/>
      <c r="ED772" s="262"/>
      <c r="EE772" s="262"/>
      <c r="EF772" s="262"/>
      <c r="EG772" s="262"/>
      <c r="EH772" s="262"/>
      <c r="EI772" s="262"/>
      <c r="EJ772" s="262"/>
      <c r="EK772" s="262"/>
      <c r="EL772" s="262"/>
      <c r="EM772" s="262"/>
      <c r="EN772" s="262"/>
      <c r="EO772" s="262"/>
      <c r="EP772" s="262"/>
      <c r="EQ772" s="262"/>
      <c r="ER772" s="262"/>
      <c r="ES772" s="276"/>
      <c r="ET772" s="276"/>
      <c r="EU772" s="276"/>
      <c r="EV772" s="276"/>
      <c r="EW772" s="262"/>
      <c r="EX772" s="262"/>
      <c r="EY772" s="262"/>
      <c r="EZ772" s="262"/>
      <c r="FA772" s="276"/>
      <c r="FB772" s="276"/>
      <c r="FC772" s="262"/>
      <c r="FD772" s="262"/>
      <c r="FE772" s="262"/>
      <c r="FF772" s="262"/>
      <c r="FG772" s="262"/>
      <c r="FH772" s="262"/>
      <c r="FI772" s="262"/>
      <c r="FJ772" s="262"/>
      <c r="FK772" s="262"/>
      <c r="FL772" s="262"/>
      <c r="FM772" s="276"/>
      <c r="FN772" s="276"/>
      <c r="FO772" s="276"/>
      <c r="FP772" s="276"/>
      <c r="FQ772" s="276"/>
      <c r="FR772" s="276"/>
      <c r="FS772" s="276"/>
      <c r="FT772" s="276"/>
      <c r="FU772" s="276"/>
      <c r="FV772" s="276"/>
      <c r="FW772" s="276"/>
      <c r="FX772" s="276"/>
      <c r="FY772" s="276"/>
      <c r="FZ772" s="276"/>
      <c r="GA772" s="276"/>
      <c r="GB772" s="262"/>
      <c r="GC772" s="262"/>
      <c r="GD772" s="262"/>
      <c r="GE772" s="262"/>
      <c r="GF772" s="262"/>
      <c r="GG772" s="262"/>
      <c r="GH772" s="262"/>
      <c r="GI772" s="262"/>
      <c r="GJ772" s="262"/>
      <c r="GK772" s="262"/>
      <c r="GL772" s="262"/>
      <c r="GM772" s="262"/>
      <c r="GN772" s="262"/>
      <c r="GO772" s="262"/>
      <c r="GP772" s="262"/>
      <c r="GQ772" s="262"/>
      <c r="GR772" s="262"/>
      <c r="GS772" s="262"/>
      <c r="GT772" s="262"/>
      <c r="GU772" s="262"/>
      <c r="GV772" s="262"/>
      <c r="GW772" s="262"/>
      <c r="GX772" s="262"/>
      <c r="GY772" s="262"/>
      <c r="GZ772" s="262"/>
      <c r="HA772" s="262"/>
      <c r="HB772" s="262"/>
      <c r="HC772" s="262"/>
      <c r="HD772" s="263"/>
    </row>
    <row r="773" spans="1:219" ht="20.100000000000001" hidden="1" customHeight="1">
      <c r="A773" s="837"/>
      <c r="B773" s="826"/>
      <c r="C773" s="826"/>
      <c r="D773" s="826"/>
      <c r="E773" s="826"/>
      <c r="F773" s="826"/>
      <c r="G773" s="826"/>
      <c r="H773" s="836"/>
      <c r="I773" s="808"/>
      <c r="J773" s="747"/>
      <c r="K773" s="747"/>
      <c r="L773" s="747"/>
      <c r="M773" s="747"/>
      <c r="N773" s="747"/>
      <c r="O773" s="810"/>
      <c r="P773" s="831"/>
      <c r="Q773" s="832"/>
      <c r="R773" s="831" t="s">
        <v>762</v>
      </c>
      <c r="S773" s="992"/>
      <c r="T773" s="992"/>
      <c r="U773" s="996"/>
      <c r="V773" s="1278"/>
      <c r="W773" s="1188"/>
      <c r="X773" s="992"/>
      <c r="Y773" s="992"/>
      <c r="Z773" s="992"/>
      <c r="AA773" s="996"/>
      <c r="AB773" s="1188"/>
      <c r="AC773" s="992"/>
      <c r="AD773" s="992"/>
      <c r="AE773" s="992"/>
      <c r="AF773" s="994"/>
      <c r="AG773" s="994"/>
      <c r="AH773" s="994"/>
      <c r="AI773" s="994"/>
      <c r="AJ773" s="994"/>
      <c r="AK773" s="1000"/>
      <c r="AL773" s="1001">
        <f>SUM(AL759:AL772)</f>
        <v>187</v>
      </c>
      <c r="AM773" s="1002"/>
      <c r="AN773" s="1002"/>
      <c r="AO773" s="1002"/>
      <c r="AP773" s="1002"/>
      <c r="AQ773" s="1003"/>
      <c r="DW773" s="262"/>
      <c r="DX773" s="262"/>
      <c r="DY773" s="262"/>
      <c r="DZ773" s="262"/>
      <c r="EA773" s="262"/>
      <c r="EB773" s="262"/>
      <c r="EC773" s="262"/>
      <c r="ED773" s="262"/>
      <c r="EE773" s="262"/>
      <c r="EF773" s="262"/>
      <c r="EG773" s="262"/>
      <c r="EH773" s="262"/>
      <c r="EI773" s="262"/>
      <c r="EJ773" s="262"/>
      <c r="EK773" s="262"/>
      <c r="EL773" s="262"/>
      <c r="EM773" s="262"/>
      <c r="EN773" s="262"/>
      <c r="EO773" s="262"/>
      <c r="EP773" s="262"/>
      <c r="EQ773" s="262"/>
      <c r="ER773" s="262"/>
      <c r="ES773" s="276"/>
      <c r="ET773" s="276"/>
      <c r="EU773" s="276"/>
      <c r="EV773" s="276"/>
      <c r="EW773" s="262"/>
      <c r="EX773" s="262"/>
      <c r="EY773" s="262"/>
      <c r="EZ773" s="276"/>
      <c r="FA773" s="276"/>
      <c r="FB773" s="276"/>
      <c r="FC773" s="262"/>
      <c r="FD773" s="262"/>
      <c r="FE773" s="262"/>
      <c r="FF773" s="262"/>
      <c r="FG773" s="276"/>
      <c r="FH773" s="276"/>
      <c r="FI773" s="276"/>
      <c r="FJ773" s="276"/>
      <c r="FK773" s="276"/>
      <c r="FL773" s="276"/>
      <c r="FM773" s="276"/>
      <c r="FN773" s="276"/>
      <c r="FO773" s="276"/>
      <c r="FP773" s="276"/>
      <c r="FQ773" s="276"/>
      <c r="FR773" s="276"/>
      <c r="FS773" s="276"/>
      <c r="FT773" s="276"/>
      <c r="FU773" s="276"/>
      <c r="FV773" s="276"/>
      <c r="FW773" s="276"/>
      <c r="FX773" s="276"/>
      <c r="FY773" s="276"/>
      <c r="FZ773" s="276"/>
      <c r="GA773" s="276"/>
      <c r="GB773" s="262"/>
      <c r="GC773" s="262"/>
      <c r="GD773" s="262"/>
      <c r="GE773" s="262"/>
      <c r="GF773" s="262"/>
      <c r="GG773" s="262"/>
      <c r="GH773" s="262"/>
      <c r="GI773" s="262"/>
      <c r="GJ773" s="262"/>
      <c r="GK773" s="262"/>
      <c r="GL773" s="262"/>
      <c r="GM773" s="262"/>
      <c r="GN773" s="262"/>
      <c r="GO773" s="262"/>
      <c r="GP773" s="262"/>
      <c r="GQ773" s="262"/>
      <c r="GR773" s="262"/>
      <c r="GS773" s="262"/>
      <c r="GT773" s="262"/>
      <c r="GU773" s="262"/>
      <c r="GV773" s="262"/>
      <c r="GW773" s="262"/>
      <c r="GX773" s="262"/>
      <c r="GY773" s="262"/>
      <c r="GZ773" s="262"/>
      <c r="HA773" s="262"/>
      <c r="HB773" s="262"/>
      <c r="HC773" s="262"/>
      <c r="HD773" s="263"/>
    </row>
    <row r="774" spans="1:219" ht="20.100000000000001" hidden="1" customHeight="1">
      <c r="A774" s="837"/>
      <c r="B774" s="826"/>
      <c r="C774" s="826"/>
      <c r="D774" s="826"/>
      <c r="E774" s="826"/>
      <c r="F774" s="826"/>
      <c r="G774" s="826"/>
      <c r="H774" s="836"/>
      <c r="I774" s="765" t="s">
        <v>797</v>
      </c>
      <c r="J774" s="766"/>
      <c r="K774" s="766"/>
      <c r="L774" s="766"/>
      <c r="M774" s="766"/>
      <c r="N774" s="766"/>
      <c r="O774" s="788"/>
      <c r="P774" s="715" t="s">
        <v>514</v>
      </c>
      <c r="Q774" s="848"/>
      <c r="R774" s="794"/>
      <c r="S774" s="709"/>
      <c r="T774" s="709"/>
      <c r="U774" s="709"/>
      <c r="V774" s="709"/>
      <c r="W774" s="709"/>
      <c r="X774" s="709"/>
      <c r="Y774" s="710"/>
      <c r="Z774" s="709"/>
      <c r="AA774" s="709"/>
      <c r="AB774" s="709"/>
      <c r="AC774" s="709"/>
      <c r="AD774" s="709"/>
      <c r="AE774" s="709"/>
      <c r="AF774" s="710"/>
      <c r="AG774" s="709"/>
      <c r="AH774" s="709"/>
      <c r="AI774" s="709"/>
      <c r="AJ774" s="709"/>
      <c r="AK774" s="1279"/>
      <c r="AL774" s="1280"/>
      <c r="AM774" s="800"/>
      <c r="AN774" s="900"/>
      <c r="AO774" s="900"/>
      <c r="AP774" s="900"/>
      <c r="AQ774" s="901"/>
      <c r="DW774" s="262"/>
      <c r="DX774" s="262"/>
      <c r="DY774" s="262"/>
      <c r="DZ774" s="262"/>
      <c r="EA774" s="262"/>
      <c r="EB774" s="262"/>
      <c r="EC774" s="262"/>
      <c r="ED774" s="262"/>
      <c r="EE774" s="262"/>
      <c r="EF774" s="262"/>
      <c r="EG774" s="262"/>
      <c r="EH774" s="262"/>
      <c r="EI774" s="262"/>
      <c r="EJ774" s="262"/>
      <c r="EK774" s="262"/>
      <c r="EL774" s="262"/>
      <c r="EM774" s="262"/>
      <c r="EN774" s="262"/>
      <c r="EO774" s="262"/>
      <c r="EP774" s="262"/>
      <c r="EQ774" s="262"/>
      <c r="ER774" s="262"/>
      <c r="ES774" s="276"/>
      <c r="ET774" s="276"/>
      <c r="EU774" s="276"/>
      <c r="EV774" s="276"/>
      <c r="EW774" s="262"/>
      <c r="EX774" s="262"/>
      <c r="EY774" s="262"/>
      <c r="EZ774" s="276"/>
      <c r="FA774" s="276"/>
      <c r="FB774" s="276"/>
      <c r="FC774" s="262"/>
      <c r="FD774" s="262"/>
      <c r="FE774" s="262"/>
      <c r="FF774" s="276"/>
      <c r="FG774" s="276"/>
      <c r="FH774" s="276"/>
      <c r="FI774" s="276"/>
      <c r="FJ774" s="276"/>
      <c r="FK774" s="276"/>
      <c r="FL774" s="276"/>
      <c r="FM774" s="276"/>
      <c r="FN774" s="276"/>
      <c r="FO774" s="276"/>
      <c r="FP774" s="276"/>
      <c r="FQ774" s="276"/>
      <c r="FR774" s="276"/>
      <c r="FS774" s="276"/>
      <c r="FT774" s="276"/>
      <c r="FU774" s="276"/>
      <c r="FV774" s="276"/>
      <c r="FW774" s="276"/>
      <c r="FX774" s="276"/>
      <c r="FY774" s="276"/>
      <c r="FZ774" s="276"/>
      <c r="GA774" s="276"/>
      <c r="GB774" s="262"/>
      <c r="GC774" s="262"/>
      <c r="GD774" s="262"/>
      <c r="GE774" s="262"/>
      <c r="GF774" s="262"/>
      <c r="GG774" s="262"/>
      <c r="GH774" s="262"/>
      <c r="GI774" s="262"/>
      <c r="GJ774" s="262"/>
      <c r="GK774" s="262"/>
      <c r="GL774" s="262"/>
      <c r="GM774" s="262"/>
      <c r="GN774" s="262"/>
      <c r="GO774" s="262"/>
      <c r="GP774" s="262"/>
      <c r="GQ774" s="262"/>
      <c r="GR774" s="262"/>
      <c r="GS774" s="262"/>
      <c r="GT774" s="262"/>
      <c r="GU774" s="262"/>
      <c r="GV774" s="262"/>
      <c r="GW774" s="262"/>
      <c r="GX774" s="262"/>
      <c r="GY774" s="262"/>
      <c r="GZ774" s="262"/>
      <c r="HA774" s="262"/>
      <c r="HB774" s="262"/>
      <c r="HC774" s="262"/>
      <c r="HD774" s="263"/>
    </row>
    <row r="775" spans="1:219" ht="20.100000000000001" hidden="1" customHeight="1">
      <c r="A775" s="837"/>
      <c r="B775" s="826"/>
      <c r="C775" s="826"/>
      <c r="D775" s="826"/>
      <c r="E775" s="826"/>
      <c r="F775" s="826"/>
      <c r="G775" s="826"/>
      <c r="H775" s="836"/>
      <c r="I775" s="765"/>
      <c r="J775" s="766"/>
      <c r="K775" s="766"/>
      <c r="L775" s="766"/>
      <c r="M775" s="766"/>
      <c r="N775" s="766"/>
      <c r="O775" s="788"/>
      <c r="P775" s="765"/>
      <c r="Q775" s="788"/>
      <c r="R775" s="765"/>
      <c r="S775" s="766"/>
      <c r="T775" s="766"/>
      <c r="U775" s="710" t="s">
        <v>496</v>
      </c>
      <c r="V775" s="709" t="s">
        <v>467</v>
      </c>
      <c r="W775" s="976">
        <v>3</v>
      </c>
      <c r="X775" s="766"/>
      <c r="Y775" s="766"/>
      <c r="Z775" s="710" t="s">
        <v>501</v>
      </c>
      <c r="AA775" s="914">
        <v>7</v>
      </c>
      <c r="AB775" s="766"/>
      <c r="AC775" s="766"/>
      <c r="AD775" s="710" t="s">
        <v>501</v>
      </c>
      <c r="AE775" s="1239">
        <v>3</v>
      </c>
      <c r="AF775" s="977"/>
      <c r="AG775" s="766"/>
      <c r="AH775" s="709" t="s">
        <v>469</v>
      </c>
      <c r="AI775" s="709"/>
      <c r="AJ775" s="709"/>
      <c r="AK775" s="795"/>
      <c r="AL775" s="740">
        <f t="shared" ref="AL775:AL780" si="23">(W775*AA775*AE775)</f>
        <v>63</v>
      </c>
      <c r="AM775" s="741"/>
      <c r="AN775" s="741"/>
      <c r="AO775" s="741"/>
      <c r="AP775" s="741"/>
      <c r="AQ775" s="742"/>
      <c r="DW775" s="262"/>
      <c r="DX775" s="262"/>
      <c r="DY775" s="262"/>
      <c r="EB775" s="262"/>
      <c r="EC775" s="262"/>
      <c r="ED775" s="262"/>
      <c r="EE775" s="262"/>
      <c r="EF775" s="262"/>
      <c r="EG775" s="262"/>
      <c r="EH775" s="262"/>
      <c r="EI775" s="262"/>
      <c r="EJ775" s="262"/>
      <c r="EK775" s="262"/>
      <c r="EL775" s="262"/>
      <c r="EM775" s="262"/>
      <c r="EN775" s="262"/>
      <c r="EO775" s="262"/>
      <c r="EP775" s="262"/>
      <c r="EQ775" s="262"/>
      <c r="ER775" s="262"/>
      <c r="ES775" s="276"/>
      <c r="ET775" s="276"/>
      <c r="EU775" s="276"/>
      <c r="EV775" s="276"/>
      <c r="EW775" s="276"/>
      <c r="EX775" s="276"/>
      <c r="EY775" s="262"/>
      <c r="EZ775" s="276"/>
      <c r="FA775" s="276"/>
      <c r="FB775" s="276"/>
      <c r="FC775" s="276"/>
      <c r="FD775" s="276"/>
      <c r="FE775" s="276"/>
      <c r="FF775" s="276"/>
      <c r="FG775" s="276"/>
      <c r="FH775" s="276"/>
      <c r="FI775" s="276"/>
      <c r="FJ775" s="276"/>
      <c r="FK775" s="276"/>
      <c r="FL775" s="276"/>
      <c r="FM775" s="276"/>
      <c r="FN775" s="276"/>
      <c r="FO775" s="276"/>
      <c r="FP775" s="276"/>
      <c r="FQ775" s="276"/>
      <c r="FR775" s="276"/>
      <c r="FS775" s="276"/>
      <c r="FT775" s="276"/>
      <c r="FU775" s="276"/>
      <c r="FV775" s="276"/>
      <c r="FW775" s="276"/>
      <c r="FX775" s="276"/>
      <c r="FY775" s="276"/>
      <c r="FZ775" s="276"/>
      <c r="GA775" s="276"/>
      <c r="GB775" s="262"/>
      <c r="GC775" s="262"/>
      <c r="GD775" s="262"/>
      <c r="GE775" s="262"/>
      <c r="GF775" s="262"/>
      <c r="GG775" s="262"/>
      <c r="GH775" s="262"/>
      <c r="GI775" s="262"/>
      <c r="GJ775" s="262"/>
      <c r="GK775" s="262"/>
      <c r="GL775" s="262"/>
      <c r="GM775" s="262"/>
      <c r="GN775" s="262"/>
      <c r="GO775" s="262"/>
      <c r="GP775" s="262"/>
      <c r="GQ775" s="262"/>
      <c r="GR775" s="262"/>
      <c r="GS775" s="262"/>
      <c r="GT775" s="262"/>
      <c r="GU775" s="262"/>
      <c r="GV775" s="262"/>
      <c r="GW775" s="262"/>
      <c r="GX775" s="262"/>
      <c r="GY775" s="262"/>
      <c r="GZ775" s="262"/>
      <c r="HA775" s="262"/>
      <c r="HB775" s="262"/>
      <c r="HC775" s="262"/>
      <c r="HD775" s="263"/>
    </row>
    <row r="776" spans="1:219" ht="20.100000000000001" hidden="1" customHeight="1">
      <c r="A776" s="837"/>
      <c r="B776" s="826"/>
      <c r="C776" s="826"/>
      <c r="D776" s="826"/>
      <c r="E776" s="826"/>
      <c r="F776" s="826"/>
      <c r="G776" s="826"/>
      <c r="H776" s="836"/>
      <c r="I776" s="765"/>
      <c r="J776" s="766"/>
      <c r="K776" s="766"/>
      <c r="L776" s="766"/>
      <c r="M776" s="766"/>
      <c r="N776" s="766"/>
      <c r="O776" s="788"/>
      <c r="P776" s="765"/>
      <c r="Q776" s="788"/>
      <c r="R776" s="765"/>
      <c r="S776" s="766"/>
      <c r="T776" s="766"/>
      <c r="U776" s="710" t="s">
        <v>496</v>
      </c>
      <c r="V776" s="709" t="s">
        <v>467</v>
      </c>
      <c r="W776" s="976">
        <v>0</v>
      </c>
      <c r="X776" s="766"/>
      <c r="Y776" s="766"/>
      <c r="Z776" s="710" t="s">
        <v>501</v>
      </c>
      <c r="AA776" s="914">
        <v>0</v>
      </c>
      <c r="AB776" s="766"/>
      <c r="AC776" s="766"/>
      <c r="AD776" s="710" t="s">
        <v>501</v>
      </c>
      <c r="AE776" s="1239">
        <v>0</v>
      </c>
      <c r="AF776" s="977"/>
      <c r="AG776" s="766"/>
      <c r="AH776" s="709" t="s">
        <v>469</v>
      </c>
      <c r="AI776" s="709"/>
      <c r="AJ776" s="709"/>
      <c r="AK776" s="795"/>
      <c r="AL776" s="740">
        <f t="shared" si="23"/>
        <v>0</v>
      </c>
      <c r="AM776" s="741"/>
      <c r="AN776" s="741"/>
      <c r="AO776" s="741"/>
      <c r="AP776" s="741"/>
      <c r="AQ776" s="742"/>
      <c r="DW776" s="262"/>
      <c r="EB776" s="262"/>
      <c r="EC776" s="262"/>
      <c r="ED776" s="262"/>
      <c r="EE776" s="262"/>
      <c r="EF776" s="262"/>
      <c r="EG776" s="262"/>
      <c r="EH776" s="262"/>
      <c r="EI776" s="262"/>
      <c r="EJ776" s="262"/>
      <c r="EK776" s="262"/>
      <c r="EL776" s="262"/>
      <c r="EM776" s="262"/>
      <c r="EN776" s="262"/>
      <c r="EO776" s="262"/>
      <c r="EP776" s="262"/>
      <c r="EQ776" s="262"/>
      <c r="ER776" s="262"/>
      <c r="ES776" s="276"/>
      <c r="ET776" s="276"/>
      <c r="EU776" s="276"/>
      <c r="EV776" s="276"/>
      <c r="EW776" s="276"/>
      <c r="EX776" s="276"/>
      <c r="EY776" s="262"/>
      <c r="EZ776" s="276"/>
      <c r="FA776" s="276"/>
      <c r="FB776" s="276"/>
      <c r="FC776" s="276"/>
      <c r="FD776" s="276"/>
      <c r="FE776" s="276"/>
      <c r="FF776" s="276"/>
      <c r="FG776" s="276"/>
      <c r="FH776" s="276"/>
      <c r="FI776" s="276"/>
      <c r="FJ776" s="276"/>
      <c r="FK776" s="276"/>
      <c r="FL776" s="276"/>
      <c r="FM776" s="276"/>
      <c r="FN776" s="276"/>
      <c r="FO776" s="276"/>
      <c r="FP776" s="276"/>
      <c r="FQ776" s="276"/>
      <c r="FR776" s="276"/>
      <c r="FS776" s="276"/>
      <c r="FT776" s="276"/>
      <c r="FU776" s="276"/>
      <c r="FV776" s="276"/>
      <c r="FW776" s="276"/>
      <c r="FX776" s="276"/>
      <c r="FY776" s="276"/>
      <c r="FZ776" s="276"/>
      <c r="GA776" s="276"/>
      <c r="GB776" s="262"/>
      <c r="GC776" s="262"/>
      <c r="GD776" s="262"/>
      <c r="GE776" s="262"/>
      <c r="GF776" s="262"/>
      <c r="GG776" s="262"/>
      <c r="GH776" s="262"/>
      <c r="GI776" s="262"/>
      <c r="GJ776" s="262"/>
      <c r="GK776" s="262"/>
      <c r="GL776" s="262"/>
      <c r="GM776" s="262"/>
      <c r="GN776" s="262"/>
      <c r="GO776" s="262"/>
      <c r="GP776" s="262"/>
      <c r="GQ776" s="262"/>
      <c r="GR776" s="262"/>
      <c r="GS776" s="262"/>
      <c r="GT776" s="262"/>
      <c r="GU776" s="262"/>
      <c r="GV776" s="262"/>
      <c r="GW776" s="262"/>
      <c r="GX776" s="262"/>
      <c r="GY776" s="263"/>
      <c r="GZ776" s="263"/>
      <c r="HA776" s="263"/>
      <c r="HB776" s="263"/>
      <c r="HC776" s="263"/>
      <c r="HD776" s="263"/>
    </row>
    <row r="777" spans="1:219" ht="20.100000000000001" hidden="1" customHeight="1">
      <c r="A777" s="837"/>
      <c r="B777" s="826"/>
      <c r="C777" s="826"/>
      <c r="D777" s="826"/>
      <c r="E777" s="826"/>
      <c r="F777" s="826"/>
      <c r="G777" s="826"/>
      <c r="H777" s="836"/>
      <c r="I777" s="765"/>
      <c r="J777" s="766"/>
      <c r="K777" s="766"/>
      <c r="L777" s="766"/>
      <c r="M777" s="766"/>
      <c r="N777" s="766"/>
      <c r="O777" s="788"/>
      <c r="P777" s="765"/>
      <c r="Q777" s="788"/>
      <c r="R777" s="765"/>
      <c r="S777" s="766"/>
      <c r="T777" s="766"/>
      <c r="U777" s="710" t="s">
        <v>496</v>
      </c>
      <c r="V777" s="709" t="s">
        <v>467</v>
      </c>
      <c r="W777" s="976">
        <v>0</v>
      </c>
      <c r="X777" s="766"/>
      <c r="Y777" s="766"/>
      <c r="Z777" s="710" t="s">
        <v>501</v>
      </c>
      <c r="AA777" s="914">
        <v>0</v>
      </c>
      <c r="AB777" s="766"/>
      <c r="AC777" s="766"/>
      <c r="AD777" s="710" t="s">
        <v>501</v>
      </c>
      <c r="AE777" s="1239">
        <v>0</v>
      </c>
      <c r="AF777" s="977"/>
      <c r="AG777" s="766"/>
      <c r="AH777" s="709" t="s">
        <v>469</v>
      </c>
      <c r="AI777" s="709"/>
      <c r="AJ777" s="709"/>
      <c r="AK777" s="795"/>
      <c r="AL777" s="740">
        <f t="shared" si="23"/>
        <v>0</v>
      </c>
      <c r="AM777" s="741"/>
      <c r="AN777" s="741"/>
      <c r="AO777" s="741"/>
      <c r="AP777" s="741"/>
      <c r="AQ777" s="742"/>
      <c r="DW777" s="262"/>
      <c r="EB777" s="262"/>
      <c r="EC777" s="262"/>
      <c r="ED777" s="262"/>
      <c r="EE777" s="262"/>
      <c r="EF777" s="262"/>
      <c r="EG777" s="262"/>
      <c r="EH777" s="262"/>
      <c r="EI777" s="262"/>
      <c r="EJ777" s="262"/>
      <c r="EK777" s="262"/>
      <c r="EL777" s="262"/>
      <c r="EM777" s="262"/>
      <c r="EN777" s="262"/>
      <c r="EO777" s="262"/>
      <c r="EP777" s="262"/>
      <c r="EQ777" s="262"/>
      <c r="ER777" s="262"/>
      <c r="ES777" s="276"/>
      <c r="ET777" s="276"/>
      <c r="EU777" s="276"/>
      <c r="EV777" s="276"/>
      <c r="EW777" s="276"/>
      <c r="EX777" s="276"/>
      <c r="EY777" s="276"/>
      <c r="EZ777" s="276"/>
      <c r="FA777" s="276"/>
      <c r="FB777" s="276"/>
      <c r="FC777" s="276"/>
      <c r="FD777" s="276"/>
      <c r="FE777" s="276"/>
      <c r="FF777" s="276"/>
      <c r="FG777" s="276"/>
      <c r="FH777" s="276"/>
      <c r="FI777" s="276"/>
      <c r="FJ777" s="276"/>
      <c r="FK777" s="276"/>
      <c r="FL777" s="276"/>
      <c r="FM777" s="276"/>
      <c r="FN777" s="276"/>
      <c r="FO777" s="276"/>
      <c r="FP777" s="276"/>
      <c r="FQ777" s="276"/>
      <c r="FR777" s="276"/>
      <c r="FS777" s="276"/>
      <c r="FT777" s="276"/>
      <c r="FU777" s="276"/>
      <c r="FV777" s="276"/>
      <c r="FW777" s="276"/>
      <c r="FX777" s="276"/>
      <c r="FY777" s="276"/>
      <c r="FZ777" s="276"/>
      <c r="GA777" s="276"/>
      <c r="GB777" s="262"/>
      <c r="GC777" s="262"/>
      <c r="GD777" s="262"/>
      <c r="GE777" s="262"/>
      <c r="GF777" s="262"/>
      <c r="GG777" s="262"/>
      <c r="GH777" s="262"/>
      <c r="GI777" s="262"/>
      <c r="GJ777" s="262"/>
      <c r="GK777" s="262"/>
      <c r="GL777" s="262"/>
      <c r="GM777" s="262"/>
      <c r="GN777" s="262"/>
      <c r="GO777" s="262"/>
      <c r="GP777" s="262"/>
      <c r="GQ777" s="262"/>
      <c r="GR777" s="262"/>
      <c r="GS777" s="262"/>
      <c r="GT777" s="262"/>
      <c r="GU777" s="262"/>
      <c r="GV777" s="262"/>
      <c r="GW777" s="262"/>
      <c r="GX777" s="262"/>
      <c r="GY777" s="263"/>
      <c r="GZ777" s="263"/>
      <c r="HA777" s="263"/>
      <c r="HB777" s="263"/>
      <c r="HC777" s="263"/>
      <c r="HD777" s="263"/>
    </row>
    <row r="778" spans="1:219" ht="20.100000000000001" hidden="1" customHeight="1">
      <c r="A778" s="837"/>
      <c r="B778" s="826"/>
      <c r="C778" s="826"/>
      <c r="D778" s="826"/>
      <c r="E778" s="826"/>
      <c r="F778" s="826"/>
      <c r="G778" s="826"/>
      <c r="H778" s="836"/>
      <c r="I778" s="765"/>
      <c r="J778" s="766"/>
      <c r="K778" s="766"/>
      <c r="L778" s="766"/>
      <c r="M778" s="766"/>
      <c r="N778" s="766"/>
      <c r="O778" s="788"/>
      <c r="P778" s="765"/>
      <c r="Q778" s="788"/>
      <c r="R778" s="765"/>
      <c r="S778" s="766"/>
      <c r="T778" s="766"/>
      <c r="U778" s="710" t="s">
        <v>496</v>
      </c>
      <c r="V778" s="709" t="s">
        <v>467</v>
      </c>
      <c r="W778" s="976">
        <v>0</v>
      </c>
      <c r="X778" s="766"/>
      <c r="Y778" s="766"/>
      <c r="Z778" s="710" t="s">
        <v>501</v>
      </c>
      <c r="AA778" s="914">
        <v>0</v>
      </c>
      <c r="AB778" s="766"/>
      <c r="AC778" s="766"/>
      <c r="AD778" s="710" t="s">
        <v>501</v>
      </c>
      <c r="AE778" s="1239">
        <v>0</v>
      </c>
      <c r="AF778" s="977"/>
      <c r="AG778" s="766"/>
      <c r="AH778" s="709" t="s">
        <v>469</v>
      </c>
      <c r="AI778" s="709"/>
      <c r="AJ778" s="709"/>
      <c r="AK778" s="795"/>
      <c r="AL778" s="740">
        <f t="shared" si="23"/>
        <v>0</v>
      </c>
      <c r="AM778" s="741"/>
      <c r="AN778" s="741"/>
      <c r="AO778" s="741"/>
      <c r="AP778" s="741"/>
      <c r="AQ778" s="742"/>
      <c r="DW778" s="262"/>
      <c r="EB778" s="262"/>
      <c r="EC778" s="262"/>
      <c r="ED778" s="262"/>
      <c r="EE778" s="262"/>
      <c r="EF778" s="262"/>
      <c r="EG778" s="262"/>
      <c r="EH778" s="262"/>
      <c r="EI778" s="262"/>
      <c r="EJ778" s="262"/>
      <c r="EK778" s="262"/>
      <c r="EL778" s="262"/>
      <c r="EM778" s="262"/>
      <c r="EN778" s="276"/>
      <c r="EO778" s="276"/>
      <c r="EP778" s="276"/>
      <c r="EQ778" s="276"/>
      <c r="ER778" s="276"/>
      <c r="ES778" s="276"/>
      <c r="ET778" s="276"/>
      <c r="EU778" s="276"/>
      <c r="EV778" s="276"/>
      <c r="EW778" s="276"/>
      <c r="EX778" s="276"/>
      <c r="EY778" s="276"/>
      <c r="EZ778" s="276"/>
      <c r="FA778" s="276"/>
      <c r="FB778" s="276"/>
      <c r="FC778" s="276"/>
      <c r="FD778" s="276"/>
      <c r="FE778" s="276"/>
      <c r="FF778" s="276"/>
      <c r="FG778" s="276"/>
      <c r="FH778" s="276"/>
      <c r="FI778" s="276"/>
      <c r="FJ778" s="276"/>
      <c r="FK778" s="276"/>
      <c r="FL778" s="276"/>
      <c r="FM778" s="276"/>
      <c r="FN778" s="276"/>
      <c r="FO778" s="276"/>
      <c r="FP778" s="276"/>
      <c r="FQ778" s="276"/>
      <c r="FR778" s="276"/>
      <c r="FS778" s="276"/>
      <c r="FT778" s="276"/>
      <c r="FU778" s="276"/>
      <c r="FV778" s="276"/>
      <c r="FW778" s="276"/>
      <c r="FX778" s="276"/>
      <c r="FY778" s="276"/>
      <c r="FZ778" s="276"/>
      <c r="GA778" s="276"/>
      <c r="GB778" s="262"/>
      <c r="GC778" s="262"/>
      <c r="GD778" s="262"/>
      <c r="GE778" s="262"/>
      <c r="GF778" s="262"/>
      <c r="GG778" s="262"/>
      <c r="GH778" s="262"/>
      <c r="GI778" s="262"/>
      <c r="GJ778" s="262"/>
      <c r="GK778" s="262"/>
      <c r="GL778" s="262"/>
      <c r="GM778" s="262"/>
      <c r="GN778" s="262"/>
      <c r="GO778" s="262"/>
      <c r="GP778" s="262"/>
      <c r="GQ778" s="262"/>
      <c r="GR778" s="262"/>
      <c r="GS778" s="262"/>
      <c r="GT778" s="262"/>
      <c r="GU778" s="262"/>
      <c r="GV778" s="262"/>
      <c r="GW778" s="262"/>
      <c r="GX778" s="262"/>
      <c r="GY778" s="263"/>
      <c r="GZ778" s="263"/>
      <c r="HA778" s="263"/>
      <c r="HB778" s="263"/>
      <c r="HC778" s="263"/>
      <c r="HD778" s="263"/>
    </row>
    <row r="779" spans="1:219" ht="19.5" hidden="1" customHeight="1">
      <c r="A779" s="837"/>
      <c r="B779" s="826"/>
      <c r="C779" s="826"/>
      <c r="D779" s="826"/>
      <c r="E779" s="826"/>
      <c r="F779" s="826"/>
      <c r="G779" s="826"/>
      <c r="H779" s="836"/>
      <c r="I779" s="765"/>
      <c r="J779" s="766"/>
      <c r="K779" s="766"/>
      <c r="L779" s="766"/>
      <c r="M779" s="766"/>
      <c r="N779" s="766"/>
      <c r="O779" s="788"/>
      <c r="P779" s="765"/>
      <c r="Q779" s="788"/>
      <c r="R779" s="765"/>
      <c r="S779" s="766"/>
      <c r="T779" s="766"/>
      <c r="U779" s="710" t="s">
        <v>496</v>
      </c>
      <c r="V779" s="709" t="s">
        <v>467</v>
      </c>
      <c r="W779" s="976">
        <v>0</v>
      </c>
      <c r="X779" s="766"/>
      <c r="Y779" s="766"/>
      <c r="Z779" s="710" t="s">
        <v>501</v>
      </c>
      <c r="AA779" s="914">
        <v>0</v>
      </c>
      <c r="AB779" s="766"/>
      <c r="AC779" s="766"/>
      <c r="AD779" s="710" t="s">
        <v>501</v>
      </c>
      <c r="AE779" s="1239">
        <v>0</v>
      </c>
      <c r="AF779" s="977"/>
      <c r="AG779" s="766"/>
      <c r="AH779" s="709" t="s">
        <v>469</v>
      </c>
      <c r="AI779" s="709"/>
      <c r="AJ779" s="709"/>
      <c r="AK779" s="795"/>
      <c r="AL779" s="740">
        <f t="shared" si="23"/>
        <v>0</v>
      </c>
      <c r="AM779" s="741"/>
      <c r="AN779" s="741"/>
      <c r="AO779" s="741"/>
      <c r="AP779" s="741"/>
      <c r="AQ779" s="742"/>
      <c r="DW779" s="262"/>
      <c r="EB779" s="262"/>
      <c r="EC779" s="262"/>
      <c r="ED779" s="262"/>
      <c r="EE779" s="262"/>
      <c r="EF779" s="262"/>
      <c r="EG779" s="262"/>
      <c r="EH779" s="262"/>
      <c r="EI779" s="262"/>
      <c r="EJ779" s="262"/>
      <c r="EK779" s="262"/>
      <c r="EL779" s="262"/>
      <c r="EM779" s="262"/>
      <c r="EN779" s="276"/>
      <c r="EO779" s="276"/>
      <c r="EP779" s="276"/>
      <c r="EQ779" s="276"/>
      <c r="ER779" s="276"/>
      <c r="ES779" s="276"/>
      <c r="ET779" s="276"/>
      <c r="EU779" s="276"/>
      <c r="EV779" s="276"/>
      <c r="EW779" s="276"/>
      <c r="EX779" s="276"/>
      <c r="EY779" s="276"/>
      <c r="EZ779" s="276"/>
      <c r="FA779" s="276"/>
      <c r="FB779" s="276"/>
      <c r="FC779" s="276"/>
      <c r="FD779" s="276"/>
      <c r="FE779" s="276"/>
      <c r="FF779" s="276"/>
      <c r="FG779" s="276"/>
      <c r="FH779" s="276"/>
      <c r="FI779" s="276"/>
      <c r="FJ779" s="276"/>
      <c r="FK779" s="276"/>
      <c r="FL779" s="276"/>
      <c r="FM779" s="276"/>
      <c r="FN779" s="276"/>
      <c r="FO779" s="276"/>
      <c r="FP779" s="276"/>
      <c r="FQ779" s="276"/>
      <c r="FR779" s="276"/>
      <c r="FS779" s="276"/>
      <c r="FT779" s="276"/>
      <c r="FU779" s="276"/>
      <c r="FV779" s="276"/>
      <c r="FW779" s="276"/>
      <c r="FX779" s="276"/>
      <c r="FY779" s="276"/>
      <c r="FZ779" s="276"/>
      <c r="GA779" s="276"/>
      <c r="GB779" s="262"/>
      <c r="GC779" s="262"/>
      <c r="GD779" s="262"/>
      <c r="GE779" s="262"/>
      <c r="GF779" s="262"/>
      <c r="GG779" s="262"/>
      <c r="GH779" s="262"/>
      <c r="GI779" s="262"/>
      <c r="GJ779" s="262"/>
      <c r="GK779" s="262"/>
      <c r="GL779" s="262"/>
      <c r="GM779" s="262"/>
      <c r="GN779" s="262"/>
      <c r="GO779" s="262"/>
      <c r="GP779" s="262"/>
      <c r="GQ779" s="262"/>
      <c r="GR779" s="262"/>
      <c r="GS779" s="262"/>
      <c r="GT779" s="262"/>
      <c r="GU779" s="262"/>
      <c r="GV779" s="262"/>
      <c r="GW779" s="262"/>
      <c r="GX779" s="262"/>
      <c r="GY779" s="263"/>
      <c r="GZ779" s="263"/>
      <c r="HA779" s="263"/>
      <c r="HB779" s="263"/>
      <c r="HC779" s="263"/>
      <c r="HD779" s="263"/>
    </row>
    <row r="780" spans="1:219" ht="20.100000000000001" hidden="1" customHeight="1">
      <c r="A780" s="837"/>
      <c r="B780" s="826"/>
      <c r="C780" s="826"/>
      <c r="D780" s="826"/>
      <c r="E780" s="826"/>
      <c r="F780" s="826"/>
      <c r="G780" s="826"/>
      <c r="H780" s="836"/>
      <c r="I780" s="765"/>
      <c r="J780" s="766"/>
      <c r="K780" s="766"/>
      <c r="L780" s="766"/>
      <c r="M780" s="766"/>
      <c r="N780" s="766"/>
      <c r="O780" s="788"/>
      <c r="P780" s="765"/>
      <c r="Q780" s="788"/>
      <c r="R780" s="765"/>
      <c r="S780" s="766"/>
      <c r="T780" s="766"/>
      <c r="U780" s="710" t="s">
        <v>496</v>
      </c>
      <c r="V780" s="709" t="s">
        <v>467</v>
      </c>
      <c r="W780" s="976">
        <v>0</v>
      </c>
      <c r="X780" s="766"/>
      <c r="Y780" s="766"/>
      <c r="Z780" s="710" t="s">
        <v>501</v>
      </c>
      <c r="AA780" s="914">
        <v>0</v>
      </c>
      <c r="AB780" s="766"/>
      <c r="AC780" s="766"/>
      <c r="AD780" s="710" t="s">
        <v>501</v>
      </c>
      <c r="AE780" s="1239">
        <v>0</v>
      </c>
      <c r="AF780" s="977"/>
      <c r="AG780" s="766"/>
      <c r="AH780" s="709" t="s">
        <v>469</v>
      </c>
      <c r="AI780" s="709"/>
      <c r="AJ780" s="709"/>
      <c r="AK780" s="795"/>
      <c r="AL780" s="740">
        <f t="shared" si="23"/>
        <v>0</v>
      </c>
      <c r="AM780" s="741"/>
      <c r="AN780" s="741"/>
      <c r="AO780" s="741"/>
      <c r="AP780" s="741"/>
      <c r="AQ780" s="742"/>
      <c r="DW780" s="262"/>
      <c r="EB780" s="262"/>
      <c r="EC780" s="262"/>
      <c r="ED780" s="262"/>
      <c r="EE780" s="262"/>
      <c r="EF780" s="262"/>
      <c r="EG780" s="262"/>
      <c r="EH780" s="262"/>
      <c r="EI780" s="262"/>
      <c r="EJ780" s="262"/>
      <c r="EK780" s="262"/>
      <c r="EL780" s="262"/>
      <c r="EM780" s="262"/>
      <c r="EN780" s="276"/>
      <c r="EO780" s="276"/>
      <c r="EP780" s="276"/>
      <c r="EQ780" s="276"/>
      <c r="ER780" s="276"/>
      <c r="ES780" s="276"/>
      <c r="ET780" s="276"/>
      <c r="EU780" s="276"/>
      <c r="EV780" s="276"/>
      <c r="EW780" s="276"/>
      <c r="EX780" s="276"/>
      <c r="EY780" s="276"/>
      <c r="EZ780" s="276"/>
      <c r="FA780" s="276"/>
      <c r="FB780" s="276"/>
      <c r="FC780" s="276"/>
      <c r="FD780" s="276"/>
      <c r="FE780" s="276"/>
      <c r="FF780" s="276"/>
      <c r="FG780" s="276"/>
      <c r="FH780" s="276"/>
      <c r="FI780" s="276"/>
      <c r="FJ780" s="276"/>
      <c r="FK780" s="276"/>
      <c r="FL780" s="276"/>
      <c r="FM780" s="276"/>
      <c r="FN780" s="276"/>
      <c r="FO780" s="276"/>
      <c r="FP780" s="276"/>
      <c r="FQ780" s="276"/>
      <c r="FR780" s="276"/>
      <c r="FS780" s="276"/>
      <c r="FT780" s="276"/>
      <c r="FU780" s="276"/>
      <c r="FV780" s="276"/>
      <c r="FW780" s="276"/>
      <c r="FX780" s="276"/>
      <c r="FY780" s="276"/>
      <c r="FZ780" s="276"/>
      <c r="GA780" s="276"/>
      <c r="GB780" s="262"/>
      <c r="GC780" s="262"/>
      <c r="GD780" s="262"/>
      <c r="GE780" s="262"/>
      <c r="GF780" s="262"/>
      <c r="GG780" s="262"/>
      <c r="GH780" s="262"/>
      <c r="GI780" s="262"/>
      <c r="GJ780" s="262"/>
      <c r="GK780" s="262"/>
      <c r="GL780" s="262"/>
      <c r="GM780" s="262"/>
      <c r="GN780" s="262"/>
      <c r="GO780" s="262"/>
      <c r="GP780" s="262"/>
      <c r="GQ780" s="262"/>
      <c r="GR780" s="262"/>
      <c r="GS780" s="262"/>
      <c r="GT780" s="262"/>
      <c r="GU780" s="262"/>
      <c r="GV780" s="262"/>
      <c r="GW780" s="262"/>
      <c r="GX780" s="262"/>
      <c r="GY780" s="263"/>
      <c r="GZ780" s="263"/>
      <c r="HA780" s="263"/>
      <c r="HB780" s="263"/>
      <c r="HC780" s="263"/>
      <c r="HD780" s="263"/>
    </row>
    <row r="781" spans="1:219" ht="20.100000000000001" hidden="1" customHeight="1">
      <c r="A781" s="837"/>
      <c r="B781" s="826"/>
      <c r="C781" s="826"/>
      <c r="D781" s="826"/>
      <c r="E781" s="826"/>
      <c r="F781" s="826"/>
      <c r="G781" s="826"/>
      <c r="H781" s="836"/>
      <c r="I781" s="765"/>
      <c r="J781" s="766"/>
      <c r="K781" s="766"/>
      <c r="L781" s="766"/>
      <c r="M781" s="766"/>
      <c r="N781" s="766"/>
      <c r="O781" s="788"/>
      <c r="P781" s="765"/>
      <c r="Q781" s="788"/>
      <c r="R781" s="811"/>
      <c r="S781" s="809"/>
      <c r="T781" s="809"/>
      <c r="U781" s="763"/>
      <c r="V781" s="809"/>
      <c r="W781" s="809"/>
      <c r="X781" s="809"/>
      <c r="Y781" s="809"/>
      <c r="Z781" s="809"/>
      <c r="AA781" s="763"/>
      <c r="AB781" s="809"/>
      <c r="AC781" s="809"/>
      <c r="AD781" s="809"/>
      <c r="AE781" s="747"/>
      <c r="AF781" s="763"/>
      <c r="AG781" s="747"/>
      <c r="AH781" s="747"/>
      <c r="AI781" s="747"/>
      <c r="AJ781" s="747"/>
      <c r="AK781" s="810"/>
      <c r="AL781" s="753"/>
      <c r="AM781" s="754"/>
      <c r="AN781" s="754"/>
      <c r="AO781" s="754"/>
      <c r="AP781" s="754"/>
      <c r="AQ781" s="755"/>
      <c r="EB781" s="262"/>
      <c r="EC781" s="262"/>
      <c r="ED781" s="262"/>
      <c r="EE781" s="262"/>
      <c r="EF781" s="262"/>
      <c r="EG781" s="262"/>
      <c r="EH781" s="262"/>
      <c r="EI781" s="262"/>
      <c r="EJ781" s="262"/>
      <c r="EK781" s="262"/>
      <c r="EL781" s="262"/>
      <c r="EM781" s="262"/>
      <c r="EN781" s="276"/>
      <c r="EO781" s="276"/>
      <c r="EP781" s="276"/>
      <c r="EQ781" s="276"/>
      <c r="ER781" s="276"/>
      <c r="ES781" s="276"/>
      <c r="ET781" s="276"/>
      <c r="EU781" s="276"/>
      <c r="EV781" s="276"/>
      <c r="EW781" s="276"/>
      <c r="EX781" s="276"/>
      <c r="EY781" s="276"/>
      <c r="EZ781" s="276"/>
      <c r="FA781" s="276"/>
      <c r="FB781" s="276"/>
      <c r="FC781" s="276"/>
      <c r="FD781" s="276"/>
      <c r="FE781" s="276"/>
      <c r="FF781" s="276"/>
      <c r="FG781" s="276"/>
      <c r="FH781" s="276"/>
      <c r="FI781" s="276"/>
      <c r="FJ781" s="276"/>
      <c r="FK781" s="276"/>
      <c r="FL781" s="276"/>
      <c r="FM781" s="276"/>
      <c r="FN781" s="276"/>
      <c r="FO781" s="276"/>
      <c r="FP781" s="276"/>
      <c r="FQ781" s="276"/>
      <c r="FR781" s="276"/>
      <c r="FS781" s="276"/>
      <c r="FT781" s="276"/>
      <c r="FU781" s="276"/>
      <c r="FV781" s="276"/>
      <c r="FW781" s="276"/>
      <c r="FX781" s="276"/>
      <c r="FY781" s="276"/>
      <c r="FZ781" s="276"/>
      <c r="GA781" s="276"/>
      <c r="GB781" s="262"/>
      <c r="GC781" s="262"/>
      <c r="GD781" s="262"/>
      <c r="GE781" s="262"/>
      <c r="GF781" s="262"/>
      <c r="GG781" s="262"/>
      <c r="GH781" s="262"/>
      <c r="GI781" s="262"/>
      <c r="GJ781" s="262"/>
      <c r="GK781" s="262"/>
      <c r="GL781" s="262"/>
      <c r="GM781" s="262"/>
      <c r="GN781" s="262"/>
      <c r="GO781" s="262"/>
      <c r="GP781" s="262"/>
      <c r="GQ781" s="262"/>
      <c r="GR781" s="262"/>
      <c r="GS781" s="262"/>
      <c r="GT781" s="262"/>
      <c r="GU781" s="262"/>
      <c r="GV781" s="262"/>
      <c r="GW781" s="262"/>
      <c r="GX781" s="262"/>
      <c r="GY781" s="263"/>
      <c r="GZ781" s="263"/>
      <c r="HA781" s="263"/>
      <c r="HB781" s="263"/>
      <c r="HC781" s="263"/>
      <c r="HD781" s="263"/>
    </row>
    <row r="782" spans="1:219" ht="20.100000000000001" hidden="1" customHeight="1">
      <c r="A782" s="842"/>
      <c r="B782" s="843"/>
      <c r="C782" s="843"/>
      <c r="D782" s="843"/>
      <c r="E782" s="843"/>
      <c r="F782" s="843"/>
      <c r="G782" s="843"/>
      <c r="H782" s="844"/>
      <c r="I782" s="849"/>
      <c r="J782" s="846"/>
      <c r="K782" s="846"/>
      <c r="L782" s="846"/>
      <c r="M782" s="846"/>
      <c r="N782" s="846"/>
      <c r="O782" s="873"/>
      <c r="P782" s="902"/>
      <c r="Q782" s="903"/>
      <c r="R782" s="849" t="s">
        <v>762</v>
      </c>
      <c r="S782" s="846"/>
      <c r="T782" s="846"/>
      <c r="U782" s="773" t="s">
        <v>496</v>
      </c>
      <c r="V782" s="906"/>
      <c r="W782" s="974"/>
      <c r="X782" s="919"/>
      <c r="Y782" s="919"/>
      <c r="Z782" s="919"/>
      <c r="AA782" s="920"/>
      <c r="AB782" s="974"/>
      <c r="AC782" s="919"/>
      <c r="AD782" s="919"/>
      <c r="AE782" s="919"/>
      <c r="AF782" s="906"/>
      <c r="AG782" s="778"/>
      <c r="AH782" s="778"/>
      <c r="AI782" s="778"/>
      <c r="AJ782" s="778"/>
      <c r="AK782" s="847"/>
      <c r="AL782" s="853">
        <f>SUM(AL775:AL781)</f>
        <v>63</v>
      </c>
      <c r="AM782" s="854"/>
      <c r="AN782" s="854"/>
      <c r="AO782" s="854"/>
      <c r="AP782" s="854"/>
      <c r="AQ782" s="855"/>
      <c r="EB782" s="262"/>
      <c r="EC782" s="262"/>
      <c r="ED782" s="262"/>
      <c r="EE782" s="262"/>
      <c r="EF782" s="262"/>
      <c r="EG782" s="262"/>
      <c r="EH782" s="262"/>
      <c r="EI782" s="262"/>
      <c r="EJ782" s="262"/>
      <c r="EK782" s="262"/>
      <c r="EL782" s="276"/>
      <c r="EM782" s="276"/>
      <c r="EN782" s="276"/>
      <c r="EO782" s="276"/>
      <c r="EP782" s="276"/>
      <c r="EQ782" s="276"/>
      <c r="ER782" s="276"/>
      <c r="ES782" s="276"/>
      <c r="ET782" s="276"/>
      <c r="EU782" s="276"/>
      <c r="EV782" s="276"/>
      <c r="EW782" s="276"/>
      <c r="EX782" s="276"/>
      <c r="EY782" s="276"/>
      <c r="EZ782" s="276"/>
      <c r="FA782" s="276"/>
      <c r="FB782" s="276"/>
      <c r="FC782" s="276"/>
      <c r="FD782" s="276"/>
      <c r="FE782" s="276"/>
      <c r="FF782" s="276"/>
      <c r="FG782" s="276"/>
      <c r="FH782" s="276"/>
      <c r="FI782" s="276"/>
      <c r="FJ782" s="276"/>
      <c r="FK782" s="276"/>
      <c r="FL782" s="276"/>
      <c r="FM782" s="276"/>
      <c r="FN782" s="276"/>
      <c r="FO782" s="276"/>
      <c r="FP782" s="276"/>
      <c r="FQ782" s="276"/>
      <c r="FR782" s="276"/>
      <c r="FS782" s="276"/>
      <c r="FT782" s="276"/>
      <c r="FU782" s="276"/>
      <c r="FV782" s="276"/>
      <c r="FW782" s="276"/>
      <c r="FX782" s="276"/>
      <c r="FY782" s="276"/>
      <c r="FZ782" s="262"/>
      <c r="GA782" s="262"/>
      <c r="GB782" s="262"/>
      <c r="GC782" s="262"/>
      <c r="GD782" s="262"/>
      <c r="GE782" s="262"/>
      <c r="GF782" s="262"/>
      <c r="GG782" s="262"/>
      <c r="GH782" s="262"/>
      <c r="GI782" s="262"/>
      <c r="GJ782" s="262"/>
      <c r="GK782" s="262"/>
      <c r="GL782" s="262"/>
      <c r="GM782" s="262"/>
      <c r="GN782" s="262"/>
      <c r="GO782" s="262"/>
      <c r="GP782" s="262"/>
      <c r="GQ782" s="262"/>
      <c r="GR782" s="262"/>
      <c r="GS782" s="262"/>
      <c r="GT782" s="262"/>
      <c r="GU782" s="262"/>
      <c r="GV782" s="262"/>
      <c r="GW782" s="262"/>
      <c r="GX782" s="262"/>
      <c r="GY782" s="263"/>
      <c r="GZ782" s="263"/>
      <c r="HA782" s="263"/>
      <c r="HB782" s="263"/>
      <c r="HC782" s="263"/>
      <c r="HD782" s="263"/>
    </row>
    <row r="783" spans="1:219" ht="20.100000000000001" hidden="1" customHeight="1">
      <c r="A783" s="765" t="s">
        <v>795</v>
      </c>
      <c r="B783" s="766"/>
      <c r="C783" s="766"/>
      <c r="D783" s="766"/>
      <c r="E783" s="766"/>
      <c r="F783" s="766"/>
      <c r="G783" s="766"/>
      <c r="H783" s="788"/>
      <c r="I783" s="765" t="s">
        <v>798</v>
      </c>
      <c r="J783" s="766"/>
      <c r="K783" s="766"/>
      <c r="L783" s="766"/>
      <c r="M783" s="766"/>
      <c r="N783" s="766"/>
      <c r="O783" s="788"/>
      <c r="P783" s="765" t="s">
        <v>514</v>
      </c>
      <c r="Q783" s="788"/>
      <c r="R783" s="794"/>
      <c r="S783" s="709"/>
      <c r="T783" s="709"/>
      <c r="U783" s="709"/>
      <c r="V783" s="709"/>
      <c r="W783" s="709"/>
      <c r="X783" s="710"/>
      <c r="Y783" s="703"/>
      <c r="Z783" s="709"/>
      <c r="AA783" s="709"/>
      <c r="AB783" s="709"/>
      <c r="AC783" s="709"/>
      <c r="AD783" s="709"/>
      <c r="AE783" s="709"/>
      <c r="AF783" s="710"/>
      <c r="AG783" s="709"/>
      <c r="AH783" s="709"/>
      <c r="AI783" s="709"/>
      <c r="AJ783" s="709"/>
      <c r="AK783" s="840"/>
      <c r="AL783" s="799"/>
      <c r="AM783" s="800"/>
      <c r="AN783" s="800"/>
      <c r="AO783" s="800"/>
      <c r="AP783" s="800"/>
      <c r="AQ783" s="821"/>
      <c r="EB783" s="262"/>
      <c r="EC783" s="262"/>
      <c r="ED783" s="262"/>
      <c r="EE783" s="262"/>
      <c r="EF783" s="262"/>
      <c r="EG783" s="262"/>
      <c r="EH783" s="262"/>
      <c r="EI783" s="262"/>
      <c r="EJ783" s="262"/>
      <c r="EK783" s="262"/>
      <c r="EL783" s="276"/>
      <c r="EM783" s="276"/>
      <c r="EN783" s="276"/>
      <c r="EO783" s="276"/>
      <c r="EP783" s="276"/>
      <c r="EQ783" s="276"/>
      <c r="ER783" s="276"/>
      <c r="ES783" s="276"/>
      <c r="ET783" s="276"/>
      <c r="EU783" s="276"/>
      <c r="EV783" s="276"/>
      <c r="EW783" s="276"/>
      <c r="EX783" s="276"/>
      <c r="EY783" s="276"/>
      <c r="EZ783" s="276"/>
      <c r="FA783" s="276"/>
      <c r="FB783" s="276"/>
      <c r="FC783" s="276"/>
      <c r="FD783" s="276"/>
      <c r="FE783" s="276"/>
      <c r="FF783" s="276"/>
      <c r="FG783" s="276"/>
      <c r="FH783" s="276"/>
      <c r="FI783" s="276"/>
      <c r="FJ783" s="276"/>
      <c r="FK783" s="276"/>
      <c r="FL783" s="276"/>
      <c r="FM783" s="276"/>
      <c r="FN783" s="276"/>
      <c r="FO783" s="276"/>
      <c r="FP783" s="276"/>
      <c r="FQ783" s="276"/>
      <c r="FR783" s="276"/>
      <c r="FS783" s="276"/>
      <c r="FT783" s="276"/>
      <c r="FU783" s="276"/>
      <c r="FV783" s="276"/>
      <c r="FW783" s="276"/>
      <c r="FX783" s="276"/>
      <c r="FY783" s="262"/>
      <c r="FZ783" s="262"/>
      <c r="GA783" s="262"/>
      <c r="GB783" s="262"/>
      <c r="GC783" s="262"/>
      <c r="GD783" s="262"/>
      <c r="GE783" s="262"/>
      <c r="GF783" s="262"/>
      <c r="GG783" s="262"/>
      <c r="GH783" s="262"/>
      <c r="GI783" s="262"/>
      <c r="GJ783" s="262"/>
      <c r="GK783" s="262"/>
      <c r="GL783" s="262"/>
      <c r="GM783" s="262"/>
      <c r="GN783" s="262"/>
      <c r="GO783" s="262"/>
      <c r="GP783" s="262"/>
      <c r="GQ783" s="262"/>
      <c r="GR783" s="262"/>
      <c r="GS783" s="262"/>
      <c r="GT783" s="262"/>
      <c r="GU783" s="262"/>
      <c r="GV783" s="262"/>
      <c r="GW783" s="262"/>
      <c r="GX783" s="262"/>
      <c r="GY783" s="263"/>
      <c r="GZ783" s="263"/>
      <c r="HA783" s="263"/>
      <c r="HB783" s="263"/>
      <c r="HC783" s="263"/>
      <c r="HD783" s="263"/>
    </row>
    <row r="784" spans="1:219" ht="20.100000000000001" hidden="1" customHeight="1">
      <c r="A784" s="927"/>
      <c r="B784" s="826"/>
      <c r="C784" s="826"/>
      <c r="D784" s="826"/>
      <c r="E784" s="826"/>
      <c r="F784" s="826"/>
      <c r="G784" s="826"/>
      <c r="H784" s="836"/>
      <c r="I784" s="765"/>
      <c r="J784" s="766"/>
      <c r="K784" s="766"/>
      <c r="L784" s="766"/>
      <c r="M784" s="766"/>
      <c r="N784" s="766"/>
      <c r="O784" s="788"/>
      <c r="P784" s="765"/>
      <c r="Q784" s="788"/>
      <c r="R784" s="765"/>
      <c r="S784" s="766"/>
      <c r="T784" s="766"/>
      <c r="U784" s="710" t="s">
        <v>496</v>
      </c>
      <c r="V784" s="709" t="s">
        <v>467</v>
      </c>
      <c r="W784" s="976">
        <v>0</v>
      </c>
      <c r="X784" s="766"/>
      <c r="Y784" s="766"/>
      <c r="Z784" s="710" t="s">
        <v>501</v>
      </c>
      <c r="AA784" s="914">
        <v>2</v>
      </c>
      <c r="AB784" s="766"/>
      <c r="AC784" s="766"/>
      <c r="AD784" s="710" t="s">
        <v>501</v>
      </c>
      <c r="AE784" s="1239">
        <v>7</v>
      </c>
      <c r="AF784" s="977"/>
      <c r="AG784" s="766"/>
      <c r="AH784" s="709" t="s">
        <v>469</v>
      </c>
      <c r="AI784" s="709"/>
      <c r="AJ784" s="709"/>
      <c r="AK784" s="795"/>
      <c r="AL784" s="740">
        <f t="shared" ref="AL784:AL789" si="24">(W784*AA784*AE784)</f>
        <v>0</v>
      </c>
      <c r="AM784" s="741"/>
      <c r="AN784" s="741"/>
      <c r="AO784" s="741"/>
      <c r="AP784" s="741"/>
      <c r="AQ784" s="742"/>
      <c r="EB784" s="262"/>
      <c r="EC784" s="262"/>
      <c r="ED784" s="262"/>
      <c r="EE784" s="262"/>
      <c r="EF784" s="262"/>
      <c r="EG784" s="262"/>
      <c r="EH784" s="262"/>
      <c r="EI784" s="262"/>
      <c r="EJ784" s="262"/>
      <c r="EK784" s="262"/>
      <c r="EL784" s="276"/>
      <c r="EM784" s="276"/>
      <c r="EN784" s="276"/>
      <c r="EO784" s="276"/>
      <c r="EP784" s="276"/>
      <c r="EQ784" s="276"/>
      <c r="ER784" s="276"/>
      <c r="ES784" s="276"/>
      <c r="ET784" s="276"/>
      <c r="EU784" s="276"/>
      <c r="EV784" s="276"/>
      <c r="EW784" s="276"/>
      <c r="EX784" s="276"/>
      <c r="EY784" s="276"/>
      <c r="EZ784" s="276"/>
      <c r="FA784" s="276"/>
      <c r="FB784" s="276"/>
      <c r="FC784" s="276"/>
      <c r="FD784" s="276"/>
      <c r="FE784" s="276"/>
      <c r="FF784" s="276"/>
      <c r="FG784" s="276"/>
      <c r="FH784" s="276"/>
      <c r="FI784" s="276"/>
      <c r="FJ784" s="276"/>
      <c r="FK784" s="276"/>
      <c r="FL784" s="276"/>
      <c r="FM784" s="276"/>
      <c r="FN784" s="276"/>
      <c r="FO784" s="276"/>
      <c r="FP784" s="276"/>
      <c r="FQ784" s="276"/>
      <c r="FR784" s="276"/>
      <c r="FS784" s="276"/>
      <c r="FT784" s="276"/>
      <c r="FU784" s="276"/>
      <c r="FV784" s="276"/>
      <c r="FW784" s="262"/>
      <c r="FX784" s="262"/>
      <c r="FY784" s="262"/>
      <c r="FZ784" s="262"/>
      <c r="GA784" s="262"/>
      <c r="GB784" s="262"/>
      <c r="GC784" s="262"/>
      <c r="GD784" s="262"/>
      <c r="GE784" s="262"/>
      <c r="GF784" s="262"/>
      <c r="GG784" s="262"/>
      <c r="GH784" s="262"/>
      <c r="GI784" s="262"/>
      <c r="GJ784" s="262"/>
      <c r="GK784" s="262"/>
      <c r="GL784" s="262"/>
      <c r="GM784" s="262"/>
      <c r="GN784" s="262"/>
      <c r="GO784" s="262"/>
      <c r="GP784" s="262"/>
      <c r="GQ784" s="262"/>
      <c r="GR784" s="262"/>
      <c r="GS784" s="262"/>
      <c r="GT784" s="262"/>
      <c r="GU784" s="262"/>
      <c r="GV784" s="262"/>
      <c r="GW784" s="262"/>
      <c r="GX784" s="262"/>
      <c r="GY784" s="263"/>
      <c r="GZ784" s="263"/>
      <c r="HA784" s="263"/>
      <c r="HB784" s="263"/>
      <c r="HC784" s="263"/>
      <c r="HD784" s="263"/>
    </row>
    <row r="785" spans="1:212" ht="20.100000000000001" hidden="1" customHeight="1">
      <c r="A785" s="927"/>
      <c r="B785" s="826"/>
      <c r="C785" s="826"/>
      <c r="D785" s="826"/>
      <c r="E785" s="826"/>
      <c r="F785" s="826"/>
      <c r="G785" s="826"/>
      <c r="H785" s="836"/>
      <c r="I785" s="765"/>
      <c r="J785" s="766"/>
      <c r="K785" s="766"/>
      <c r="L785" s="766"/>
      <c r="M785" s="766"/>
      <c r="N785" s="766"/>
      <c r="O785" s="788"/>
      <c r="P785" s="765"/>
      <c r="Q785" s="788"/>
      <c r="R785" s="765"/>
      <c r="S785" s="766"/>
      <c r="T785" s="766"/>
      <c r="U785" s="710" t="s">
        <v>496</v>
      </c>
      <c r="V785" s="709" t="s">
        <v>467</v>
      </c>
      <c r="W785" s="976">
        <v>0</v>
      </c>
      <c r="X785" s="766"/>
      <c r="Y785" s="766"/>
      <c r="Z785" s="710" t="s">
        <v>501</v>
      </c>
      <c r="AA785" s="914">
        <v>2</v>
      </c>
      <c r="AB785" s="766"/>
      <c r="AC785" s="766"/>
      <c r="AD785" s="710" t="s">
        <v>501</v>
      </c>
      <c r="AE785" s="1239">
        <v>5</v>
      </c>
      <c r="AF785" s="977"/>
      <c r="AG785" s="766"/>
      <c r="AH785" s="709" t="s">
        <v>469</v>
      </c>
      <c r="AI785" s="709"/>
      <c r="AJ785" s="709"/>
      <c r="AK785" s="795"/>
      <c r="AL785" s="740">
        <f t="shared" si="24"/>
        <v>0</v>
      </c>
      <c r="AM785" s="741"/>
      <c r="AN785" s="741"/>
      <c r="AO785" s="741"/>
      <c r="AP785" s="741"/>
      <c r="AQ785" s="742"/>
      <c r="DZ785" s="262"/>
      <c r="EA785" s="262"/>
      <c r="EB785" s="262"/>
      <c r="EC785" s="262"/>
      <c r="ED785" s="262"/>
      <c r="EE785" s="262"/>
      <c r="EF785" s="262"/>
      <c r="EG785" s="262"/>
      <c r="EH785" s="262"/>
      <c r="EI785" s="262"/>
      <c r="EJ785" s="262"/>
      <c r="EK785" s="262"/>
      <c r="EL785" s="276"/>
      <c r="EM785" s="276"/>
      <c r="EN785" s="276"/>
      <c r="EO785" s="276"/>
      <c r="EP785" s="276"/>
      <c r="EQ785" s="276"/>
      <c r="ER785" s="276"/>
      <c r="ES785" s="276"/>
      <c r="ET785" s="276"/>
      <c r="EU785" s="276"/>
      <c r="EV785" s="276"/>
      <c r="EW785" s="276"/>
      <c r="EX785" s="276"/>
      <c r="EY785" s="276"/>
      <c r="EZ785" s="276"/>
      <c r="FA785" s="276"/>
      <c r="FB785" s="276"/>
      <c r="FC785" s="276"/>
      <c r="FD785" s="276"/>
      <c r="FE785" s="276"/>
      <c r="FF785" s="276"/>
      <c r="FG785" s="276"/>
      <c r="FH785" s="276"/>
      <c r="FI785" s="276"/>
      <c r="FJ785" s="276"/>
      <c r="FK785" s="276"/>
      <c r="FL785" s="276"/>
      <c r="FM785" s="276"/>
      <c r="FN785" s="276"/>
      <c r="FO785" s="276"/>
      <c r="FP785" s="276"/>
      <c r="FQ785" s="276"/>
      <c r="FR785" s="276"/>
      <c r="FS785" s="276"/>
      <c r="FT785" s="276"/>
      <c r="FU785" s="276"/>
      <c r="FV785" s="276"/>
      <c r="FW785" s="262"/>
      <c r="FX785" s="262"/>
      <c r="FY785" s="262"/>
      <c r="FZ785" s="262"/>
      <c r="GA785" s="262"/>
      <c r="GB785" s="262"/>
      <c r="GC785" s="262"/>
      <c r="GD785" s="262"/>
      <c r="GE785" s="262"/>
      <c r="GF785" s="262"/>
      <c r="GG785" s="262"/>
      <c r="GH785" s="262"/>
      <c r="GI785" s="262"/>
      <c r="GJ785" s="262"/>
      <c r="GK785" s="262"/>
      <c r="GL785" s="262"/>
      <c r="GM785" s="262"/>
      <c r="GN785" s="262"/>
      <c r="GO785" s="262"/>
      <c r="GP785" s="262"/>
      <c r="GQ785" s="262"/>
      <c r="GR785" s="262"/>
      <c r="GS785" s="262"/>
      <c r="GT785" s="262"/>
      <c r="GU785" s="262"/>
      <c r="GV785" s="262"/>
      <c r="GW785" s="262"/>
      <c r="GX785" s="262"/>
      <c r="GY785" s="263"/>
      <c r="GZ785" s="263"/>
      <c r="HA785" s="263"/>
      <c r="HB785" s="263"/>
      <c r="HC785" s="263"/>
      <c r="HD785" s="263"/>
    </row>
    <row r="786" spans="1:212" ht="20.100000000000001" hidden="1" customHeight="1">
      <c r="A786" s="927"/>
      <c r="B786" s="826"/>
      <c r="C786" s="826"/>
      <c r="D786" s="826"/>
      <c r="E786" s="826"/>
      <c r="F786" s="826"/>
      <c r="G786" s="826"/>
      <c r="H786" s="836"/>
      <c r="I786" s="765"/>
      <c r="J786" s="766"/>
      <c r="K786" s="766"/>
      <c r="L786" s="766"/>
      <c r="M786" s="766"/>
      <c r="N786" s="766"/>
      <c r="O786" s="788"/>
      <c r="P786" s="765"/>
      <c r="Q786" s="788"/>
      <c r="R786" s="765"/>
      <c r="S786" s="766"/>
      <c r="T786" s="766"/>
      <c r="U786" s="710" t="s">
        <v>496</v>
      </c>
      <c r="V786" s="709" t="s">
        <v>467</v>
      </c>
      <c r="W786" s="976">
        <v>0</v>
      </c>
      <c r="X786" s="766"/>
      <c r="Y786" s="766"/>
      <c r="Z786" s="710" t="s">
        <v>501</v>
      </c>
      <c r="AA786" s="914">
        <v>2</v>
      </c>
      <c r="AB786" s="766"/>
      <c r="AC786" s="766"/>
      <c r="AD786" s="710" t="s">
        <v>501</v>
      </c>
      <c r="AE786" s="1239">
        <v>4</v>
      </c>
      <c r="AF786" s="977"/>
      <c r="AG786" s="766"/>
      <c r="AH786" s="709" t="s">
        <v>469</v>
      </c>
      <c r="AI786" s="709"/>
      <c r="AJ786" s="709"/>
      <c r="AK786" s="795"/>
      <c r="AL786" s="740">
        <f t="shared" si="24"/>
        <v>0</v>
      </c>
      <c r="AM786" s="741"/>
      <c r="AN786" s="741"/>
      <c r="AO786" s="741"/>
      <c r="AP786" s="741"/>
      <c r="AQ786" s="742"/>
      <c r="DZ786" s="262"/>
      <c r="EA786" s="262"/>
      <c r="EB786" s="262"/>
      <c r="EC786" s="262"/>
      <c r="ED786" s="262"/>
      <c r="EE786" s="262"/>
      <c r="EF786" s="262"/>
      <c r="EG786" s="262"/>
      <c r="EH786" s="262"/>
      <c r="EI786" s="262"/>
      <c r="EJ786" s="262"/>
      <c r="EK786" s="262"/>
      <c r="EL786" s="276"/>
      <c r="EM786" s="276"/>
      <c r="EN786" s="276"/>
      <c r="EO786" s="276"/>
      <c r="EP786" s="276"/>
      <c r="EQ786" s="276"/>
      <c r="ER786" s="276"/>
      <c r="ES786" s="276"/>
      <c r="ET786" s="276"/>
      <c r="EU786" s="276"/>
      <c r="EV786" s="276"/>
      <c r="EW786" s="276"/>
      <c r="EX786" s="276"/>
      <c r="EY786" s="276"/>
      <c r="EZ786" s="276"/>
      <c r="FA786" s="276"/>
      <c r="FB786" s="276"/>
      <c r="FC786" s="276"/>
      <c r="FD786" s="276"/>
      <c r="FE786" s="276"/>
      <c r="FF786" s="276"/>
      <c r="FG786" s="276"/>
      <c r="FH786" s="276"/>
      <c r="FI786" s="276"/>
      <c r="FJ786" s="276"/>
      <c r="FK786" s="276"/>
      <c r="FL786" s="276"/>
      <c r="FM786" s="276"/>
      <c r="FN786" s="276"/>
      <c r="FO786" s="276"/>
      <c r="FP786" s="276"/>
      <c r="FQ786" s="276"/>
      <c r="FR786" s="276"/>
      <c r="FS786" s="276"/>
      <c r="FT786" s="276"/>
      <c r="FU786" s="262"/>
      <c r="FV786" s="262"/>
      <c r="FW786" s="262"/>
      <c r="FX786" s="262"/>
      <c r="FY786" s="262"/>
      <c r="FZ786" s="262"/>
      <c r="GA786" s="262"/>
      <c r="GB786" s="262"/>
      <c r="GC786" s="262"/>
      <c r="GD786" s="262"/>
      <c r="GE786" s="262"/>
      <c r="GF786" s="262"/>
      <c r="GG786" s="262"/>
      <c r="GH786" s="262"/>
      <c r="GI786" s="262"/>
      <c r="GJ786" s="262"/>
      <c r="GK786" s="262"/>
      <c r="GL786" s="262"/>
      <c r="GM786" s="262"/>
      <c r="GN786" s="262"/>
      <c r="GO786" s="262"/>
      <c r="GP786" s="262"/>
      <c r="GQ786" s="262"/>
      <c r="GR786" s="262"/>
      <c r="GS786" s="262"/>
      <c r="GT786" s="262"/>
      <c r="GU786" s="262"/>
      <c r="GV786" s="262"/>
      <c r="GW786" s="262"/>
      <c r="GX786" s="262"/>
      <c r="GY786" s="263"/>
      <c r="GZ786" s="263"/>
      <c r="HA786" s="263"/>
      <c r="HB786" s="263"/>
      <c r="HC786" s="263"/>
      <c r="HD786" s="263"/>
    </row>
    <row r="787" spans="1:212" ht="20.100000000000001" hidden="1" customHeight="1">
      <c r="A787" s="927"/>
      <c r="B787" s="826"/>
      <c r="C787" s="826"/>
      <c r="D787" s="826"/>
      <c r="E787" s="826"/>
      <c r="F787" s="826"/>
      <c r="G787" s="826"/>
      <c r="H787" s="836"/>
      <c r="I787" s="765"/>
      <c r="J787" s="766"/>
      <c r="K787" s="766"/>
      <c r="L787" s="766"/>
      <c r="M787" s="766"/>
      <c r="N787" s="766"/>
      <c r="O787" s="788"/>
      <c r="P787" s="765"/>
      <c r="Q787" s="788"/>
      <c r="R787" s="765"/>
      <c r="S787" s="766"/>
      <c r="T787" s="766"/>
      <c r="U787" s="710" t="s">
        <v>496</v>
      </c>
      <c r="V787" s="709" t="s">
        <v>467</v>
      </c>
      <c r="W787" s="976">
        <v>0</v>
      </c>
      <c r="X787" s="766"/>
      <c r="Y787" s="766"/>
      <c r="Z787" s="710" t="s">
        <v>501</v>
      </c>
      <c r="AA787" s="914">
        <v>0</v>
      </c>
      <c r="AB787" s="766"/>
      <c r="AC787" s="766"/>
      <c r="AD787" s="710" t="s">
        <v>501</v>
      </c>
      <c r="AE787" s="1239">
        <v>0</v>
      </c>
      <c r="AF787" s="977"/>
      <c r="AG787" s="766"/>
      <c r="AH787" s="709" t="s">
        <v>469</v>
      </c>
      <c r="AI787" s="709"/>
      <c r="AJ787" s="709"/>
      <c r="AK787" s="795"/>
      <c r="AL787" s="740">
        <f t="shared" si="24"/>
        <v>0</v>
      </c>
      <c r="AM787" s="741"/>
      <c r="AN787" s="741"/>
      <c r="AO787" s="741"/>
      <c r="AP787" s="741"/>
      <c r="AQ787" s="742"/>
      <c r="DX787" s="262"/>
      <c r="DY787" s="262"/>
      <c r="DZ787" s="262"/>
      <c r="EA787" s="262"/>
      <c r="EB787" s="262"/>
      <c r="EC787" s="262"/>
      <c r="ED787" s="262"/>
      <c r="EE787" s="262"/>
      <c r="EF787" s="262"/>
      <c r="EG787" s="262"/>
      <c r="EH787" s="262"/>
      <c r="EI787" s="262"/>
      <c r="EJ787" s="262"/>
      <c r="EK787" s="262"/>
      <c r="EL787" s="276"/>
      <c r="EM787" s="276"/>
      <c r="EN787" s="276"/>
      <c r="EO787" s="276"/>
      <c r="EP787" s="276"/>
      <c r="EQ787" s="276"/>
      <c r="ER787" s="276"/>
      <c r="ES787" s="276"/>
      <c r="ET787" s="276"/>
      <c r="EU787" s="276"/>
      <c r="EV787" s="276"/>
      <c r="EW787" s="276"/>
      <c r="EX787" s="276"/>
      <c r="EY787" s="276"/>
      <c r="EZ787" s="276"/>
      <c r="FA787" s="276"/>
      <c r="FB787" s="276"/>
      <c r="FC787" s="276"/>
      <c r="FD787" s="276"/>
      <c r="FE787" s="276"/>
      <c r="FF787" s="276"/>
      <c r="FG787" s="276"/>
      <c r="FH787" s="276"/>
      <c r="FI787" s="276"/>
      <c r="FJ787" s="276"/>
      <c r="FK787" s="276"/>
      <c r="FL787" s="276"/>
      <c r="FM787" s="276"/>
      <c r="FN787" s="276"/>
      <c r="FO787" s="276"/>
      <c r="FP787" s="276"/>
      <c r="FQ787" s="276"/>
      <c r="FR787" s="276"/>
      <c r="FS787" s="276"/>
      <c r="FT787" s="276"/>
      <c r="FU787" s="262"/>
      <c r="FV787" s="262"/>
      <c r="FW787" s="262"/>
      <c r="FX787" s="262"/>
      <c r="FY787" s="262"/>
      <c r="FZ787" s="262"/>
      <c r="GA787" s="262"/>
      <c r="GB787" s="262"/>
      <c r="GC787" s="262"/>
      <c r="GD787" s="262"/>
      <c r="GE787" s="262"/>
      <c r="GF787" s="262"/>
      <c r="GG787" s="262"/>
      <c r="GH787" s="262"/>
      <c r="GI787" s="262"/>
      <c r="GJ787" s="262"/>
      <c r="GK787" s="262"/>
      <c r="GL787" s="262"/>
      <c r="GM787" s="262"/>
      <c r="GN787" s="262"/>
      <c r="GO787" s="262"/>
      <c r="GP787" s="262"/>
      <c r="GQ787" s="262"/>
      <c r="GR787" s="262"/>
      <c r="GS787" s="262"/>
      <c r="GT787" s="262"/>
      <c r="GU787" s="262"/>
      <c r="GV787" s="262"/>
      <c r="GW787" s="262"/>
      <c r="GX787" s="262"/>
      <c r="GY787" s="263"/>
      <c r="GZ787" s="263"/>
      <c r="HA787" s="263"/>
      <c r="HB787" s="263"/>
      <c r="HC787" s="263"/>
    </row>
    <row r="788" spans="1:212" ht="20.100000000000001" hidden="1" customHeight="1">
      <c r="A788" s="927"/>
      <c r="B788" s="826"/>
      <c r="C788" s="826"/>
      <c r="D788" s="826"/>
      <c r="E788" s="826"/>
      <c r="F788" s="826"/>
      <c r="G788" s="826"/>
      <c r="H788" s="836"/>
      <c r="I788" s="765"/>
      <c r="J788" s="766"/>
      <c r="K788" s="766"/>
      <c r="L788" s="766"/>
      <c r="M788" s="766"/>
      <c r="N788" s="766"/>
      <c r="O788" s="788"/>
      <c r="P788" s="765"/>
      <c r="Q788" s="788"/>
      <c r="R788" s="765"/>
      <c r="S788" s="766"/>
      <c r="T788" s="766"/>
      <c r="U788" s="710" t="s">
        <v>496</v>
      </c>
      <c r="V788" s="709" t="s">
        <v>467</v>
      </c>
      <c r="W788" s="976">
        <v>0</v>
      </c>
      <c r="X788" s="766"/>
      <c r="Y788" s="766"/>
      <c r="Z788" s="710" t="s">
        <v>501</v>
      </c>
      <c r="AA788" s="914">
        <v>0</v>
      </c>
      <c r="AB788" s="766"/>
      <c r="AC788" s="766"/>
      <c r="AD788" s="710" t="s">
        <v>501</v>
      </c>
      <c r="AE788" s="1239">
        <v>0</v>
      </c>
      <c r="AF788" s="977"/>
      <c r="AG788" s="766"/>
      <c r="AH788" s="709" t="s">
        <v>469</v>
      </c>
      <c r="AI788" s="709"/>
      <c r="AJ788" s="709"/>
      <c r="AK788" s="795"/>
      <c r="AL788" s="740">
        <f t="shared" si="24"/>
        <v>0</v>
      </c>
      <c r="AM788" s="741"/>
      <c r="AN788" s="741"/>
      <c r="AO788" s="741"/>
      <c r="AP788" s="741"/>
      <c r="AQ788" s="742"/>
      <c r="DX788" s="262"/>
      <c r="DY788" s="262"/>
      <c r="DZ788" s="262"/>
      <c r="EA788" s="262"/>
      <c r="EB788" s="262"/>
      <c r="EC788" s="262"/>
      <c r="ED788" s="262"/>
      <c r="EE788" s="262"/>
      <c r="EF788" s="262"/>
      <c r="EG788" s="262"/>
      <c r="EH788" s="262"/>
      <c r="EI788" s="262"/>
      <c r="EJ788" s="276"/>
      <c r="EK788" s="262"/>
      <c r="EL788" s="276"/>
      <c r="EM788" s="276"/>
      <c r="EN788" s="276"/>
      <c r="EO788" s="276"/>
      <c r="EP788" s="276"/>
      <c r="EQ788" s="276"/>
      <c r="ER788" s="276"/>
      <c r="ES788" s="276"/>
      <c r="ET788" s="276"/>
      <c r="EU788" s="276"/>
      <c r="EV788" s="276"/>
      <c r="EW788" s="276"/>
      <c r="EX788" s="276"/>
      <c r="EY788" s="276"/>
      <c r="EZ788" s="276"/>
      <c r="FA788" s="276"/>
      <c r="FB788" s="276"/>
      <c r="FC788" s="276"/>
      <c r="FD788" s="276"/>
      <c r="FE788" s="276"/>
      <c r="FF788" s="276"/>
      <c r="FG788" s="276"/>
      <c r="FH788" s="276"/>
      <c r="FI788" s="276"/>
      <c r="FJ788" s="276"/>
      <c r="FK788" s="276"/>
      <c r="FL788" s="276"/>
      <c r="FM788" s="276"/>
      <c r="FN788" s="276"/>
      <c r="FO788" s="276"/>
      <c r="FP788" s="276"/>
      <c r="FQ788" s="276"/>
      <c r="FR788" s="276"/>
      <c r="FS788" s="276"/>
      <c r="FT788" s="276"/>
      <c r="FU788" s="262"/>
      <c r="FV788" s="262"/>
      <c r="FW788" s="262"/>
      <c r="FX788" s="262"/>
      <c r="FY788" s="262"/>
      <c r="FZ788" s="262"/>
      <c r="GA788" s="262"/>
      <c r="GB788" s="262"/>
      <c r="GC788" s="262"/>
      <c r="GD788" s="262"/>
      <c r="GE788" s="262"/>
      <c r="GF788" s="262"/>
      <c r="GG788" s="262"/>
      <c r="GH788" s="262"/>
      <c r="GI788" s="262"/>
      <c r="GJ788" s="262"/>
      <c r="GK788" s="262"/>
      <c r="GL788" s="262"/>
      <c r="GM788" s="262"/>
      <c r="GN788" s="262"/>
      <c r="GO788" s="262"/>
      <c r="GP788" s="262"/>
      <c r="GQ788" s="262"/>
      <c r="GR788" s="262"/>
      <c r="GS788" s="262"/>
      <c r="GT788" s="262"/>
      <c r="GU788" s="262"/>
      <c r="GV788" s="262"/>
      <c r="GW788" s="262"/>
      <c r="GX788" s="262"/>
      <c r="GY788" s="263"/>
      <c r="GZ788" s="263"/>
      <c r="HA788" s="263"/>
      <c r="HB788" s="263"/>
      <c r="HC788" s="263"/>
    </row>
    <row r="789" spans="1:212" ht="20.100000000000001" hidden="1" customHeight="1">
      <c r="A789" s="927"/>
      <c r="B789" s="826"/>
      <c r="C789" s="826"/>
      <c r="D789" s="826"/>
      <c r="E789" s="826"/>
      <c r="F789" s="826"/>
      <c r="G789" s="826"/>
      <c r="H789" s="836"/>
      <c r="I789" s="765"/>
      <c r="J789" s="766"/>
      <c r="K789" s="766"/>
      <c r="L789" s="766"/>
      <c r="M789" s="766"/>
      <c r="N789" s="766"/>
      <c r="O789" s="788"/>
      <c r="P789" s="765"/>
      <c r="Q789" s="788"/>
      <c r="R789" s="765"/>
      <c r="S789" s="766"/>
      <c r="T789" s="766"/>
      <c r="U789" s="710" t="s">
        <v>496</v>
      </c>
      <c r="V789" s="709" t="s">
        <v>467</v>
      </c>
      <c r="W789" s="976">
        <v>0</v>
      </c>
      <c r="X789" s="766"/>
      <c r="Y789" s="766"/>
      <c r="Z789" s="710" t="s">
        <v>501</v>
      </c>
      <c r="AA789" s="914">
        <v>0</v>
      </c>
      <c r="AB789" s="766"/>
      <c r="AC789" s="766"/>
      <c r="AD789" s="710" t="s">
        <v>501</v>
      </c>
      <c r="AE789" s="1239">
        <v>0</v>
      </c>
      <c r="AF789" s="977"/>
      <c r="AG789" s="766"/>
      <c r="AH789" s="709" t="s">
        <v>469</v>
      </c>
      <c r="AI789" s="709"/>
      <c r="AJ789" s="709"/>
      <c r="AK789" s="795"/>
      <c r="AL789" s="740">
        <f t="shared" si="24"/>
        <v>0</v>
      </c>
      <c r="AM789" s="741"/>
      <c r="AN789" s="741"/>
      <c r="AO789" s="741"/>
      <c r="AP789" s="741"/>
      <c r="AQ789" s="742"/>
      <c r="DX789" s="262"/>
      <c r="DY789" s="262"/>
      <c r="DZ789" s="262"/>
      <c r="EA789" s="262"/>
      <c r="EB789" s="262"/>
      <c r="EC789" s="262"/>
      <c r="ED789" s="262"/>
      <c r="EE789" s="262"/>
      <c r="EF789" s="262"/>
      <c r="EG789" s="262"/>
      <c r="EH789" s="262"/>
      <c r="EI789" s="262"/>
      <c r="EJ789" s="276"/>
      <c r="EK789" s="262"/>
      <c r="EL789" s="276"/>
      <c r="EM789" s="276"/>
      <c r="EN789" s="276"/>
      <c r="EO789" s="276"/>
      <c r="EP789" s="276"/>
      <c r="EQ789" s="276"/>
      <c r="ER789" s="276"/>
      <c r="ES789" s="276"/>
      <c r="ET789" s="276"/>
      <c r="EU789" s="276"/>
      <c r="EV789" s="276"/>
      <c r="EW789" s="276"/>
      <c r="EX789" s="276"/>
      <c r="EY789" s="276"/>
      <c r="EZ789" s="276"/>
      <c r="FA789" s="276"/>
      <c r="FB789" s="276"/>
      <c r="FC789" s="276"/>
      <c r="FD789" s="276"/>
      <c r="FE789" s="276"/>
      <c r="FF789" s="276"/>
      <c r="FG789" s="276"/>
      <c r="FH789" s="276"/>
      <c r="FI789" s="276"/>
      <c r="FJ789" s="276"/>
      <c r="FK789" s="276"/>
      <c r="FL789" s="276"/>
      <c r="FM789" s="276"/>
      <c r="FN789" s="276"/>
      <c r="FO789" s="276"/>
      <c r="FP789" s="276"/>
      <c r="FQ789" s="276"/>
      <c r="FR789" s="276"/>
      <c r="FS789" s="276"/>
      <c r="FT789" s="276"/>
      <c r="FU789" s="262"/>
      <c r="FV789" s="262"/>
      <c r="FW789" s="262"/>
      <c r="FX789" s="262"/>
      <c r="FY789" s="262"/>
      <c r="FZ789" s="262"/>
      <c r="GA789" s="262"/>
      <c r="GB789" s="262"/>
      <c r="GC789" s="262"/>
      <c r="GD789" s="262"/>
      <c r="GE789" s="262"/>
      <c r="GF789" s="262"/>
      <c r="GG789" s="262"/>
      <c r="GH789" s="262"/>
      <c r="GI789" s="262"/>
      <c r="GJ789" s="262"/>
      <c r="GK789" s="262"/>
      <c r="GL789" s="262"/>
      <c r="GM789" s="262"/>
      <c r="GN789" s="262"/>
      <c r="GO789" s="262"/>
      <c r="GP789" s="262"/>
      <c r="GQ789" s="262"/>
      <c r="GR789" s="262"/>
      <c r="GS789" s="262"/>
      <c r="GT789" s="262"/>
      <c r="GU789" s="262"/>
      <c r="GV789" s="262"/>
      <c r="GW789" s="262"/>
      <c r="GX789" s="262"/>
      <c r="GY789" s="263"/>
      <c r="GZ789" s="263"/>
      <c r="HA789" s="263"/>
      <c r="HB789" s="263"/>
      <c r="HC789" s="263"/>
    </row>
    <row r="790" spans="1:212" ht="20.100000000000001" hidden="1" customHeight="1">
      <c r="A790" s="837"/>
      <c r="B790" s="826"/>
      <c r="C790" s="826"/>
      <c r="D790" s="826"/>
      <c r="E790" s="826"/>
      <c r="F790" s="826"/>
      <c r="G790" s="826"/>
      <c r="H790" s="836"/>
      <c r="I790" s="811"/>
      <c r="J790" s="809"/>
      <c r="K790" s="809"/>
      <c r="L790" s="809"/>
      <c r="M790" s="809"/>
      <c r="N790" s="809"/>
      <c r="O790" s="812"/>
      <c r="P790" s="831"/>
      <c r="Q790" s="832"/>
      <c r="R790" s="831" t="s">
        <v>762</v>
      </c>
      <c r="S790" s="992"/>
      <c r="T790" s="992"/>
      <c r="U790" s="996"/>
      <c r="V790" s="994"/>
      <c r="W790" s="1188"/>
      <c r="X790" s="992"/>
      <c r="Y790" s="992"/>
      <c r="Z790" s="992"/>
      <c r="AA790" s="996"/>
      <c r="AB790" s="1188"/>
      <c r="AC790" s="992"/>
      <c r="AD790" s="992"/>
      <c r="AE790" s="992"/>
      <c r="AF790" s="994"/>
      <c r="AG790" s="994"/>
      <c r="AH790" s="994"/>
      <c r="AI790" s="994"/>
      <c r="AJ790" s="994"/>
      <c r="AK790" s="1000"/>
      <c r="AL790" s="1001">
        <f>SUM(AL784:AL789)</f>
        <v>0</v>
      </c>
      <c r="AM790" s="1002"/>
      <c r="AN790" s="1002"/>
      <c r="AO790" s="1002"/>
      <c r="AP790" s="1002"/>
      <c r="AQ790" s="1003"/>
      <c r="DY790" s="262"/>
      <c r="DZ790" s="262"/>
      <c r="EA790" s="262"/>
      <c r="EB790" s="262"/>
      <c r="EC790" s="262"/>
      <c r="ED790" s="262"/>
      <c r="EE790" s="262"/>
      <c r="EF790" s="262"/>
      <c r="EG790" s="262"/>
      <c r="EH790" s="276"/>
      <c r="EI790" s="276"/>
      <c r="EJ790" s="276"/>
      <c r="EK790" s="262"/>
      <c r="EL790" s="276"/>
      <c r="EM790" s="276"/>
      <c r="EN790" s="276"/>
      <c r="EO790" s="276"/>
      <c r="EP790" s="276"/>
      <c r="EQ790" s="276"/>
      <c r="ER790" s="276"/>
      <c r="ES790" s="276"/>
      <c r="ET790" s="276"/>
      <c r="EU790" s="276"/>
      <c r="EV790" s="276"/>
      <c r="EW790" s="276"/>
      <c r="EX790" s="276"/>
      <c r="EY790" s="276"/>
      <c r="EZ790" s="276"/>
      <c r="FA790" s="276"/>
      <c r="FB790" s="276"/>
      <c r="FC790" s="276"/>
      <c r="FD790" s="276"/>
      <c r="FE790" s="276"/>
      <c r="FF790" s="276"/>
      <c r="FG790" s="276"/>
      <c r="FH790" s="276"/>
      <c r="FI790" s="276"/>
      <c r="FJ790" s="276"/>
      <c r="FK790" s="276"/>
      <c r="FL790" s="276"/>
      <c r="FM790" s="276"/>
      <c r="FN790" s="276"/>
      <c r="FO790" s="276"/>
      <c r="FP790" s="276"/>
      <c r="FQ790" s="276"/>
      <c r="FR790" s="262"/>
      <c r="FS790" s="262"/>
      <c r="FT790" s="262"/>
      <c r="FU790" s="262"/>
      <c r="FV790" s="262"/>
      <c r="FW790" s="262"/>
      <c r="FX790" s="262"/>
      <c r="FY790" s="262"/>
      <c r="FZ790" s="262"/>
      <c r="GA790" s="262"/>
      <c r="GB790" s="262"/>
      <c r="GC790" s="262"/>
      <c r="GD790" s="262"/>
      <c r="GE790" s="262"/>
      <c r="GF790" s="262"/>
      <c r="GG790" s="262"/>
      <c r="GH790" s="262"/>
      <c r="GI790" s="262"/>
      <c r="GJ790" s="262"/>
      <c r="GK790" s="262"/>
      <c r="GL790" s="262"/>
      <c r="GM790" s="262"/>
      <c r="GN790" s="262"/>
      <c r="GO790" s="262"/>
      <c r="GP790" s="262"/>
      <c r="GQ790" s="262"/>
      <c r="GR790" s="262"/>
      <c r="GS790" s="262"/>
      <c r="GT790" s="262"/>
      <c r="GU790" s="262"/>
      <c r="GV790" s="262"/>
      <c r="GW790" s="262"/>
      <c r="GX790" s="262"/>
      <c r="GY790" s="263"/>
      <c r="GZ790" s="263"/>
      <c r="HA790" s="263"/>
      <c r="HB790" s="263"/>
      <c r="HC790" s="263"/>
    </row>
    <row r="791" spans="1:212" ht="20.100000000000001" hidden="1" customHeight="1">
      <c r="A791" s="837"/>
      <c r="B791" s="826"/>
      <c r="C791" s="826"/>
      <c r="D791" s="826"/>
      <c r="E791" s="826"/>
      <c r="F791" s="826"/>
      <c r="G791" s="826"/>
      <c r="H791" s="836"/>
      <c r="I791" s="765" t="s">
        <v>799</v>
      </c>
      <c r="J791" s="766"/>
      <c r="K791" s="766"/>
      <c r="L791" s="766"/>
      <c r="M791" s="766"/>
      <c r="N791" s="766"/>
      <c r="O791" s="788"/>
      <c r="P791" s="765" t="s">
        <v>514</v>
      </c>
      <c r="Q791" s="788"/>
      <c r="R791" s="794"/>
      <c r="S791" s="709"/>
      <c r="T791" s="709"/>
      <c r="U791" s="709"/>
      <c r="V791" s="709"/>
      <c r="W791" s="709"/>
      <c r="X791" s="709"/>
      <c r="Y791" s="710"/>
      <c r="Z791" s="709"/>
      <c r="AA791" s="709"/>
      <c r="AB791" s="709"/>
      <c r="AC791" s="709"/>
      <c r="AD791" s="709"/>
      <c r="AE791" s="709"/>
      <c r="AF791" s="710"/>
      <c r="AG791" s="709"/>
      <c r="AH791" s="709"/>
      <c r="AI791" s="709"/>
      <c r="AJ791" s="1281"/>
      <c r="AK791" s="795"/>
      <c r="AL791" s="1280"/>
      <c r="AM791" s="800"/>
      <c r="AN791" s="800"/>
      <c r="AO791" s="800"/>
      <c r="AP791" s="900"/>
      <c r="AQ791" s="901"/>
      <c r="DY791" s="262"/>
      <c r="DZ791" s="262"/>
      <c r="EA791" s="262"/>
      <c r="EB791" s="262"/>
      <c r="EC791" s="262"/>
      <c r="ED791" s="262"/>
      <c r="EE791" s="262"/>
      <c r="EF791" s="262"/>
      <c r="EG791" s="276"/>
      <c r="EH791" s="276"/>
      <c r="EI791" s="276"/>
      <c r="EJ791" s="276"/>
      <c r="EK791" s="276"/>
      <c r="EL791" s="276"/>
      <c r="EM791" s="276"/>
      <c r="EN791" s="276"/>
      <c r="EO791" s="276"/>
      <c r="EP791" s="276"/>
      <c r="EQ791" s="276"/>
      <c r="ER791" s="276"/>
      <c r="ES791" s="276"/>
      <c r="ET791" s="276"/>
      <c r="EU791" s="276"/>
      <c r="EV791" s="276"/>
      <c r="EW791" s="276"/>
      <c r="EX791" s="276"/>
      <c r="EY791" s="276"/>
      <c r="EZ791" s="276"/>
      <c r="FA791" s="276"/>
      <c r="FB791" s="276"/>
      <c r="FC791" s="276"/>
      <c r="FD791" s="276"/>
      <c r="FE791" s="276"/>
      <c r="FF791" s="276"/>
      <c r="FG791" s="276"/>
      <c r="FH791" s="276"/>
      <c r="FI791" s="276"/>
      <c r="FJ791" s="276"/>
      <c r="FK791" s="276"/>
      <c r="FL791" s="276"/>
      <c r="FM791" s="276"/>
      <c r="FN791" s="276"/>
      <c r="FO791" s="276"/>
      <c r="FP791" s="276"/>
      <c r="FQ791" s="276"/>
      <c r="FR791" s="262"/>
      <c r="FS791" s="262"/>
      <c r="FT791" s="262"/>
      <c r="FU791" s="262"/>
      <c r="FV791" s="262"/>
      <c r="FW791" s="262"/>
      <c r="FX791" s="262"/>
      <c r="FY791" s="262"/>
      <c r="FZ791" s="262"/>
      <c r="GA791" s="262"/>
      <c r="GB791" s="262"/>
      <c r="GC791" s="262"/>
      <c r="GD791" s="262"/>
      <c r="GE791" s="262"/>
      <c r="GF791" s="262"/>
      <c r="GG791" s="262"/>
      <c r="GH791" s="262"/>
      <c r="GI791" s="262"/>
      <c r="GJ791" s="262"/>
      <c r="GK791" s="262"/>
      <c r="GL791" s="262"/>
      <c r="GM791" s="262"/>
      <c r="GN791" s="262"/>
      <c r="GO791" s="262"/>
      <c r="GP791" s="262"/>
      <c r="GQ791" s="262"/>
      <c r="GR791" s="262"/>
      <c r="GS791" s="262"/>
      <c r="GT791" s="262"/>
      <c r="GU791" s="262"/>
      <c r="GV791" s="262"/>
      <c r="GW791" s="262"/>
      <c r="GX791" s="262"/>
      <c r="GY791" s="263"/>
      <c r="GZ791" s="263"/>
      <c r="HA791" s="263"/>
      <c r="HB791" s="263"/>
      <c r="HC791" s="263"/>
    </row>
    <row r="792" spans="1:212" ht="20.100000000000001" hidden="1" customHeight="1">
      <c r="A792" s="837"/>
      <c r="B792" s="826"/>
      <c r="C792" s="826"/>
      <c r="D792" s="826"/>
      <c r="E792" s="826"/>
      <c r="F792" s="826"/>
      <c r="G792" s="826"/>
      <c r="H792" s="836"/>
      <c r="I792" s="765"/>
      <c r="J792" s="766"/>
      <c r="K792" s="766"/>
      <c r="L792" s="766"/>
      <c r="M792" s="766"/>
      <c r="N792" s="766"/>
      <c r="O792" s="788"/>
      <c r="P792" s="765"/>
      <c r="Q792" s="788"/>
      <c r="R792" s="787" t="s">
        <v>41</v>
      </c>
      <c r="S792" s="766"/>
      <c r="T792" s="766"/>
      <c r="U792" s="710" t="s">
        <v>496</v>
      </c>
      <c r="V792" s="709" t="s">
        <v>467</v>
      </c>
      <c r="W792" s="976">
        <v>0</v>
      </c>
      <c r="X792" s="766"/>
      <c r="Y792" s="766"/>
      <c r="Z792" s="710" t="s">
        <v>501</v>
      </c>
      <c r="AA792" s="914">
        <v>0</v>
      </c>
      <c r="AB792" s="766"/>
      <c r="AC792" s="766"/>
      <c r="AD792" s="710" t="s">
        <v>501</v>
      </c>
      <c r="AE792" s="1239">
        <v>0</v>
      </c>
      <c r="AF792" s="977"/>
      <c r="AG792" s="766"/>
      <c r="AH792" s="709" t="s">
        <v>469</v>
      </c>
      <c r="AI792" s="709"/>
      <c r="AJ792" s="709"/>
      <c r="AK792" s="795"/>
      <c r="AL792" s="740">
        <f t="shared" ref="AL792:AL797" si="25">(W792*AA792*AE792)</f>
        <v>0</v>
      </c>
      <c r="AM792" s="741"/>
      <c r="AN792" s="741"/>
      <c r="AO792" s="741"/>
      <c r="AP792" s="741"/>
      <c r="AQ792" s="742"/>
      <c r="DY792" s="262"/>
      <c r="DZ792" s="262"/>
      <c r="EA792" s="262"/>
      <c r="EB792" s="262"/>
      <c r="EC792" s="262"/>
      <c r="ED792" s="262"/>
      <c r="EE792" s="276"/>
      <c r="EF792" s="276"/>
      <c r="EG792" s="276"/>
      <c r="EH792" s="276"/>
      <c r="EI792" s="276"/>
      <c r="EJ792" s="276"/>
      <c r="EK792" s="276"/>
      <c r="EL792" s="276"/>
      <c r="EM792" s="276"/>
      <c r="EN792" s="276"/>
      <c r="EO792" s="276"/>
      <c r="EP792" s="276"/>
      <c r="EQ792" s="276"/>
      <c r="ER792" s="276"/>
      <c r="ES792" s="276"/>
      <c r="ET792" s="276"/>
      <c r="EU792" s="276"/>
      <c r="EV792" s="276"/>
      <c r="EW792" s="276"/>
      <c r="EX792" s="276"/>
      <c r="EY792" s="276"/>
      <c r="EZ792" s="276"/>
      <c r="FA792" s="276"/>
      <c r="FB792" s="276"/>
      <c r="FC792" s="276"/>
      <c r="FD792" s="276"/>
      <c r="FE792" s="276"/>
      <c r="FF792" s="276"/>
      <c r="FG792" s="276"/>
      <c r="FH792" s="276"/>
      <c r="FI792" s="276"/>
      <c r="FJ792" s="276"/>
      <c r="FK792" s="276"/>
      <c r="FL792" s="276"/>
      <c r="FM792" s="262"/>
      <c r="FN792" s="262"/>
      <c r="FO792" s="262"/>
      <c r="FP792" s="262"/>
      <c r="FQ792" s="262"/>
      <c r="FR792" s="262"/>
      <c r="FS792" s="262"/>
      <c r="FT792" s="262"/>
      <c r="FU792" s="262"/>
      <c r="FV792" s="262"/>
      <c r="FW792" s="262"/>
      <c r="FX792" s="262"/>
      <c r="FY792" s="262"/>
      <c r="FZ792" s="262"/>
      <c r="GA792" s="262"/>
      <c r="GB792" s="262"/>
      <c r="GC792" s="262"/>
      <c r="GD792" s="262"/>
      <c r="GE792" s="262"/>
      <c r="GF792" s="262"/>
      <c r="GG792" s="262"/>
      <c r="GH792" s="262"/>
      <c r="GI792" s="262"/>
      <c r="GJ792" s="262"/>
      <c r="GK792" s="262"/>
      <c r="GL792" s="262"/>
      <c r="GM792" s="262"/>
      <c r="GN792" s="262"/>
      <c r="GO792" s="262"/>
      <c r="GP792" s="262"/>
      <c r="GQ792" s="262"/>
      <c r="GR792" s="262"/>
      <c r="GS792" s="262"/>
      <c r="GT792" s="262"/>
      <c r="GU792" s="262"/>
      <c r="GV792" s="262"/>
      <c r="GW792" s="262"/>
      <c r="GX792" s="262"/>
      <c r="GY792" s="263"/>
      <c r="GZ792" s="263"/>
      <c r="HA792" s="263"/>
      <c r="HB792" s="263"/>
      <c r="HC792" s="263"/>
    </row>
    <row r="793" spans="1:212" ht="20.100000000000001" hidden="1" customHeight="1">
      <c r="A793" s="837"/>
      <c r="B793" s="826"/>
      <c r="C793" s="826"/>
      <c r="D793" s="826"/>
      <c r="E793" s="826"/>
      <c r="F793" s="826"/>
      <c r="G793" s="826"/>
      <c r="H793" s="836"/>
      <c r="I793" s="765"/>
      <c r="J793" s="766"/>
      <c r="K793" s="766"/>
      <c r="L793" s="766"/>
      <c r="M793" s="766"/>
      <c r="N793" s="766"/>
      <c r="O793" s="788"/>
      <c r="P793" s="765"/>
      <c r="Q793" s="788"/>
      <c r="R793" s="787" t="s">
        <v>41</v>
      </c>
      <c r="S793" s="766"/>
      <c r="T793" s="766"/>
      <c r="U793" s="710" t="s">
        <v>496</v>
      </c>
      <c r="V793" s="709" t="s">
        <v>467</v>
      </c>
      <c r="W793" s="976">
        <v>0</v>
      </c>
      <c r="X793" s="766"/>
      <c r="Y793" s="766"/>
      <c r="Z793" s="710" t="s">
        <v>501</v>
      </c>
      <c r="AA793" s="914">
        <v>0</v>
      </c>
      <c r="AB793" s="766"/>
      <c r="AC793" s="766"/>
      <c r="AD793" s="710" t="s">
        <v>501</v>
      </c>
      <c r="AE793" s="1239">
        <v>0</v>
      </c>
      <c r="AF793" s="977"/>
      <c r="AG793" s="766"/>
      <c r="AH793" s="709" t="s">
        <v>469</v>
      </c>
      <c r="AI793" s="709"/>
      <c r="AJ793" s="709"/>
      <c r="AK793" s="795"/>
      <c r="AL793" s="740">
        <f t="shared" si="25"/>
        <v>0</v>
      </c>
      <c r="AM793" s="741"/>
      <c r="AN793" s="741"/>
      <c r="AO793" s="741"/>
      <c r="AP793" s="741"/>
      <c r="AQ793" s="742"/>
      <c r="DY793" s="262"/>
      <c r="DZ793" s="262"/>
      <c r="EA793" s="262"/>
      <c r="EB793" s="262"/>
      <c r="EC793" s="262"/>
      <c r="ED793" s="262"/>
      <c r="EE793" s="276"/>
      <c r="EF793" s="276"/>
      <c r="EG793" s="276"/>
      <c r="EH793" s="276"/>
      <c r="EI793" s="276"/>
      <c r="EJ793" s="276"/>
      <c r="EK793" s="276"/>
      <c r="EL793" s="276"/>
      <c r="EM793" s="276"/>
      <c r="EN793" s="276"/>
      <c r="EO793" s="276"/>
      <c r="EP793" s="276"/>
      <c r="EQ793" s="276"/>
      <c r="ER793" s="276"/>
      <c r="ES793" s="276"/>
      <c r="ET793" s="276"/>
      <c r="EU793" s="276"/>
      <c r="EV793" s="276"/>
      <c r="EW793" s="276"/>
      <c r="EX793" s="276"/>
      <c r="EY793" s="276"/>
      <c r="EZ793" s="276"/>
      <c r="FA793" s="276"/>
      <c r="FB793" s="276"/>
      <c r="FC793" s="276"/>
      <c r="FD793" s="276"/>
      <c r="FE793" s="276"/>
      <c r="FF793" s="276"/>
      <c r="FG793" s="276"/>
      <c r="FH793" s="276"/>
      <c r="FI793" s="276"/>
      <c r="FJ793" s="276"/>
      <c r="FK793" s="276"/>
      <c r="FL793" s="276"/>
      <c r="FM793" s="262"/>
      <c r="FN793" s="262"/>
      <c r="FO793" s="262"/>
      <c r="FP793" s="262"/>
      <c r="FQ793" s="262"/>
      <c r="FR793" s="262"/>
      <c r="FS793" s="262"/>
      <c r="FT793" s="262"/>
      <c r="FU793" s="262"/>
      <c r="FV793" s="262"/>
      <c r="FW793" s="262"/>
      <c r="FX793" s="262"/>
      <c r="FY793" s="262"/>
      <c r="FZ793" s="262"/>
      <c r="GA793" s="262"/>
      <c r="GB793" s="262"/>
      <c r="GC793" s="262"/>
      <c r="GD793" s="262"/>
      <c r="GE793" s="262"/>
      <c r="GF793" s="262"/>
      <c r="GG793" s="262"/>
      <c r="GH793" s="262"/>
      <c r="GI793" s="262"/>
      <c r="GJ793" s="262"/>
      <c r="GK793" s="262"/>
      <c r="GL793" s="262"/>
      <c r="GM793" s="262"/>
      <c r="GN793" s="262"/>
      <c r="GO793" s="262"/>
      <c r="GP793" s="262"/>
      <c r="GQ793" s="262"/>
      <c r="GR793" s="262"/>
      <c r="GS793" s="262"/>
      <c r="GT793" s="262"/>
      <c r="GU793" s="262"/>
      <c r="GV793" s="262"/>
      <c r="GW793" s="262"/>
      <c r="GX793" s="262"/>
    </row>
    <row r="794" spans="1:212" ht="20.100000000000001" hidden="1" customHeight="1">
      <c r="A794" s="837"/>
      <c r="B794" s="826"/>
      <c r="C794" s="826"/>
      <c r="D794" s="826"/>
      <c r="E794" s="826"/>
      <c r="F794" s="826"/>
      <c r="G794" s="826"/>
      <c r="H794" s="836"/>
      <c r="I794" s="765"/>
      <c r="J794" s="766"/>
      <c r="K794" s="766"/>
      <c r="L794" s="766"/>
      <c r="M794" s="766"/>
      <c r="N794" s="766"/>
      <c r="O794" s="788"/>
      <c r="P794" s="765"/>
      <c r="Q794" s="788"/>
      <c r="R794" s="787" t="s">
        <v>41</v>
      </c>
      <c r="S794" s="766"/>
      <c r="T794" s="766"/>
      <c r="U794" s="710" t="s">
        <v>496</v>
      </c>
      <c r="V794" s="709" t="s">
        <v>467</v>
      </c>
      <c r="W794" s="976">
        <v>0</v>
      </c>
      <c r="X794" s="766"/>
      <c r="Y794" s="766"/>
      <c r="Z794" s="710" t="s">
        <v>501</v>
      </c>
      <c r="AA794" s="914">
        <v>0</v>
      </c>
      <c r="AB794" s="766"/>
      <c r="AC794" s="766"/>
      <c r="AD794" s="710" t="s">
        <v>501</v>
      </c>
      <c r="AE794" s="1239">
        <v>0</v>
      </c>
      <c r="AF794" s="977"/>
      <c r="AG794" s="766"/>
      <c r="AH794" s="709" t="s">
        <v>469</v>
      </c>
      <c r="AI794" s="709"/>
      <c r="AJ794" s="709"/>
      <c r="AK794" s="795"/>
      <c r="AL794" s="740">
        <f t="shared" si="25"/>
        <v>0</v>
      </c>
      <c r="AM794" s="741"/>
      <c r="AN794" s="741"/>
      <c r="AO794" s="741"/>
      <c r="AP794" s="741"/>
      <c r="AQ794" s="742"/>
      <c r="DY794" s="262"/>
      <c r="DZ794" s="262"/>
      <c r="EA794" s="262"/>
      <c r="EB794" s="262"/>
      <c r="EC794" s="262"/>
      <c r="ED794" s="262"/>
      <c r="EE794" s="276"/>
      <c r="EF794" s="276"/>
      <c r="EG794" s="276"/>
      <c r="EH794" s="276"/>
      <c r="EI794" s="276"/>
      <c r="EJ794" s="276"/>
      <c r="EK794" s="276"/>
      <c r="EL794" s="276"/>
      <c r="EM794" s="276"/>
      <c r="EN794" s="276"/>
      <c r="EO794" s="276"/>
      <c r="EP794" s="276"/>
      <c r="EQ794" s="276"/>
      <c r="ER794" s="276"/>
      <c r="ES794" s="276"/>
      <c r="ET794" s="276"/>
      <c r="EU794" s="276"/>
      <c r="EV794" s="276"/>
      <c r="EW794" s="276"/>
      <c r="EX794" s="276"/>
      <c r="EY794" s="276"/>
      <c r="EZ794" s="276"/>
      <c r="FA794" s="276"/>
      <c r="FB794" s="276"/>
      <c r="FC794" s="276"/>
      <c r="FD794" s="276"/>
      <c r="FE794" s="276"/>
      <c r="FF794" s="276"/>
      <c r="FG794" s="276"/>
      <c r="FH794" s="276"/>
      <c r="FI794" s="276"/>
      <c r="FJ794" s="276"/>
      <c r="FK794" s="276"/>
      <c r="FL794" s="276"/>
      <c r="FM794" s="262"/>
      <c r="FN794" s="262"/>
      <c r="FO794" s="262"/>
      <c r="FP794" s="262"/>
      <c r="FQ794" s="262"/>
      <c r="FR794" s="262"/>
      <c r="FS794" s="262"/>
      <c r="FT794" s="262"/>
      <c r="FU794" s="262"/>
      <c r="FV794" s="262"/>
      <c r="FW794" s="262"/>
      <c r="FX794" s="262"/>
      <c r="FY794" s="262"/>
      <c r="FZ794" s="262"/>
      <c r="GA794" s="262"/>
      <c r="GB794" s="262"/>
      <c r="GC794" s="262"/>
      <c r="GD794" s="262"/>
      <c r="GE794" s="262"/>
      <c r="GF794" s="262"/>
      <c r="GG794" s="262"/>
      <c r="GH794" s="262"/>
      <c r="GI794" s="262"/>
      <c r="GJ794" s="262"/>
      <c r="GK794" s="262"/>
      <c r="GL794" s="262"/>
      <c r="GM794" s="262"/>
      <c r="GN794" s="262"/>
      <c r="GO794" s="262"/>
      <c r="GP794" s="262"/>
      <c r="GQ794" s="262"/>
      <c r="GR794" s="262"/>
      <c r="GS794" s="262"/>
      <c r="GT794" s="262"/>
      <c r="GU794" s="262"/>
      <c r="GV794" s="262"/>
      <c r="GW794" s="262"/>
      <c r="GX794" s="262"/>
    </row>
    <row r="795" spans="1:212" ht="20.100000000000001" hidden="1" customHeight="1">
      <c r="A795" s="837"/>
      <c r="B795" s="826"/>
      <c r="C795" s="826"/>
      <c r="D795" s="826"/>
      <c r="E795" s="826"/>
      <c r="F795" s="826"/>
      <c r="G795" s="826"/>
      <c r="H795" s="836"/>
      <c r="I795" s="765"/>
      <c r="J795" s="766"/>
      <c r="K795" s="766"/>
      <c r="L795" s="766"/>
      <c r="M795" s="766"/>
      <c r="N795" s="766"/>
      <c r="O795" s="788"/>
      <c r="P795" s="765"/>
      <c r="Q795" s="788"/>
      <c r="R795" s="787" t="s">
        <v>41</v>
      </c>
      <c r="S795" s="766"/>
      <c r="T795" s="766"/>
      <c r="U795" s="710" t="s">
        <v>496</v>
      </c>
      <c r="V795" s="709" t="s">
        <v>467</v>
      </c>
      <c r="W795" s="976">
        <v>0</v>
      </c>
      <c r="X795" s="766"/>
      <c r="Y795" s="766"/>
      <c r="Z795" s="710" t="s">
        <v>501</v>
      </c>
      <c r="AA795" s="914">
        <v>0</v>
      </c>
      <c r="AB795" s="766"/>
      <c r="AC795" s="766"/>
      <c r="AD795" s="710" t="s">
        <v>501</v>
      </c>
      <c r="AE795" s="1239">
        <v>0</v>
      </c>
      <c r="AF795" s="977"/>
      <c r="AG795" s="766"/>
      <c r="AH795" s="709" t="s">
        <v>469</v>
      </c>
      <c r="AI795" s="709"/>
      <c r="AJ795" s="709"/>
      <c r="AK795" s="795"/>
      <c r="AL795" s="740">
        <f t="shared" si="25"/>
        <v>0</v>
      </c>
      <c r="AM795" s="741"/>
      <c r="AN795" s="741"/>
      <c r="AO795" s="741"/>
      <c r="AP795" s="741"/>
      <c r="AQ795" s="742"/>
      <c r="DY795" s="262"/>
      <c r="DZ795" s="262"/>
      <c r="EA795" s="262"/>
      <c r="EB795" s="276"/>
      <c r="EC795" s="276"/>
      <c r="ED795" s="276"/>
      <c r="EE795" s="276"/>
      <c r="EF795" s="276"/>
      <c r="EG795" s="276"/>
      <c r="EH795" s="276"/>
      <c r="EI795" s="276"/>
      <c r="EJ795" s="276"/>
      <c r="EK795" s="276"/>
      <c r="EL795" s="276"/>
      <c r="EM795" s="276"/>
      <c r="EN795" s="276"/>
      <c r="EO795" s="276"/>
      <c r="EP795" s="276"/>
      <c r="EQ795" s="276"/>
      <c r="ER795" s="276"/>
      <c r="ES795" s="276"/>
      <c r="ET795" s="276"/>
      <c r="EU795" s="276"/>
      <c r="EV795" s="276"/>
      <c r="EW795" s="276"/>
      <c r="EX795" s="276"/>
      <c r="EY795" s="276"/>
      <c r="EZ795" s="276"/>
      <c r="FA795" s="276"/>
      <c r="FB795" s="276"/>
      <c r="FC795" s="276"/>
      <c r="FD795" s="276"/>
      <c r="FE795" s="276"/>
      <c r="FF795" s="276"/>
      <c r="FG795" s="276"/>
      <c r="FH795" s="276"/>
      <c r="FI795" s="276"/>
      <c r="FJ795" s="276"/>
      <c r="FK795" s="276"/>
      <c r="FL795" s="276"/>
      <c r="FM795" s="262"/>
      <c r="FN795" s="262"/>
      <c r="FO795" s="262"/>
      <c r="FP795" s="262"/>
      <c r="FQ795" s="262"/>
      <c r="FR795" s="262"/>
      <c r="FS795" s="262"/>
      <c r="FT795" s="262"/>
      <c r="FU795" s="262"/>
      <c r="FV795" s="262"/>
      <c r="FW795" s="262"/>
      <c r="FX795" s="262"/>
      <c r="FY795" s="262"/>
      <c r="FZ795" s="262"/>
      <c r="GA795" s="262"/>
      <c r="GB795" s="262"/>
      <c r="GC795" s="262"/>
      <c r="GD795" s="262"/>
      <c r="GE795" s="262"/>
      <c r="GF795" s="262"/>
      <c r="GG795" s="262"/>
      <c r="GH795" s="262"/>
      <c r="GI795" s="262"/>
      <c r="GJ795" s="262"/>
      <c r="GK795" s="262"/>
      <c r="GL795" s="262"/>
      <c r="GM795" s="262"/>
      <c r="GN795" s="262"/>
      <c r="GO795" s="262"/>
      <c r="GP795" s="262"/>
      <c r="GQ795" s="262"/>
      <c r="GR795" s="262"/>
      <c r="GS795" s="262"/>
      <c r="GT795" s="262"/>
      <c r="GU795" s="262"/>
      <c r="GV795" s="262"/>
      <c r="GW795" s="262"/>
      <c r="GX795" s="262"/>
    </row>
    <row r="796" spans="1:212" ht="20.100000000000001" hidden="1" customHeight="1">
      <c r="A796" s="837"/>
      <c r="B796" s="826"/>
      <c r="C796" s="826"/>
      <c r="D796" s="826"/>
      <c r="E796" s="826"/>
      <c r="F796" s="826"/>
      <c r="G796" s="826"/>
      <c r="H796" s="836"/>
      <c r="I796" s="765"/>
      <c r="J796" s="766"/>
      <c r="K796" s="766"/>
      <c r="L796" s="766"/>
      <c r="M796" s="766"/>
      <c r="N796" s="766"/>
      <c r="O796" s="788"/>
      <c r="P796" s="765"/>
      <c r="Q796" s="788"/>
      <c r="R796" s="787" t="s">
        <v>41</v>
      </c>
      <c r="S796" s="766"/>
      <c r="T796" s="766"/>
      <c r="U796" s="710" t="s">
        <v>496</v>
      </c>
      <c r="V796" s="709" t="s">
        <v>467</v>
      </c>
      <c r="W796" s="976">
        <v>0</v>
      </c>
      <c r="X796" s="766"/>
      <c r="Y796" s="766"/>
      <c r="Z796" s="710" t="s">
        <v>501</v>
      </c>
      <c r="AA796" s="914">
        <v>0</v>
      </c>
      <c r="AB796" s="766"/>
      <c r="AC796" s="766"/>
      <c r="AD796" s="710" t="s">
        <v>501</v>
      </c>
      <c r="AE796" s="1239">
        <v>0</v>
      </c>
      <c r="AF796" s="977"/>
      <c r="AG796" s="766"/>
      <c r="AH796" s="709" t="s">
        <v>469</v>
      </c>
      <c r="AI796" s="709"/>
      <c r="AJ796" s="709"/>
      <c r="AK796" s="795"/>
      <c r="AL796" s="740">
        <f t="shared" si="25"/>
        <v>0</v>
      </c>
      <c r="AM796" s="741"/>
      <c r="AN796" s="741"/>
      <c r="AO796" s="741"/>
      <c r="AP796" s="741"/>
      <c r="AQ796" s="742"/>
      <c r="DY796" s="262"/>
      <c r="DZ796" s="262"/>
      <c r="EA796" s="262"/>
      <c r="EB796" s="276"/>
      <c r="EC796" s="276"/>
      <c r="ED796" s="276"/>
      <c r="EE796" s="276"/>
      <c r="EF796" s="276"/>
      <c r="EG796" s="276"/>
      <c r="EH796" s="276"/>
      <c r="EI796" s="276"/>
      <c r="EJ796" s="276"/>
      <c r="EK796" s="276"/>
      <c r="EL796" s="276"/>
      <c r="EM796" s="276"/>
      <c r="EN796" s="276"/>
      <c r="EO796" s="276"/>
      <c r="EP796" s="276"/>
      <c r="EQ796" s="276"/>
      <c r="ER796" s="276"/>
      <c r="ES796" s="276"/>
      <c r="ET796" s="276"/>
      <c r="EU796" s="276"/>
      <c r="EV796" s="276"/>
      <c r="EW796" s="276"/>
      <c r="EX796" s="276"/>
      <c r="EY796" s="276"/>
      <c r="EZ796" s="276"/>
      <c r="FA796" s="276"/>
      <c r="FB796" s="276"/>
      <c r="FC796" s="276"/>
      <c r="FD796" s="276"/>
      <c r="FE796" s="276"/>
      <c r="FF796" s="276"/>
      <c r="FG796" s="276"/>
      <c r="FH796" s="276"/>
      <c r="FI796" s="276"/>
      <c r="FJ796" s="276"/>
      <c r="FK796" s="276"/>
      <c r="FL796" s="276"/>
      <c r="FM796" s="262"/>
      <c r="FN796" s="262"/>
      <c r="FO796" s="262"/>
      <c r="FP796" s="262"/>
      <c r="FQ796" s="262"/>
      <c r="FR796" s="262"/>
      <c r="FS796" s="262"/>
      <c r="FT796" s="262"/>
      <c r="FU796" s="262"/>
      <c r="FV796" s="262"/>
      <c r="FW796" s="262"/>
      <c r="FX796" s="262"/>
      <c r="FY796" s="262"/>
      <c r="FZ796" s="262"/>
      <c r="GA796" s="262"/>
      <c r="GB796" s="262"/>
      <c r="GC796" s="262"/>
      <c r="GD796" s="262"/>
      <c r="GE796" s="262"/>
      <c r="GF796" s="262"/>
      <c r="GG796" s="262"/>
      <c r="GH796" s="262"/>
      <c r="GI796" s="262"/>
      <c r="GJ796" s="262"/>
      <c r="GK796" s="262"/>
      <c r="GL796" s="262"/>
      <c r="GM796" s="262"/>
      <c r="GN796" s="262"/>
      <c r="GO796" s="262"/>
      <c r="GP796" s="262"/>
      <c r="GQ796" s="262"/>
      <c r="GR796" s="262"/>
      <c r="GS796" s="262"/>
      <c r="GT796" s="262"/>
      <c r="GU796" s="262"/>
      <c r="GV796" s="262"/>
      <c r="GW796" s="262"/>
      <c r="GX796" s="262"/>
    </row>
    <row r="797" spans="1:212" ht="20.100000000000001" hidden="1" customHeight="1">
      <c r="A797" s="837"/>
      <c r="B797" s="826"/>
      <c r="C797" s="826"/>
      <c r="D797" s="826"/>
      <c r="E797" s="826"/>
      <c r="F797" s="826"/>
      <c r="G797" s="826"/>
      <c r="H797" s="836"/>
      <c r="I797" s="765"/>
      <c r="J797" s="766"/>
      <c r="K797" s="766"/>
      <c r="L797" s="766"/>
      <c r="M797" s="766"/>
      <c r="N797" s="766"/>
      <c r="O797" s="788"/>
      <c r="P797" s="765"/>
      <c r="Q797" s="788"/>
      <c r="R797" s="787" t="s">
        <v>41</v>
      </c>
      <c r="S797" s="766"/>
      <c r="T797" s="766"/>
      <c r="U797" s="710" t="s">
        <v>496</v>
      </c>
      <c r="V797" s="709" t="s">
        <v>467</v>
      </c>
      <c r="W797" s="976">
        <v>0</v>
      </c>
      <c r="X797" s="766"/>
      <c r="Y797" s="766"/>
      <c r="Z797" s="710" t="s">
        <v>501</v>
      </c>
      <c r="AA797" s="914">
        <v>0</v>
      </c>
      <c r="AB797" s="766"/>
      <c r="AC797" s="766"/>
      <c r="AD797" s="710" t="s">
        <v>501</v>
      </c>
      <c r="AE797" s="1239">
        <v>0</v>
      </c>
      <c r="AF797" s="977"/>
      <c r="AG797" s="766"/>
      <c r="AH797" s="709" t="s">
        <v>469</v>
      </c>
      <c r="AI797" s="709"/>
      <c r="AJ797" s="709"/>
      <c r="AK797" s="795"/>
      <c r="AL797" s="740">
        <f t="shared" si="25"/>
        <v>0</v>
      </c>
      <c r="AM797" s="741"/>
      <c r="AN797" s="741"/>
      <c r="AO797" s="741"/>
      <c r="AP797" s="741"/>
      <c r="AQ797" s="742"/>
      <c r="DY797" s="262"/>
      <c r="DZ797" s="262"/>
      <c r="EA797" s="262"/>
      <c r="EB797" s="276"/>
      <c r="EC797" s="276"/>
      <c r="ED797" s="276"/>
      <c r="EE797" s="276"/>
      <c r="EF797" s="276"/>
      <c r="EG797" s="276"/>
      <c r="EH797" s="276"/>
      <c r="EI797" s="276"/>
      <c r="EJ797" s="276"/>
      <c r="EK797" s="276"/>
      <c r="EL797" s="276"/>
      <c r="EM797" s="276"/>
      <c r="EN797" s="276"/>
      <c r="EO797" s="276"/>
      <c r="EP797" s="276"/>
      <c r="EQ797" s="276"/>
      <c r="ER797" s="276"/>
      <c r="ES797" s="262"/>
      <c r="ET797" s="276"/>
      <c r="EU797" s="276"/>
      <c r="EV797" s="276"/>
      <c r="EW797" s="276"/>
      <c r="EX797" s="276"/>
      <c r="EY797" s="276"/>
      <c r="EZ797" s="276"/>
      <c r="FA797" s="276"/>
      <c r="FB797" s="276"/>
      <c r="FC797" s="276"/>
      <c r="FD797" s="276"/>
      <c r="FE797" s="276"/>
      <c r="FF797" s="276"/>
      <c r="FG797" s="276"/>
      <c r="FH797" s="276"/>
      <c r="FI797" s="276"/>
      <c r="FJ797" s="276"/>
      <c r="FK797" s="276"/>
      <c r="FL797" s="276"/>
      <c r="FM797" s="262"/>
      <c r="FN797" s="262"/>
      <c r="FO797" s="262"/>
      <c r="FP797" s="262"/>
      <c r="FQ797" s="262"/>
      <c r="FR797" s="262"/>
      <c r="FS797" s="262"/>
      <c r="FT797" s="262"/>
      <c r="FU797" s="262"/>
      <c r="FV797" s="262"/>
      <c r="FW797" s="262"/>
      <c r="FX797" s="262"/>
      <c r="FY797" s="262"/>
      <c r="FZ797" s="262"/>
      <c r="GA797" s="262"/>
      <c r="GB797" s="262"/>
      <c r="GC797" s="262"/>
      <c r="GD797" s="262"/>
      <c r="GE797" s="262"/>
      <c r="GF797" s="262"/>
      <c r="GG797" s="262"/>
      <c r="GH797" s="262"/>
      <c r="GI797" s="262"/>
      <c r="GJ797" s="262"/>
      <c r="GK797" s="262"/>
      <c r="GL797" s="262"/>
      <c r="GM797" s="262"/>
      <c r="GN797" s="262"/>
      <c r="GO797" s="262"/>
      <c r="GP797" s="262"/>
      <c r="GQ797" s="262"/>
      <c r="GR797" s="262"/>
      <c r="GS797" s="262"/>
      <c r="GT797" s="262"/>
      <c r="GU797" s="262"/>
      <c r="GV797" s="262"/>
      <c r="GW797" s="263"/>
      <c r="GX797" s="263"/>
    </row>
    <row r="798" spans="1:212" ht="20.100000000000001" hidden="1" customHeight="1">
      <c r="A798" s="837"/>
      <c r="B798" s="826"/>
      <c r="C798" s="826"/>
      <c r="D798" s="826"/>
      <c r="E798" s="826"/>
      <c r="F798" s="826"/>
      <c r="G798" s="826"/>
      <c r="H798" s="836"/>
      <c r="I798" s="811"/>
      <c r="J798" s="809"/>
      <c r="K798" s="809"/>
      <c r="L798" s="809"/>
      <c r="M798" s="809"/>
      <c r="N798" s="809"/>
      <c r="O798" s="812"/>
      <c r="P798" s="811"/>
      <c r="Q798" s="812"/>
      <c r="R798" s="811" t="s">
        <v>762</v>
      </c>
      <c r="S798" s="809"/>
      <c r="T798" s="809"/>
      <c r="U798" s="763"/>
      <c r="V798" s="747"/>
      <c r="W798" s="1275"/>
      <c r="X798" s="809"/>
      <c r="Y798" s="809"/>
      <c r="Z798" s="809"/>
      <c r="AA798" s="763"/>
      <c r="AB798" s="1275"/>
      <c r="AC798" s="809"/>
      <c r="AD798" s="809"/>
      <c r="AE798" s="809"/>
      <c r="AF798" s="747"/>
      <c r="AG798" s="747"/>
      <c r="AH798" s="747"/>
      <c r="AI798" s="747"/>
      <c r="AJ798" s="747"/>
      <c r="AK798" s="810"/>
      <c r="AL798" s="753">
        <f>SUM(AL792:AL797)</f>
        <v>0</v>
      </c>
      <c r="AM798" s="754"/>
      <c r="AN798" s="754"/>
      <c r="AO798" s="754"/>
      <c r="AP798" s="754"/>
      <c r="AQ798" s="755"/>
      <c r="DW798" s="262"/>
      <c r="DX798" s="262"/>
      <c r="DY798" s="262"/>
      <c r="DZ798" s="262"/>
      <c r="EA798" s="262"/>
      <c r="EB798" s="276"/>
      <c r="EC798" s="276"/>
      <c r="ED798" s="276"/>
      <c r="EE798" s="276"/>
      <c r="EF798" s="276"/>
      <c r="EG798" s="276"/>
      <c r="EH798" s="276"/>
      <c r="EI798" s="276"/>
      <c r="EJ798" s="276"/>
      <c r="EK798" s="276"/>
      <c r="EL798" s="276"/>
      <c r="EM798" s="276"/>
      <c r="EN798" s="276"/>
      <c r="EO798" s="276"/>
      <c r="EP798" s="276"/>
      <c r="EQ798" s="276"/>
      <c r="ER798" s="276"/>
      <c r="ES798" s="262"/>
      <c r="ET798" s="262"/>
      <c r="EU798" s="262"/>
      <c r="EV798" s="262"/>
      <c r="EW798" s="276"/>
      <c r="EX798" s="276"/>
      <c r="EY798" s="276"/>
      <c r="EZ798" s="276"/>
      <c r="FA798" s="262"/>
      <c r="FB798" s="262"/>
      <c r="FC798" s="276"/>
      <c r="FD798" s="276"/>
      <c r="FE798" s="276"/>
      <c r="FF798" s="276"/>
      <c r="FG798" s="276"/>
      <c r="FH798" s="276"/>
      <c r="FI798" s="276"/>
      <c r="FJ798" s="276"/>
      <c r="FK798" s="276"/>
      <c r="FL798" s="276"/>
      <c r="FM798" s="262"/>
      <c r="FN798" s="262"/>
      <c r="FO798" s="262"/>
      <c r="FP798" s="262"/>
      <c r="FQ798" s="262"/>
      <c r="FR798" s="262"/>
      <c r="FS798" s="262"/>
      <c r="FT798" s="262"/>
      <c r="FU798" s="262"/>
      <c r="FV798" s="262"/>
      <c r="FW798" s="262"/>
      <c r="FX798" s="262"/>
      <c r="FY798" s="262"/>
      <c r="FZ798" s="262"/>
      <c r="GA798" s="262"/>
      <c r="GB798" s="262"/>
      <c r="GC798" s="262"/>
      <c r="GD798" s="262"/>
      <c r="GE798" s="262"/>
      <c r="GF798" s="262"/>
      <c r="GG798" s="262"/>
      <c r="GH798" s="262"/>
      <c r="GI798" s="262"/>
      <c r="GJ798" s="262"/>
      <c r="GK798" s="262"/>
      <c r="GL798" s="262"/>
      <c r="GM798" s="262"/>
      <c r="GN798" s="262"/>
      <c r="GO798" s="262"/>
      <c r="GP798" s="262"/>
      <c r="GQ798" s="262"/>
      <c r="GR798" s="262"/>
      <c r="GS798" s="262"/>
      <c r="GT798" s="262"/>
      <c r="GU798" s="262"/>
      <c r="GV798" s="262"/>
      <c r="GW798" s="263"/>
      <c r="GX798" s="263"/>
    </row>
    <row r="799" spans="1:212" ht="20.100000000000001" hidden="1" customHeight="1">
      <c r="A799" s="837"/>
      <c r="B799" s="826"/>
      <c r="C799" s="826"/>
      <c r="D799" s="826"/>
      <c r="E799" s="826"/>
      <c r="F799" s="826"/>
      <c r="G799" s="826"/>
      <c r="H799" s="836"/>
      <c r="I799" s="765" t="s">
        <v>800</v>
      </c>
      <c r="J799" s="766"/>
      <c r="K799" s="766"/>
      <c r="L799" s="766"/>
      <c r="M799" s="766"/>
      <c r="N799" s="766"/>
      <c r="O799" s="788"/>
      <c r="P799" s="765" t="s">
        <v>514</v>
      </c>
      <c r="Q799" s="788"/>
      <c r="R799" s="794"/>
      <c r="S799" s="709"/>
      <c r="T799" s="709"/>
      <c r="U799" s="709"/>
      <c r="V799" s="709"/>
      <c r="W799" s="709"/>
      <c r="X799" s="709"/>
      <c r="Y799" s="710"/>
      <c r="Z799" s="709"/>
      <c r="AA799" s="709"/>
      <c r="AB799" s="709"/>
      <c r="AC799" s="709"/>
      <c r="AD799" s="709"/>
      <c r="AE799" s="709"/>
      <c r="AF799" s="710"/>
      <c r="AG799" s="709"/>
      <c r="AH799" s="709"/>
      <c r="AI799" s="709"/>
      <c r="AJ799" s="1281"/>
      <c r="AK799" s="795"/>
      <c r="AL799" s="1280"/>
      <c r="AM799" s="800"/>
      <c r="AN799" s="800"/>
      <c r="AO799" s="800"/>
      <c r="AP799" s="900"/>
      <c r="AQ799" s="901"/>
      <c r="DW799" s="262"/>
      <c r="DX799" s="262"/>
      <c r="DY799" s="262"/>
      <c r="DZ799" s="262"/>
      <c r="EA799" s="262"/>
      <c r="EB799" s="276"/>
      <c r="EC799" s="276"/>
      <c r="ED799" s="276"/>
      <c r="EE799" s="276"/>
      <c r="EF799" s="276"/>
      <c r="EG799" s="276"/>
      <c r="EH799" s="276"/>
      <c r="EI799" s="276"/>
      <c r="EJ799" s="276"/>
      <c r="EK799" s="276"/>
      <c r="EL799" s="276"/>
      <c r="EM799" s="276"/>
      <c r="EN799" s="276"/>
      <c r="EO799" s="276"/>
      <c r="EP799" s="276"/>
      <c r="EQ799" s="276"/>
      <c r="ER799" s="276"/>
      <c r="ES799" s="262"/>
      <c r="ET799" s="262"/>
      <c r="EU799" s="262"/>
      <c r="EV799" s="262"/>
      <c r="EW799" s="276"/>
      <c r="EX799" s="276"/>
      <c r="EY799" s="276"/>
      <c r="EZ799" s="262"/>
      <c r="FA799" s="262"/>
      <c r="FB799" s="262"/>
      <c r="FC799" s="276"/>
      <c r="FD799" s="276"/>
      <c r="FE799" s="276"/>
      <c r="FF799" s="276"/>
      <c r="FG799" s="276"/>
      <c r="FH799" s="276"/>
      <c r="FI799" s="276"/>
      <c r="FJ799" s="276"/>
      <c r="FK799" s="276"/>
      <c r="FL799" s="276"/>
      <c r="FM799" s="262"/>
      <c r="FN799" s="262"/>
      <c r="FO799" s="262"/>
      <c r="FP799" s="262"/>
      <c r="FQ799" s="262"/>
      <c r="FR799" s="262"/>
      <c r="FS799" s="262"/>
      <c r="FT799" s="262"/>
      <c r="FU799" s="262"/>
      <c r="FV799" s="262"/>
      <c r="FW799" s="262"/>
      <c r="FX799" s="262"/>
      <c r="FY799" s="262"/>
      <c r="FZ799" s="262"/>
      <c r="GA799" s="262"/>
      <c r="GB799" s="262"/>
      <c r="GC799" s="262"/>
      <c r="GD799" s="262"/>
      <c r="GE799" s="262"/>
      <c r="GF799" s="262"/>
      <c r="GG799" s="262"/>
      <c r="GH799" s="262"/>
      <c r="GI799" s="262"/>
      <c r="GJ799" s="262"/>
      <c r="GK799" s="262"/>
      <c r="GL799" s="262"/>
      <c r="GM799" s="262"/>
      <c r="GN799" s="262"/>
      <c r="GO799" s="262"/>
      <c r="GP799" s="262"/>
      <c r="GQ799" s="262"/>
      <c r="GR799" s="262"/>
      <c r="GS799" s="262"/>
      <c r="GT799" s="262"/>
      <c r="GU799" s="262"/>
      <c r="GV799" s="262"/>
      <c r="GW799" s="263"/>
      <c r="GX799" s="263"/>
    </row>
    <row r="800" spans="1:212" ht="20.100000000000001" hidden="1" customHeight="1">
      <c r="A800" s="837"/>
      <c r="B800" s="826"/>
      <c r="C800" s="826"/>
      <c r="D800" s="826"/>
      <c r="E800" s="826"/>
      <c r="F800" s="826"/>
      <c r="G800" s="826"/>
      <c r="H800" s="836"/>
      <c r="I800" s="765"/>
      <c r="J800" s="766"/>
      <c r="K800" s="766"/>
      <c r="L800" s="766"/>
      <c r="M800" s="766"/>
      <c r="N800" s="766"/>
      <c r="O800" s="788"/>
      <c r="P800" s="765"/>
      <c r="Q800" s="788"/>
      <c r="R800" s="787" t="s">
        <v>41</v>
      </c>
      <c r="S800" s="766"/>
      <c r="T800" s="766"/>
      <c r="U800" s="710" t="s">
        <v>496</v>
      </c>
      <c r="V800" s="709" t="s">
        <v>467</v>
      </c>
      <c r="W800" s="976">
        <v>0</v>
      </c>
      <c r="X800" s="766"/>
      <c r="Y800" s="766"/>
      <c r="Z800" s="710" t="s">
        <v>501</v>
      </c>
      <c r="AA800" s="914">
        <v>0</v>
      </c>
      <c r="AB800" s="766"/>
      <c r="AC800" s="766"/>
      <c r="AD800" s="710" t="s">
        <v>501</v>
      </c>
      <c r="AE800" s="1239">
        <v>0</v>
      </c>
      <c r="AF800" s="977"/>
      <c r="AG800" s="766"/>
      <c r="AH800" s="709" t="s">
        <v>469</v>
      </c>
      <c r="AI800" s="709"/>
      <c r="AJ800" s="709"/>
      <c r="AK800" s="795"/>
      <c r="AL800" s="740">
        <f t="shared" ref="AL800:AL805" si="26">(W800*AA800*AE800)</f>
        <v>0</v>
      </c>
      <c r="AM800" s="741"/>
      <c r="AN800" s="741"/>
      <c r="AO800" s="741"/>
      <c r="AP800" s="741"/>
      <c r="AQ800" s="742"/>
      <c r="DW800" s="262"/>
      <c r="DX800" s="262"/>
      <c r="DY800" s="262"/>
      <c r="DZ800" s="262"/>
      <c r="EA800" s="262"/>
      <c r="EB800" s="276"/>
      <c r="EC800" s="276"/>
      <c r="ED800" s="276"/>
      <c r="EE800" s="276"/>
      <c r="EF800" s="276"/>
      <c r="EG800" s="276"/>
      <c r="EH800" s="276"/>
      <c r="EI800" s="276"/>
      <c r="EJ800" s="276"/>
      <c r="EK800" s="276"/>
      <c r="EL800" s="276"/>
      <c r="EM800" s="276"/>
      <c r="EN800" s="276"/>
      <c r="EO800" s="276"/>
      <c r="EP800" s="276"/>
      <c r="EQ800" s="276"/>
      <c r="ER800" s="276"/>
      <c r="ES800" s="262"/>
      <c r="ET800" s="262"/>
      <c r="EU800" s="262"/>
      <c r="EV800" s="262"/>
      <c r="EW800" s="262"/>
      <c r="EX800" s="262"/>
      <c r="EY800" s="276"/>
      <c r="EZ800" s="262"/>
      <c r="FA800" s="262"/>
      <c r="FB800" s="262"/>
      <c r="FC800" s="262"/>
      <c r="FD800" s="262"/>
      <c r="FE800" s="262"/>
      <c r="FF800" s="262"/>
      <c r="FG800" s="262"/>
      <c r="FH800" s="262"/>
      <c r="FI800" s="262"/>
      <c r="FJ800" s="262"/>
      <c r="FK800" s="262"/>
      <c r="FL800" s="262"/>
      <c r="FM800" s="262"/>
      <c r="FN800" s="262"/>
      <c r="FO800" s="262"/>
      <c r="FP800" s="262"/>
      <c r="FQ800" s="262"/>
      <c r="FR800" s="262"/>
      <c r="FS800" s="262"/>
      <c r="FT800" s="262"/>
      <c r="FU800" s="262"/>
      <c r="FV800" s="262"/>
      <c r="FW800" s="262"/>
      <c r="FX800" s="262"/>
      <c r="FY800" s="262"/>
      <c r="FZ800" s="262"/>
      <c r="GA800" s="262"/>
      <c r="GB800" s="262"/>
      <c r="GC800" s="262"/>
      <c r="GD800" s="262"/>
      <c r="GE800" s="262"/>
      <c r="GF800" s="262"/>
      <c r="GG800" s="262"/>
      <c r="GH800" s="262"/>
      <c r="GI800" s="262"/>
      <c r="GJ800" s="262"/>
      <c r="GK800" s="262"/>
      <c r="GL800" s="262"/>
      <c r="GM800" s="262"/>
      <c r="GN800" s="262"/>
      <c r="GO800" s="262"/>
      <c r="GP800" s="262"/>
      <c r="GQ800" s="262"/>
      <c r="GR800" s="262"/>
      <c r="GS800" s="262"/>
      <c r="GT800" s="262"/>
      <c r="GU800" s="262"/>
      <c r="GV800" s="262"/>
      <c r="GW800" s="263"/>
      <c r="GX800" s="263"/>
    </row>
    <row r="801" spans="1:206" ht="20.100000000000001" hidden="1" customHeight="1">
      <c r="A801" s="837"/>
      <c r="B801" s="826"/>
      <c r="C801" s="826"/>
      <c r="D801" s="826"/>
      <c r="E801" s="826"/>
      <c r="F801" s="826"/>
      <c r="G801" s="826"/>
      <c r="H801" s="836"/>
      <c r="I801" s="765"/>
      <c r="J801" s="766"/>
      <c r="K801" s="766"/>
      <c r="L801" s="766"/>
      <c r="M801" s="766"/>
      <c r="N801" s="766"/>
      <c r="O801" s="788"/>
      <c r="P801" s="765"/>
      <c r="Q801" s="788"/>
      <c r="R801" s="787" t="s">
        <v>41</v>
      </c>
      <c r="S801" s="766"/>
      <c r="T801" s="766"/>
      <c r="U801" s="710" t="s">
        <v>496</v>
      </c>
      <c r="V801" s="709" t="s">
        <v>467</v>
      </c>
      <c r="W801" s="976">
        <v>0</v>
      </c>
      <c r="X801" s="766"/>
      <c r="Y801" s="766"/>
      <c r="Z801" s="710" t="s">
        <v>501</v>
      </c>
      <c r="AA801" s="914">
        <v>0</v>
      </c>
      <c r="AB801" s="766"/>
      <c r="AC801" s="766"/>
      <c r="AD801" s="710" t="s">
        <v>501</v>
      </c>
      <c r="AE801" s="1239">
        <v>0</v>
      </c>
      <c r="AF801" s="977"/>
      <c r="AG801" s="766"/>
      <c r="AH801" s="709" t="s">
        <v>469</v>
      </c>
      <c r="AI801" s="709"/>
      <c r="AJ801" s="709"/>
      <c r="AK801" s="795"/>
      <c r="AL801" s="740">
        <f t="shared" si="26"/>
        <v>0</v>
      </c>
      <c r="AM801" s="741"/>
      <c r="AN801" s="741"/>
      <c r="AO801" s="741"/>
      <c r="AP801" s="741"/>
      <c r="AQ801" s="742"/>
      <c r="DW801" s="262"/>
      <c r="DX801" s="262"/>
      <c r="DY801" s="262"/>
      <c r="DZ801" s="262"/>
      <c r="EA801" s="262"/>
      <c r="EB801" s="276"/>
      <c r="EC801" s="276"/>
      <c r="ED801" s="276"/>
      <c r="EE801" s="276"/>
      <c r="EF801" s="276"/>
      <c r="EG801" s="276"/>
      <c r="EH801" s="276"/>
      <c r="EI801" s="276"/>
      <c r="EJ801" s="276"/>
      <c r="EK801" s="276"/>
      <c r="EL801" s="276"/>
      <c r="EM801" s="276"/>
      <c r="EN801" s="276"/>
      <c r="EO801" s="276"/>
      <c r="EP801" s="276"/>
      <c r="EQ801" s="276"/>
      <c r="ER801" s="276"/>
      <c r="ES801" s="262"/>
      <c r="ET801" s="262"/>
      <c r="EU801" s="262"/>
      <c r="EV801" s="262"/>
      <c r="EW801" s="262"/>
      <c r="EX801" s="262"/>
      <c r="EY801" s="276"/>
      <c r="EZ801" s="262"/>
      <c r="FA801" s="262"/>
      <c r="FB801" s="262"/>
      <c r="FC801" s="262"/>
      <c r="FD801" s="262"/>
      <c r="FE801" s="262"/>
      <c r="FF801" s="262"/>
      <c r="FG801" s="262"/>
      <c r="FH801" s="262"/>
      <c r="FI801" s="262"/>
      <c r="FJ801" s="262"/>
      <c r="FK801" s="262"/>
      <c r="FL801" s="262"/>
      <c r="FM801" s="262"/>
      <c r="FN801" s="262"/>
      <c r="FO801" s="262"/>
      <c r="FP801" s="262"/>
      <c r="FQ801" s="262"/>
      <c r="FR801" s="262"/>
      <c r="FS801" s="262"/>
      <c r="FT801" s="262"/>
      <c r="FU801" s="262"/>
      <c r="FV801" s="262"/>
      <c r="FW801" s="262"/>
      <c r="FX801" s="262"/>
      <c r="FY801" s="262"/>
      <c r="FZ801" s="262"/>
      <c r="GA801" s="262"/>
      <c r="GB801" s="262"/>
      <c r="GC801" s="262"/>
      <c r="GD801" s="262"/>
      <c r="GE801" s="262"/>
      <c r="GF801" s="262"/>
      <c r="GG801" s="262"/>
      <c r="GH801" s="262"/>
      <c r="GI801" s="262"/>
      <c r="GJ801" s="262"/>
      <c r="GK801" s="262"/>
      <c r="GL801" s="262"/>
      <c r="GM801" s="262"/>
      <c r="GN801" s="262"/>
      <c r="GO801" s="262"/>
      <c r="GP801" s="262"/>
      <c r="GQ801" s="262"/>
      <c r="GR801" s="262"/>
      <c r="GS801" s="262"/>
      <c r="GT801" s="262"/>
      <c r="GU801" s="262"/>
      <c r="GV801" s="262"/>
      <c r="GW801" s="263"/>
      <c r="GX801" s="263"/>
    </row>
    <row r="802" spans="1:206" ht="20.100000000000001" hidden="1" customHeight="1">
      <c r="A802" s="837"/>
      <c r="B802" s="826"/>
      <c r="C802" s="826"/>
      <c r="D802" s="826"/>
      <c r="E802" s="826"/>
      <c r="F802" s="826"/>
      <c r="G802" s="826"/>
      <c r="H802" s="836"/>
      <c r="I802" s="765"/>
      <c r="J802" s="766"/>
      <c r="K802" s="766"/>
      <c r="L802" s="766"/>
      <c r="M802" s="766"/>
      <c r="N802" s="766"/>
      <c r="O802" s="788"/>
      <c r="P802" s="765"/>
      <c r="Q802" s="788"/>
      <c r="R802" s="787" t="s">
        <v>41</v>
      </c>
      <c r="S802" s="766"/>
      <c r="T802" s="766"/>
      <c r="U802" s="710" t="s">
        <v>496</v>
      </c>
      <c r="V802" s="709" t="s">
        <v>467</v>
      </c>
      <c r="W802" s="976">
        <v>0</v>
      </c>
      <c r="X802" s="766"/>
      <c r="Y802" s="766"/>
      <c r="Z802" s="710" t="s">
        <v>501</v>
      </c>
      <c r="AA802" s="914">
        <v>0</v>
      </c>
      <c r="AB802" s="766"/>
      <c r="AC802" s="766"/>
      <c r="AD802" s="710" t="s">
        <v>501</v>
      </c>
      <c r="AE802" s="1239">
        <v>0</v>
      </c>
      <c r="AF802" s="977"/>
      <c r="AG802" s="766"/>
      <c r="AH802" s="709" t="s">
        <v>469</v>
      </c>
      <c r="AI802" s="709"/>
      <c r="AJ802" s="709"/>
      <c r="AK802" s="795"/>
      <c r="AL802" s="740">
        <f t="shared" si="26"/>
        <v>0</v>
      </c>
      <c r="AM802" s="741"/>
      <c r="AN802" s="741"/>
      <c r="AO802" s="741"/>
      <c r="AP802" s="741"/>
      <c r="AQ802" s="742"/>
      <c r="DW802" s="262"/>
      <c r="DX802" s="262"/>
      <c r="DY802" s="262"/>
      <c r="DZ802" s="262"/>
      <c r="EA802" s="262"/>
      <c r="EB802" s="276"/>
      <c r="EC802" s="276"/>
      <c r="ED802" s="276"/>
      <c r="EE802" s="276"/>
      <c r="EF802" s="276"/>
      <c r="EG802" s="276"/>
      <c r="EH802" s="276"/>
      <c r="EI802" s="276"/>
      <c r="EJ802" s="276"/>
      <c r="EK802" s="276"/>
      <c r="EL802" s="276"/>
      <c r="EM802" s="276"/>
      <c r="EN802" s="276"/>
      <c r="EO802" s="276"/>
      <c r="EP802" s="276"/>
      <c r="EQ802" s="276"/>
      <c r="ER802" s="276"/>
      <c r="ES802" s="262"/>
      <c r="ET802" s="262"/>
      <c r="EU802" s="262"/>
      <c r="EV802" s="262"/>
      <c r="EW802" s="262"/>
      <c r="EX802" s="262"/>
      <c r="EY802" s="262"/>
      <c r="EZ802" s="262"/>
      <c r="FA802" s="262"/>
      <c r="FB802" s="262"/>
      <c r="FC802" s="262"/>
      <c r="FD802" s="262"/>
      <c r="FE802" s="262"/>
      <c r="FF802" s="262"/>
      <c r="FG802" s="262"/>
      <c r="FH802" s="262"/>
      <c r="FI802" s="262"/>
      <c r="FJ802" s="262"/>
      <c r="FK802" s="262"/>
      <c r="FL802" s="262"/>
      <c r="FM802" s="262"/>
      <c r="FN802" s="262"/>
      <c r="FO802" s="262"/>
      <c r="FP802" s="262"/>
      <c r="FQ802" s="262"/>
      <c r="FR802" s="262"/>
      <c r="FS802" s="262"/>
      <c r="FT802" s="262"/>
      <c r="FU802" s="262"/>
      <c r="FV802" s="262"/>
      <c r="FW802" s="262"/>
      <c r="FX802" s="262"/>
      <c r="FY802" s="262"/>
      <c r="FZ802" s="262"/>
      <c r="GA802" s="262"/>
      <c r="GB802" s="262"/>
      <c r="GC802" s="262"/>
      <c r="GD802" s="262"/>
      <c r="GE802" s="262"/>
      <c r="GF802" s="262"/>
      <c r="GG802" s="262"/>
      <c r="GH802" s="262"/>
      <c r="GI802" s="262"/>
      <c r="GJ802" s="262"/>
      <c r="GK802" s="262"/>
      <c r="GL802" s="262"/>
      <c r="GM802" s="262"/>
      <c r="GN802" s="262"/>
      <c r="GO802" s="262"/>
      <c r="GP802" s="262"/>
      <c r="GQ802" s="262"/>
      <c r="GR802" s="262"/>
      <c r="GS802" s="262"/>
      <c r="GT802" s="262"/>
      <c r="GU802" s="262"/>
      <c r="GV802" s="262"/>
      <c r="GW802" s="263"/>
      <c r="GX802" s="263"/>
    </row>
    <row r="803" spans="1:206" ht="20.100000000000001" hidden="1" customHeight="1">
      <c r="A803" s="837"/>
      <c r="B803" s="826"/>
      <c r="C803" s="826"/>
      <c r="D803" s="826"/>
      <c r="E803" s="826"/>
      <c r="F803" s="826"/>
      <c r="G803" s="826"/>
      <c r="H803" s="836"/>
      <c r="I803" s="765"/>
      <c r="J803" s="766"/>
      <c r="K803" s="766"/>
      <c r="L803" s="766"/>
      <c r="M803" s="766"/>
      <c r="N803" s="766"/>
      <c r="O803" s="788"/>
      <c r="P803" s="765"/>
      <c r="Q803" s="788"/>
      <c r="R803" s="787" t="s">
        <v>41</v>
      </c>
      <c r="S803" s="766"/>
      <c r="T803" s="766"/>
      <c r="U803" s="710" t="s">
        <v>496</v>
      </c>
      <c r="V803" s="709" t="s">
        <v>467</v>
      </c>
      <c r="W803" s="976">
        <v>0</v>
      </c>
      <c r="X803" s="766"/>
      <c r="Y803" s="766"/>
      <c r="Z803" s="710" t="s">
        <v>501</v>
      </c>
      <c r="AA803" s="914">
        <v>0</v>
      </c>
      <c r="AB803" s="766"/>
      <c r="AC803" s="766"/>
      <c r="AD803" s="710" t="s">
        <v>501</v>
      </c>
      <c r="AE803" s="1239">
        <v>0</v>
      </c>
      <c r="AF803" s="977"/>
      <c r="AG803" s="766"/>
      <c r="AH803" s="709" t="s">
        <v>469</v>
      </c>
      <c r="AI803" s="709"/>
      <c r="AJ803" s="709"/>
      <c r="AK803" s="795"/>
      <c r="AL803" s="740">
        <f t="shared" si="26"/>
        <v>0</v>
      </c>
      <c r="AM803" s="741"/>
      <c r="AN803" s="741"/>
      <c r="AO803" s="741"/>
      <c r="AP803" s="741"/>
      <c r="AQ803" s="742"/>
      <c r="DW803" s="262"/>
      <c r="DX803" s="262"/>
      <c r="DY803" s="262"/>
      <c r="DZ803" s="262"/>
      <c r="EA803" s="262"/>
      <c r="EB803" s="276"/>
      <c r="EC803" s="276"/>
      <c r="ED803" s="276"/>
      <c r="EE803" s="276"/>
      <c r="EF803" s="276"/>
      <c r="EG803" s="276"/>
      <c r="EH803" s="276"/>
      <c r="EI803" s="276"/>
      <c r="EJ803" s="276"/>
      <c r="EK803" s="276"/>
      <c r="EL803" s="276"/>
      <c r="EM803" s="276"/>
      <c r="EN803" s="276"/>
      <c r="EO803" s="276"/>
      <c r="EP803" s="276"/>
      <c r="EQ803" s="276"/>
      <c r="ER803" s="276"/>
      <c r="ES803" s="262"/>
      <c r="ET803" s="262"/>
      <c r="EU803" s="262"/>
      <c r="EV803" s="262"/>
      <c r="EW803" s="262"/>
      <c r="EX803" s="262"/>
      <c r="EY803" s="262"/>
      <c r="EZ803" s="262"/>
      <c r="FA803" s="262"/>
      <c r="FB803" s="262"/>
      <c r="FC803" s="262"/>
      <c r="FD803" s="262"/>
      <c r="FE803" s="262"/>
      <c r="FF803" s="262"/>
      <c r="FG803" s="262"/>
      <c r="FH803" s="262"/>
      <c r="FI803" s="262"/>
      <c r="FJ803" s="262"/>
      <c r="FK803" s="262"/>
      <c r="FL803" s="262"/>
      <c r="FM803" s="262"/>
      <c r="FN803" s="262"/>
      <c r="FO803" s="262"/>
      <c r="FP803" s="262"/>
      <c r="FQ803" s="262"/>
      <c r="FR803" s="262"/>
      <c r="FS803" s="262"/>
      <c r="FT803" s="262"/>
      <c r="FU803" s="262"/>
      <c r="FV803" s="262"/>
      <c r="FW803" s="262"/>
      <c r="FX803" s="262"/>
      <c r="FY803" s="262"/>
      <c r="FZ803" s="262"/>
      <c r="GA803" s="262"/>
      <c r="GB803" s="262"/>
      <c r="GC803" s="262"/>
      <c r="GD803" s="262"/>
      <c r="GE803" s="262"/>
      <c r="GF803" s="262"/>
      <c r="GG803" s="262"/>
      <c r="GH803" s="262"/>
      <c r="GI803" s="262"/>
      <c r="GJ803" s="262"/>
      <c r="GK803" s="262"/>
      <c r="GL803" s="262"/>
      <c r="GM803" s="262"/>
      <c r="GN803" s="262"/>
      <c r="GO803" s="262"/>
      <c r="GP803" s="262"/>
      <c r="GQ803" s="262"/>
      <c r="GR803" s="262"/>
      <c r="GS803" s="262"/>
      <c r="GT803" s="262"/>
      <c r="GU803" s="263"/>
      <c r="GV803" s="262"/>
      <c r="GW803" s="263"/>
      <c r="GX803" s="263"/>
    </row>
    <row r="804" spans="1:206" ht="20.100000000000001" hidden="1" customHeight="1">
      <c r="A804" s="837"/>
      <c r="B804" s="826"/>
      <c r="C804" s="826"/>
      <c r="D804" s="826"/>
      <c r="E804" s="826"/>
      <c r="F804" s="826"/>
      <c r="G804" s="826"/>
      <c r="H804" s="836"/>
      <c r="I804" s="765"/>
      <c r="J804" s="766"/>
      <c r="K804" s="766"/>
      <c r="L804" s="766"/>
      <c r="M804" s="766"/>
      <c r="N804" s="766"/>
      <c r="O804" s="788"/>
      <c r="P804" s="765"/>
      <c r="Q804" s="788"/>
      <c r="R804" s="787" t="s">
        <v>41</v>
      </c>
      <c r="S804" s="766"/>
      <c r="T804" s="766"/>
      <c r="U804" s="710" t="s">
        <v>496</v>
      </c>
      <c r="V804" s="709" t="s">
        <v>467</v>
      </c>
      <c r="W804" s="976">
        <v>0</v>
      </c>
      <c r="X804" s="766"/>
      <c r="Y804" s="766"/>
      <c r="Z804" s="710" t="s">
        <v>501</v>
      </c>
      <c r="AA804" s="914">
        <v>0</v>
      </c>
      <c r="AB804" s="766"/>
      <c r="AC804" s="766"/>
      <c r="AD804" s="710" t="s">
        <v>501</v>
      </c>
      <c r="AE804" s="1239">
        <v>0</v>
      </c>
      <c r="AF804" s="977"/>
      <c r="AG804" s="766"/>
      <c r="AH804" s="709" t="s">
        <v>469</v>
      </c>
      <c r="AI804" s="709"/>
      <c r="AJ804" s="709"/>
      <c r="AK804" s="795"/>
      <c r="AL804" s="740">
        <f t="shared" si="26"/>
        <v>0</v>
      </c>
      <c r="AM804" s="741"/>
      <c r="AN804" s="741"/>
      <c r="AO804" s="741"/>
      <c r="AP804" s="741"/>
      <c r="AQ804" s="742"/>
      <c r="DW804" s="262"/>
      <c r="DX804" s="262"/>
      <c r="DY804" s="262"/>
      <c r="DZ804" s="262"/>
      <c r="EA804" s="262"/>
      <c r="EB804" s="276"/>
      <c r="EC804" s="276"/>
      <c r="ED804" s="276"/>
      <c r="EE804" s="276"/>
      <c r="EF804" s="276"/>
      <c r="EG804" s="276"/>
      <c r="EH804" s="276"/>
      <c r="EI804" s="276"/>
      <c r="EJ804" s="276"/>
      <c r="EK804" s="276"/>
      <c r="EL804" s="276"/>
      <c r="EM804" s="276"/>
      <c r="EN804" s="276"/>
      <c r="EO804" s="276"/>
      <c r="EP804" s="276"/>
      <c r="EQ804" s="276"/>
      <c r="ER804" s="262"/>
      <c r="ES804" s="262"/>
      <c r="ET804" s="262"/>
      <c r="EU804" s="262"/>
      <c r="EV804" s="262"/>
      <c r="EW804" s="262"/>
      <c r="EX804" s="262"/>
      <c r="EY804" s="262"/>
      <c r="EZ804" s="262"/>
      <c r="FA804" s="262"/>
      <c r="FB804" s="262"/>
      <c r="FC804" s="262"/>
      <c r="FD804" s="262"/>
      <c r="FE804" s="262"/>
      <c r="FF804" s="262"/>
      <c r="FG804" s="262"/>
      <c r="FH804" s="262"/>
      <c r="FI804" s="262"/>
      <c r="FJ804" s="262"/>
      <c r="FK804" s="262"/>
      <c r="FL804" s="262"/>
      <c r="FM804" s="262"/>
      <c r="FN804" s="262"/>
      <c r="FO804" s="262"/>
      <c r="FP804" s="262"/>
      <c r="FQ804" s="262"/>
      <c r="FR804" s="262"/>
      <c r="FS804" s="262"/>
      <c r="FT804" s="262"/>
      <c r="FU804" s="262"/>
      <c r="FV804" s="262"/>
      <c r="FW804" s="262"/>
      <c r="FX804" s="262"/>
      <c r="FY804" s="262"/>
      <c r="FZ804" s="262"/>
      <c r="GA804" s="262"/>
      <c r="GB804" s="262"/>
      <c r="GC804" s="262"/>
      <c r="GD804" s="262"/>
      <c r="GE804" s="262"/>
      <c r="GF804" s="262"/>
      <c r="GG804" s="262"/>
      <c r="GH804" s="262"/>
      <c r="GI804" s="262"/>
      <c r="GJ804" s="262"/>
      <c r="GK804" s="262"/>
      <c r="GL804" s="262"/>
      <c r="GM804" s="262"/>
      <c r="GN804" s="262"/>
      <c r="GO804" s="262"/>
      <c r="GP804" s="262"/>
      <c r="GQ804" s="262"/>
      <c r="GR804" s="262"/>
      <c r="GS804" s="262"/>
      <c r="GT804" s="262"/>
      <c r="GU804" s="263"/>
      <c r="GV804" s="262"/>
      <c r="GW804" s="263"/>
      <c r="GX804" s="263"/>
    </row>
    <row r="805" spans="1:206" ht="20.100000000000001" hidden="1" customHeight="1">
      <c r="A805" s="837"/>
      <c r="B805" s="826"/>
      <c r="C805" s="826"/>
      <c r="D805" s="826"/>
      <c r="E805" s="826"/>
      <c r="F805" s="826"/>
      <c r="G805" s="826"/>
      <c r="H805" s="836"/>
      <c r="I805" s="765"/>
      <c r="J805" s="766"/>
      <c r="K805" s="766"/>
      <c r="L805" s="766"/>
      <c r="M805" s="766"/>
      <c r="N805" s="766"/>
      <c r="O805" s="788"/>
      <c r="P805" s="765"/>
      <c r="Q805" s="788"/>
      <c r="R805" s="787" t="s">
        <v>41</v>
      </c>
      <c r="S805" s="766"/>
      <c r="T805" s="766"/>
      <c r="U805" s="710" t="s">
        <v>496</v>
      </c>
      <c r="V805" s="709" t="s">
        <v>467</v>
      </c>
      <c r="W805" s="976">
        <v>0</v>
      </c>
      <c r="X805" s="766"/>
      <c r="Y805" s="766"/>
      <c r="Z805" s="710" t="s">
        <v>501</v>
      </c>
      <c r="AA805" s="914">
        <v>0</v>
      </c>
      <c r="AB805" s="766"/>
      <c r="AC805" s="766"/>
      <c r="AD805" s="710" t="s">
        <v>501</v>
      </c>
      <c r="AE805" s="1239">
        <v>0</v>
      </c>
      <c r="AF805" s="977"/>
      <c r="AG805" s="766"/>
      <c r="AH805" s="709" t="s">
        <v>469</v>
      </c>
      <c r="AI805" s="709"/>
      <c r="AJ805" s="709"/>
      <c r="AK805" s="795"/>
      <c r="AL805" s="740">
        <f t="shared" si="26"/>
        <v>0</v>
      </c>
      <c r="AM805" s="741"/>
      <c r="AN805" s="741"/>
      <c r="AO805" s="741"/>
      <c r="AP805" s="741"/>
      <c r="AQ805" s="742"/>
      <c r="DW805" s="262"/>
      <c r="DX805" s="262"/>
      <c r="DY805" s="262"/>
      <c r="DZ805" s="262"/>
      <c r="EA805" s="262"/>
      <c r="EB805" s="276"/>
      <c r="EC805" s="276"/>
      <c r="ED805" s="276"/>
      <c r="EE805" s="276"/>
      <c r="EF805" s="276"/>
      <c r="EG805" s="276"/>
      <c r="EH805" s="276"/>
      <c r="EI805" s="276"/>
      <c r="EJ805" s="276"/>
      <c r="EK805" s="276"/>
      <c r="EL805" s="276"/>
      <c r="EM805" s="276"/>
      <c r="EN805" s="262"/>
      <c r="EO805" s="262"/>
      <c r="EP805" s="262"/>
      <c r="EQ805" s="262"/>
      <c r="ER805" s="262"/>
      <c r="ES805" s="262"/>
      <c r="ET805" s="262"/>
      <c r="EU805" s="262"/>
      <c r="EV805" s="262"/>
      <c r="EW805" s="262"/>
      <c r="EX805" s="262"/>
      <c r="EY805" s="262"/>
      <c r="EZ805" s="262"/>
      <c r="FA805" s="262"/>
      <c r="FB805" s="262"/>
      <c r="FC805" s="262"/>
      <c r="FD805" s="262"/>
      <c r="FE805" s="262"/>
      <c r="FF805" s="262"/>
      <c r="FG805" s="262"/>
      <c r="FH805" s="262"/>
      <c r="FI805" s="262"/>
      <c r="FJ805" s="262"/>
      <c r="FK805" s="262"/>
      <c r="FL805" s="262"/>
      <c r="FM805" s="262"/>
      <c r="FN805" s="262"/>
      <c r="FO805" s="262"/>
      <c r="FP805" s="262"/>
      <c r="FQ805" s="262"/>
      <c r="FR805" s="262"/>
      <c r="FS805" s="262"/>
      <c r="FT805" s="262"/>
      <c r="FU805" s="262"/>
      <c r="FV805" s="262"/>
      <c r="FW805" s="262"/>
      <c r="FX805" s="262"/>
      <c r="FY805" s="262"/>
      <c r="FZ805" s="262"/>
      <c r="GA805" s="262"/>
      <c r="GB805" s="262"/>
      <c r="GC805" s="262"/>
      <c r="GD805" s="262"/>
      <c r="GE805" s="262"/>
      <c r="GF805" s="262"/>
      <c r="GG805" s="262"/>
      <c r="GH805" s="262"/>
      <c r="GI805" s="262"/>
      <c r="GJ805" s="262"/>
      <c r="GK805" s="262"/>
      <c r="GL805" s="262"/>
      <c r="GM805" s="262"/>
      <c r="GN805" s="262"/>
      <c r="GO805" s="262"/>
      <c r="GP805" s="262"/>
      <c r="GQ805" s="262"/>
      <c r="GR805" s="262"/>
      <c r="GS805" s="262"/>
      <c r="GT805" s="262"/>
      <c r="GU805" s="263"/>
      <c r="GV805" s="262"/>
      <c r="GW805" s="263"/>
      <c r="GX805" s="263"/>
    </row>
    <row r="806" spans="1:206" ht="20.100000000000001" hidden="1" customHeight="1">
      <c r="A806" s="837"/>
      <c r="B806" s="826"/>
      <c r="C806" s="826"/>
      <c r="D806" s="826"/>
      <c r="E806" s="826"/>
      <c r="F806" s="826"/>
      <c r="G806" s="826"/>
      <c r="H806" s="836"/>
      <c r="I806" s="811"/>
      <c r="J806" s="809"/>
      <c r="K806" s="809"/>
      <c r="L806" s="809"/>
      <c r="M806" s="809"/>
      <c r="N806" s="809"/>
      <c r="O806" s="812"/>
      <c r="P806" s="811"/>
      <c r="Q806" s="812"/>
      <c r="R806" s="811" t="s">
        <v>762</v>
      </c>
      <c r="S806" s="809"/>
      <c r="T806" s="809"/>
      <c r="U806" s="763"/>
      <c r="V806" s="747"/>
      <c r="W806" s="1275"/>
      <c r="X806" s="809"/>
      <c r="Y806" s="809"/>
      <c r="Z806" s="809"/>
      <c r="AA806" s="763"/>
      <c r="AB806" s="1275"/>
      <c r="AC806" s="809"/>
      <c r="AD806" s="809"/>
      <c r="AE806" s="809"/>
      <c r="AF806" s="747"/>
      <c r="AG806" s="747"/>
      <c r="AH806" s="747"/>
      <c r="AI806" s="747"/>
      <c r="AJ806" s="747"/>
      <c r="AK806" s="810"/>
      <c r="AL806" s="753">
        <f>SUM(AL800:AL805)</f>
        <v>0</v>
      </c>
      <c r="AM806" s="754"/>
      <c r="AN806" s="754"/>
      <c r="AO806" s="754"/>
      <c r="AP806" s="754"/>
      <c r="AQ806" s="755"/>
      <c r="DW806" s="262"/>
      <c r="DX806" s="262"/>
      <c r="DY806" s="262"/>
      <c r="DZ806" s="262"/>
      <c r="EA806" s="262"/>
      <c r="EB806" s="276"/>
      <c r="EC806" s="276"/>
      <c r="ED806" s="276"/>
      <c r="EE806" s="276"/>
      <c r="EF806" s="276"/>
      <c r="EG806" s="276"/>
      <c r="EH806" s="276"/>
      <c r="EI806" s="276"/>
      <c r="EJ806" s="276"/>
      <c r="EK806" s="276"/>
      <c r="EL806" s="262"/>
      <c r="EM806" s="262"/>
      <c r="EN806" s="262"/>
      <c r="EO806" s="262"/>
      <c r="EP806" s="262"/>
      <c r="EQ806" s="262"/>
      <c r="ER806" s="262"/>
      <c r="ES806" s="262"/>
      <c r="ET806" s="262"/>
      <c r="EU806" s="262"/>
      <c r="EV806" s="262"/>
      <c r="EW806" s="262"/>
      <c r="EX806" s="262"/>
      <c r="EY806" s="262"/>
      <c r="EZ806" s="262"/>
      <c r="FA806" s="262"/>
      <c r="FB806" s="262"/>
      <c r="FC806" s="262"/>
      <c r="FD806" s="262"/>
      <c r="FE806" s="262"/>
      <c r="FF806" s="262"/>
      <c r="FG806" s="262"/>
      <c r="FH806" s="262"/>
      <c r="FI806" s="262"/>
      <c r="FJ806" s="262"/>
      <c r="FK806" s="262"/>
      <c r="FL806" s="262"/>
      <c r="FM806" s="262"/>
      <c r="FN806" s="262"/>
      <c r="FO806" s="262"/>
      <c r="FP806" s="262"/>
      <c r="FQ806" s="262"/>
      <c r="FR806" s="262"/>
      <c r="FS806" s="262"/>
      <c r="FT806" s="262"/>
      <c r="FU806" s="262"/>
      <c r="FV806" s="262"/>
      <c r="FW806" s="262"/>
      <c r="FX806" s="262"/>
      <c r="FY806" s="262"/>
      <c r="FZ806" s="262"/>
      <c r="GA806" s="262"/>
      <c r="GB806" s="262"/>
      <c r="GC806" s="262"/>
      <c r="GD806" s="262"/>
      <c r="GE806" s="262"/>
      <c r="GF806" s="262"/>
      <c r="GG806" s="262"/>
      <c r="GH806" s="262"/>
      <c r="GI806" s="262"/>
      <c r="GJ806" s="262"/>
      <c r="GK806" s="262"/>
      <c r="GL806" s="262"/>
      <c r="GM806" s="262"/>
      <c r="GN806" s="262"/>
      <c r="GO806" s="262"/>
      <c r="GP806" s="262"/>
      <c r="GQ806" s="262"/>
      <c r="GR806" s="262"/>
      <c r="GS806" s="262"/>
      <c r="GT806" s="262"/>
      <c r="GU806" s="263"/>
      <c r="GV806" s="263"/>
      <c r="GW806" s="263"/>
      <c r="GX806" s="263"/>
    </row>
    <row r="807" spans="1:206" ht="20.100000000000001" hidden="1" customHeight="1">
      <c r="A807" s="837"/>
      <c r="B807" s="826"/>
      <c r="C807" s="826"/>
      <c r="D807" s="826"/>
      <c r="E807" s="826"/>
      <c r="F807" s="826"/>
      <c r="G807" s="826"/>
      <c r="H807" s="836"/>
      <c r="I807" s="715" t="s">
        <v>801</v>
      </c>
      <c r="J807" s="716"/>
      <c r="K807" s="716"/>
      <c r="L807" s="716"/>
      <c r="M807" s="716"/>
      <c r="N807" s="716"/>
      <c r="O807" s="848"/>
      <c r="P807" s="715" t="s">
        <v>514</v>
      </c>
      <c r="Q807" s="848"/>
      <c r="R807" s="960"/>
      <c r="S807" s="724"/>
      <c r="T807" s="724"/>
      <c r="U807" s="724"/>
      <c r="V807" s="724"/>
      <c r="W807" s="724"/>
      <c r="X807" s="724"/>
      <c r="Y807" s="896"/>
      <c r="Z807" s="724"/>
      <c r="AA807" s="724"/>
      <c r="AB807" s="724"/>
      <c r="AC807" s="724"/>
      <c r="AD807" s="724"/>
      <c r="AE807" s="724"/>
      <c r="AF807" s="896"/>
      <c r="AG807" s="724"/>
      <c r="AH807" s="724"/>
      <c r="AI807" s="724"/>
      <c r="AJ807" s="724"/>
      <c r="AK807" s="1282"/>
      <c r="AL807" s="1280"/>
      <c r="AM807" s="1283"/>
      <c r="AN807" s="900"/>
      <c r="AO807" s="900"/>
      <c r="AP807" s="900"/>
      <c r="AQ807" s="901"/>
      <c r="DW807" s="262"/>
      <c r="DX807" s="262"/>
      <c r="DY807" s="262"/>
      <c r="DZ807" s="262"/>
      <c r="EA807" s="262"/>
      <c r="EB807" s="276"/>
      <c r="EC807" s="276"/>
      <c r="ED807" s="276"/>
      <c r="EE807" s="276"/>
      <c r="EF807" s="276"/>
      <c r="EG807" s="276"/>
      <c r="EH807" s="276"/>
      <c r="EI807" s="276"/>
      <c r="EJ807" s="276"/>
      <c r="EK807" s="276"/>
      <c r="EL807" s="262"/>
      <c r="EM807" s="262"/>
      <c r="EN807" s="262"/>
      <c r="EO807" s="262"/>
      <c r="EP807" s="262"/>
      <c r="EQ807" s="262"/>
      <c r="ER807" s="262"/>
      <c r="ES807" s="262"/>
      <c r="ET807" s="262"/>
      <c r="EU807" s="262"/>
      <c r="EV807" s="262"/>
      <c r="EW807" s="262"/>
      <c r="EX807" s="262"/>
      <c r="EY807" s="262"/>
      <c r="EZ807" s="262"/>
      <c r="FA807" s="262"/>
      <c r="FB807" s="262"/>
      <c r="FC807" s="262"/>
      <c r="FD807" s="262"/>
      <c r="FE807" s="262"/>
      <c r="FF807" s="262"/>
      <c r="FG807" s="262"/>
      <c r="FH807" s="262"/>
      <c r="FI807" s="262"/>
      <c r="FJ807" s="262"/>
      <c r="FK807" s="262"/>
      <c r="FL807" s="262"/>
      <c r="FM807" s="262"/>
      <c r="FN807" s="262"/>
      <c r="FO807" s="262"/>
      <c r="FP807" s="262"/>
      <c r="FQ807" s="262"/>
      <c r="FR807" s="262"/>
      <c r="FS807" s="262"/>
      <c r="FT807" s="262"/>
      <c r="FU807" s="262"/>
      <c r="FV807" s="262"/>
      <c r="FW807" s="262"/>
      <c r="FX807" s="262"/>
      <c r="FY807" s="262"/>
      <c r="FZ807" s="262"/>
      <c r="GA807" s="262"/>
      <c r="GB807" s="262"/>
      <c r="GC807" s="262"/>
      <c r="GD807" s="262"/>
      <c r="GE807" s="262"/>
      <c r="GF807" s="262"/>
      <c r="GG807" s="262"/>
      <c r="GH807" s="262"/>
      <c r="GI807" s="262"/>
      <c r="GJ807" s="262"/>
      <c r="GK807" s="262"/>
      <c r="GL807" s="262"/>
      <c r="GM807" s="262"/>
      <c r="GN807" s="262"/>
      <c r="GO807" s="262"/>
      <c r="GP807" s="262"/>
      <c r="GQ807" s="262"/>
      <c r="GR807" s="262"/>
      <c r="GS807" s="262"/>
      <c r="GT807" s="262"/>
      <c r="GU807" s="263"/>
      <c r="GV807" s="263"/>
      <c r="GW807" s="263"/>
      <c r="GX807" s="263"/>
    </row>
    <row r="808" spans="1:206" ht="20.100000000000001" hidden="1" customHeight="1">
      <c r="A808" s="837"/>
      <c r="B808" s="826"/>
      <c r="C808" s="826"/>
      <c r="D808" s="826"/>
      <c r="E808" s="826"/>
      <c r="F808" s="826"/>
      <c r="G808" s="826"/>
      <c r="H808" s="836"/>
      <c r="I808" s="765"/>
      <c r="J808" s="766"/>
      <c r="K808" s="766"/>
      <c r="L808" s="766"/>
      <c r="M808" s="766"/>
      <c r="N808" s="766"/>
      <c r="O808" s="788"/>
      <c r="P808" s="765"/>
      <c r="Q808" s="788"/>
      <c r="R808" s="765"/>
      <c r="S808" s="766"/>
      <c r="T808" s="766"/>
      <c r="U808" s="710" t="s">
        <v>496</v>
      </c>
      <c r="V808" s="709" t="s">
        <v>467</v>
      </c>
      <c r="W808" s="976">
        <v>3</v>
      </c>
      <c r="X808" s="766"/>
      <c r="Y808" s="766"/>
      <c r="Z808" s="710" t="s">
        <v>501</v>
      </c>
      <c r="AA808" s="914">
        <v>6</v>
      </c>
      <c r="AB808" s="766"/>
      <c r="AC808" s="766"/>
      <c r="AD808" s="710" t="s">
        <v>501</v>
      </c>
      <c r="AE808" s="1239">
        <v>1</v>
      </c>
      <c r="AF808" s="977"/>
      <c r="AG808" s="766"/>
      <c r="AH808" s="709" t="s">
        <v>469</v>
      </c>
      <c r="AI808" s="709"/>
      <c r="AJ808" s="709"/>
      <c r="AK808" s="795"/>
      <c r="AL808" s="740">
        <f t="shared" ref="AL808:AL813" si="27">(W808*AA808*AE808)</f>
        <v>18</v>
      </c>
      <c r="AM808" s="741"/>
      <c r="AN808" s="741"/>
      <c r="AO808" s="741"/>
      <c r="AP808" s="741"/>
      <c r="AQ808" s="742"/>
      <c r="AR808" s="111"/>
      <c r="AS808" s="111"/>
      <c r="AT808" s="111"/>
      <c r="AU808" s="111"/>
      <c r="AV808" s="111"/>
      <c r="AW808" s="286"/>
      <c r="AX808" s="286"/>
      <c r="AY808" s="286"/>
      <c r="AZ808" s="286"/>
      <c r="BA808" s="286"/>
      <c r="BB808" s="261"/>
      <c r="BC808" s="261"/>
      <c r="BD808" s="261"/>
      <c r="BE808" s="261"/>
      <c r="BF808" s="261"/>
      <c r="BG808" s="261"/>
      <c r="BH808" s="261"/>
      <c r="BI808" s="261"/>
      <c r="BJ808" s="261"/>
      <c r="BK808" s="261"/>
      <c r="BL808" s="261"/>
      <c r="BM808" s="261"/>
      <c r="BN808" s="261"/>
      <c r="BO808" s="261"/>
      <c r="BP808" s="261"/>
      <c r="BQ808" s="261"/>
      <c r="BR808" s="261"/>
      <c r="BS808" s="261"/>
      <c r="BT808" s="261"/>
      <c r="BU808" s="261"/>
      <c r="BV808" s="261"/>
      <c r="BW808" s="261"/>
      <c r="BX808" s="261"/>
      <c r="BY808" s="261"/>
      <c r="BZ808" s="261"/>
      <c r="CA808" s="261"/>
      <c r="CB808" s="261"/>
      <c r="CC808" s="261"/>
      <c r="CD808" s="261"/>
      <c r="CE808" s="261"/>
      <c r="CF808" s="287"/>
      <c r="CG808" s="287"/>
      <c r="CH808" s="287"/>
      <c r="CI808" s="287"/>
      <c r="CJ808" s="287"/>
      <c r="CK808" s="287"/>
      <c r="CL808" s="288"/>
      <c r="CM808" s="288"/>
      <c r="CN808" s="288"/>
      <c r="CO808" s="288"/>
      <c r="CP808" s="288"/>
      <c r="CQ808" s="288"/>
      <c r="CR808" s="289"/>
      <c r="CS808" s="289"/>
      <c r="CT808" s="289"/>
      <c r="CU808" s="289"/>
      <c r="CV808" s="289"/>
      <c r="CW808" s="289"/>
      <c r="CX808" s="263"/>
      <c r="CY808" s="262"/>
      <c r="CZ808" s="262"/>
      <c r="DA808" s="262"/>
      <c r="DB808" s="262"/>
      <c r="DC808" s="262"/>
      <c r="DD808" s="262"/>
      <c r="DE808" s="262"/>
      <c r="DF808" s="262"/>
      <c r="DG808" s="262"/>
      <c r="DH808" s="262"/>
      <c r="DI808" s="262"/>
      <c r="DJ808" s="262"/>
      <c r="DK808" s="262"/>
      <c r="DL808" s="262"/>
      <c r="DS808" s="262"/>
      <c r="DT808" s="262"/>
      <c r="DU808" s="262"/>
      <c r="DV808" s="262"/>
      <c r="DW808" s="262"/>
      <c r="DX808" s="262"/>
      <c r="DY808" s="262"/>
      <c r="DZ808" s="262"/>
      <c r="EA808" s="262"/>
      <c r="EB808" s="276"/>
      <c r="EC808" s="276"/>
      <c r="ED808" s="276"/>
      <c r="EE808" s="276"/>
      <c r="EF808" s="276"/>
      <c r="EG808" s="276"/>
      <c r="EH808" s="276"/>
      <c r="EI808" s="276"/>
      <c r="EJ808" s="276"/>
      <c r="EK808" s="276"/>
      <c r="EL808" s="262"/>
      <c r="EM808" s="262"/>
      <c r="EN808" s="262"/>
      <c r="EO808" s="262"/>
      <c r="EP808" s="262"/>
      <c r="EQ808" s="262"/>
      <c r="ER808" s="262"/>
      <c r="ES808" s="262"/>
      <c r="ET808" s="262"/>
      <c r="EU808" s="262"/>
      <c r="EV808" s="262"/>
      <c r="EW808" s="262"/>
      <c r="EX808" s="262"/>
      <c r="EY808" s="262"/>
      <c r="EZ808" s="262"/>
      <c r="FA808" s="262"/>
      <c r="FB808" s="262"/>
      <c r="FC808" s="262"/>
      <c r="FD808" s="262"/>
      <c r="FE808" s="262"/>
      <c r="FF808" s="262"/>
      <c r="FG808" s="262"/>
      <c r="FH808" s="262"/>
      <c r="FI808" s="262"/>
      <c r="FJ808" s="262"/>
      <c r="FK808" s="262"/>
      <c r="FL808" s="262"/>
      <c r="FM808" s="262"/>
      <c r="FN808" s="262"/>
      <c r="FO808" s="262"/>
      <c r="FP808" s="262"/>
      <c r="FQ808" s="262"/>
      <c r="FR808" s="262"/>
      <c r="FS808" s="262"/>
      <c r="FT808" s="262"/>
      <c r="FU808" s="262"/>
      <c r="FV808" s="262"/>
      <c r="FW808" s="262"/>
      <c r="FX808" s="262"/>
      <c r="FY808" s="262"/>
      <c r="FZ808" s="262"/>
      <c r="GA808" s="262"/>
      <c r="GB808" s="262"/>
      <c r="GC808" s="262"/>
      <c r="GD808" s="262"/>
      <c r="GE808" s="262"/>
      <c r="GF808" s="262"/>
      <c r="GG808" s="262"/>
      <c r="GH808" s="262"/>
      <c r="GI808" s="262"/>
      <c r="GJ808" s="262"/>
      <c r="GK808" s="262"/>
      <c r="GL808" s="262"/>
      <c r="GM808" s="262"/>
      <c r="GN808" s="262"/>
      <c r="GO808" s="262"/>
      <c r="GP808" s="262"/>
      <c r="GQ808" s="262"/>
      <c r="GR808" s="262"/>
      <c r="GS808" s="262"/>
      <c r="GT808" s="262"/>
      <c r="GU808" s="263"/>
      <c r="GV808" s="263"/>
      <c r="GW808" s="263"/>
      <c r="GX808" s="263"/>
    </row>
    <row r="809" spans="1:206" ht="20.100000000000001" hidden="1" customHeight="1">
      <c r="A809" s="837"/>
      <c r="B809" s="826"/>
      <c r="C809" s="826"/>
      <c r="D809" s="826"/>
      <c r="E809" s="826"/>
      <c r="F809" s="826"/>
      <c r="G809" s="826"/>
      <c r="H809" s="836"/>
      <c r="I809" s="765"/>
      <c r="J809" s="766"/>
      <c r="K809" s="766"/>
      <c r="L809" s="766"/>
      <c r="M809" s="766"/>
      <c r="N809" s="766"/>
      <c r="O809" s="788"/>
      <c r="P809" s="765"/>
      <c r="Q809" s="788"/>
      <c r="R809" s="765"/>
      <c r="S809" s="766"/>
      <c r="T809" s="766"/>
      <c r="U809" s="710" t="s">
        <v>496</v>
      </c>
      <c r="V809" s="709" t="s">
        <v>467</v>
      </c>
      <c r="W809" s="976">
        <v>2</v>
      </c>
      <c r="X809" s="766"/>
      <c r="Y809" s="766"/>
      <c r="Z809" s="710" t="s">
        <v>501</v>
      </c>
      <c r="AA809" s="914">
        <v>2</v>
      </c>
      <c r="AB809" s="766"/>
      <c r="AC809" s="766"/>
      <c r="AD809" s="710" t="s">
        <v>501</v>
      </c>
      <c r="AE809" s="1239">
        <v>4</v>
      </c>
      <c r="AF809" s="977"/>
      <c r="AG809" s="766"/>
      <c r="AH809" s="709" t="s">
        <v>469</v>
      </c>
      <c r="AI809" s="709"/>
      <c r="AJ809" s="709"/>
      <c r="AK809" s="795"/>
      <c r="AL809" s="740">
        <f t="shared" si="27"/>
        <v>16</v>
      </c>
      <c r="AM809" s="741"/>
      <c r="AN809" s="741"/>
      <c r="AO809" s="741"/>
      <c r="AP809" s="741"/>
      <c r="AQ809" s="742"/>
      <c r="AR809" s="111"/>
      <c r="AS809" s="111"/>
      <c r="AT809" s="111"/>
      <c r="AU809" s="111"/>
      <c r="AV809" s="111"/>
      <c r="AW809" s="286"/>
      <c r="AX809" s="286"/>
      <c r="AY809" s="286"/>
      <c r="AZ809" s="286"/>
      <c r="BA809" s="286"/>
      <c r="BB809" s="261"/>
      <c r="BC809" s="261"/>
      <c r="BD809" s="261"/>
      <c r="BE809" s="261"/>
      <c r="BF809" s="261"/>
      <c r="BG809" s="261"/>
      <c r="BH809" s="261"/>
      <c r="BI809" s="261"/>
      <c r="BJ809" s="261"/>
      <c r="BK809" s="261"/>
      <c r="BL809" s="261"/>
      <c r="BM809" s="261"/>
      <c r="BN809" s="261"/>
      <c r="BO809" s="261"/>
      <c r="BP809" s="261"/>
      <c r="BQ809" s="261"/>
      <c r="BR809" s="261"/>
      <c r="BS809" s="261"/>
      <c r="BT809" s="261"/>
      <c r="BU809" s="261"/>
      <c r="BV809" s="261"/>
      <c r="BW809" s="261"/>
      <c r="BX809" s="261"/>
      <c r="BY809" s="261"/>
      <c r="BZ809" s="261"/>
      <c r="CA809" s="261"/>
      <c r="CB809" s="261"/>
      <c r="CC809" s="261"/>
      <c r="CD809" s="261"/>
      <c r="CE809" s="261"/>
      <c r="CF809" s="287"/>
      <c r="CG809" s="287"/>
      <c r="CH809" s="287"/>
      <c r="CI809" s="287"/>
      <c r="CJ809" s="287"/>
      <c r="CK809" s="287"/>
      <c r="CL809" s="288"/>
      <c r="CM809" s="288"/>
      <c r="CN809" s="288"/>
      <c r="CO809" s="288"/>
      <c r="CP809" s="288"/>
      <c r="CQ809" s="288"/>
      <c r="CR809" s="289"/>
      <c r="CS809" s="289"/>
      <c r="CT809" s="289"/>
      <c r="CU809" s="289"/>
      <c r="CV809" s="289"/>
      <c r="CW809" s="289"/>
      <c r="CX809" s="263"/>
      <c r="CY809" s="262"/>
      <c r="CZ809" s="262"/>
      <c r="DA809" s="262"/>
      <c r="DB809" s="262"/>
      <c r="DC809" s="262"/>
      <c r="DD809" s="262"/>
      <c r="DE809" s="262"/>
      <c r="DF809" s="262"/>
      <c r="DG809" s="262"/>
      <c r="DH809" s="262"/>
      <c r="DI809" s="262"/>
      <c r="DJ809" s="262"/>
      <c r="DK809" s="262"/>
      <c r="DS809" s="262"/>
      <c r="DT809" s="262"/>
      <c r="DU809" s="262"/>
      <c r="DV809" s="262"/>
      <c r="DW809" s="262"/>
      <c r="DX809" s="262"/>
      <c r="DY809" s="262"/>
      <c r="DZ809" s="262"/>
      <c r="EA809" s="262"/>
      <c r="EB809" s="276"/>
      <c r="EC809" s="276"/>
      <c r="ED809" s="276"/>
      <c r="EE809" s="276"/>
      <c r="EF809" s="276"/>
      <c r="EG809" s="276"/>
      <c r="EH809" s="276"/>
      <c r="EI809" s="276"/>
      <c r="EJ809" s="276"/>
      <c r="EK809" s="276"/>
      <c r="EL809" s="262"/>
      <c r="EM809" s="262"/>
      <c r="EN809" s="262"/>
      <c r="EO809" s="262"/>
      <c r="EP809" s="262"/>
      <c r="EQ809" s="262"/>
      <c r="ER809" s="262"/>
      <c r="ES809" s="262"/>
      <c r="ET809" s="262"/>
      <c r="EU809" s="262"/>
      <c r="EV809" s="262"/>
      <c r="EW809" s="262"/>
      <c r="EX809" s="262"/>
      <c r="EY809" s="262"/>
      <c r="EZ809" s="262"/>
      <c r="FA809" s="262"/>
      <c r="FB809" s="262"/>
      <c r="FC809" s="262"/>
      <c r="FD809" s="262"/>
      <c r="FE809" s="262"/>
      <c r="FF809" s="262"/>
      <c r="FG809" s="262"/>
      <c r="FH809" s="262"/>
      <c r="FI809" s="262"/>
      <c r="FJ809" s="262"/>
      <c r="FK809" s="262"/>
      <c r="FL809" s="262"/>
      <c r="FM809" s="262"/>
      <c r="FN809" s="262"/>
      <c r="FO809" s="262"/>
      <c r="FP809" s="262"/>
      <c r="FQ809" s="262"/>
      <c r="FR809" s="262"/>
      <c r="FS809" s="262"/>
      <c r="FT809" s="262"/>
      <c r="FU809" s="262"/>
      <c r="FV809" s="262"/>
      <c r="FW809" s="262"/>
      <c r="FX809" s="262"/>
      <c r="FY809" s="262"/>
      <c r="FZ809" s="262"/>
      <c r="GA809" s="262"/>
      <c r="GB809" s="262"/>
      <c r="GC809" s="262"/>
      <c r="GD809" s="262"/>
      <c r="GE809" s="262"/>
      <c r="GF809" s="262"/>
      <c r="GG809" s="262"/>
      <c r="GH809" s="262"/>
      <c r="GI809" s="262"/>
      <c r="GJ809" s="262"/>
      <c r="GK809" s="262"/>
      <c r="GL809" s="262"/>
      <c r="GM809" s="262"/>
      <c r="GN809" s="262"/>
      <c r="GO809" s="262"/>
      <c r="GP809" s="262"/>
      <c r="GQ809" s="262"/>
      <c r="GR809" s="262"/>
      <c r="GS809" s="262"/>
      <c r="GT809" s="262"/>
      <c r="GU809" s="263"/>
      <c r="GV809" s="263"/>
      <c r="GW809" s="263"/>
      <c r="GX809" s="263"/>
    </row>
    <row r="810" spans="1:206" ht="20.100000000000001" hidden="1" customHeight="1">
      <c r="A810" s="837"/>
      <c r="B810" s="826"/>
      <c r="C810" s="826"/>
      <c r="D810" s="826"/>
      <c r="E810" s="826"/>
      <c r="F810" s="826"/>
      <c r="G810" s="826"/>
      <c r="H810" s="836"/>
      <c r="I810" s="765"/>
      <c r="J810" s="766"/>
      <c r="K810" s="766"/>
      <c r="L810" s="766"/>
      <c r="M810" s="766"/>
      <c r="N810" s="766"/>
      <c r="O810" s="788"/>
      <c r="P810" s="765"/>
      <c r="Q810" s="788"/>
      <c r="R810" s="765"/>
      <c r="S810" s="766"/>
      <c r="T810" s="766"/>
      <c r="U810" s="710" t="s">
        <v>496</v>
      </c>
      <c r="V810" s="709" t="s">
        <v>467</v>
      </c>
      <c r="W810" s="976">
        <v>0</v>
      </c>
      <c r="X810" s="766"/>
      <c r="Y810" s="766"/>
      <c r="Z810" s="710" t="s">
        <v>501</v>
      </c>
      <c r="AA810" s="914">
        <v>0</v>
      </c>
      <c r="AB810" s="766"/>
      <c r="AC810" s="766"/>
      <c r="AD810" s="710" t="s">
        <v>501</v>
      </c>
      <c r="AE810" s="1239">
        <v>0</v>
      </c>
      <c r="AF810" s="977"/>
      <c r="AG810" s="766"/>
      <c r="AH810" s="709" t="s">
        <v>469</v>
      </c>
      <c r="AI810" s="709"/>
      <c r="AJ810" s="709"/>
      <c r="AK810" s="795"/>
      <c r="AL810" s="740">
        <f t="shared" si="27"/>
        <v>0</v>
      </c>
      <c r="AM810" s="741"/>
      <c r="AN810" s="741"/>
      <c r="AO810" s="741"/>
      <c r="AP810" s="741"/>
      <c r="AQ810" s="742"/>
      <c r="AR810" s="111"/>
      <c r="AS810" s="111"/>
      <c r="AT810" s="111"/>
      <c r="AU810" s="111"/>
      <c r="AV810" s="111"/>
      <c r="AW810" s="286"/>
      <c r="AX810" s="286"/>
      <c r="AY810" s="286"/>
      <c r="AZ810" s="286"/>
      <c r="BA810" s="286"/>
      <c r="BB810" s="261"/>
      <c r="BC810" s="261"/>
      <c r="BD810" s="261"/>
      <c r="BE810" s="261"/>
      <c r="BF810" s="261"/>
      <c r="BG810" s="261"/>
      <c r="BH810" s="261"/>
      <c r="BI810" s="261"/>
      <c r="BJ810" s="261"/>
      <c r="BK810" s="261"/>
      <c r="BL810" s="261"/>
      <c r="BM810" s="261"/>
      <c r="BN810" s="261"/>
      <c r="BO810" s="261"/>
      <c r="BP810" s="261"/>
      <c r="BQ810" s="261"/>
      <c r="BR810" s="261"/>
      <c r="BS810" s="261"/>
      <c r="BT810" s="261"/>
      <c r="BU810" s="261"/>
      <c r="BV810" s="261"/>
      <c r="BW810" s="261"/>
      <c r="BX810" s="261"/>
      <c r="BY810" s="261"/>
      <c r="BZ810" s="261"/>
      <c r="CA810" s="261"/>
      <c r="CB810" s="261"/>
      <c r="CC810" s="261"/>
      <c r="CD810" s="261"/>
      <c r="CE810" s="261"/>
      <c r="CF810" s="287"/>
      <c r="CG810" s="287"/>
      <c r="CH810" s="287"/>
      <c r="CI810" s="287"/>
      <c r="CJ810" s="287"/>
      <c r="CK810" s="287"/>
      <c r="CL810" s="288"/>
      <c r="CM810" s="288"/>
      <c r="CN810" s="288"/>
      <c r="CO810" s="288"/>
      <c r="CP810" s="288"/>
      <c r="CQ810" s="288"/>
      <c r="CR810" s="289"/>
      <c r="CS810" s="289"/>
      <c r="CT810" s="289"/>
      <c r="CU810" s="289"/>
      <c r="CV810" s="289"/>
      <c r="CW810" s="289"/>
      <c r="CX810" s="263"/>
      <c r="CY810" s="262"/>
      <c r="CZ810" s="262"/>
      <c r="DA810" s="262"/>
      <c r="DB810" s="262"/>
      <c r="DC810" s="262"/>
      <c r="DD810" s="262"/>
      <c r="DE810" s="262"/>
      <c r="DF810" s="262"/>
      <c r="DG810" s="262"/>
      <c r="DH810" s="262"/>
      <c r="DI810" s="262"/>
      <c r="DJ810" s="262"/>
      <c r="DK810" s="262"/>
      <c r="DO810" s="262"/>
      <c r="DR810" s="262"/>
      <c r="DS810" s="262"/>
      <c r="DT810" s="262"/>
      <c r="DU810" s="262"/>
      <c r="DV810" s="262"/>
      <c r="DW810" s="262"/>
      <c r="DX810" s="262"/>
      <c r="DY810" s="262"/>
      <c r="DZ810" s="262"/>
      <c r="EA810" s="262"/>
      <c r="EB810" s="276"/>
      <c r="EC810" s="276"/>
      <c r="ED810" s="276"/>
      <c r="EE810" s="276"/>
      <c r="EF810" s="276"/>
      <c r="EG810" s="276"/>
      <c r="EH810" s="276"/>
      <c r="EI810" s="276"/>
      <c r="EJ810" s="276"/>
      <c r="EK810" s="276"/>
      <c r="EL810" s="262"/>
      <c r="EM810" s="262"/>
      <c r="EN810" s="262"/>
      <c r="EO810" s="262"/>
      <c r="EP810" s="262"/>
      <c r="EQ810" s="262"/>
      <c r="ER810" s="262"/>
      <c r="ES810" s="262"/>
      <c r="ET810" s="262"/>
      <c r="EU810" s="262"/>
      <c r="EV810" s="262"/>
      <c r="EW810" s="262"/>
      <c r="EX810" s="262"/>
      <c r="EY810" s="262"/>
      <c r="EZ810" s="262"/>
      <c r="FA810" s="262"/>
      <c r="FB810" s="262"/>
      <c r="FC810" s="262"/>
      <c r="FD810" s="262"/>
      <c r="FE810" s="262"/>
      <c r="FF810" s="262"/>
      <c r="FG810" s="262"/>
      <c r="FH810" s="262"/>
      <c r="FI810" s="262"/>
      <c r="FJ810" s="262"/>
      <c r="FK810" s="262"/>
      <c r="FL810" s="262"/>
      <c r="FM810" s="262"/>
      <c r="FN810" s="262"/>
      <c r="FO810" s="262"/>
      <c r="FP810" s="262"/>
      <c r="FQ810" s="262"/>
      <c r="FR810" s="262"/>
      <c r="FS810" s="262"/>
      <c r="FT810" s="262"/>
      <c r="FU810" s="262"/>
      <c r="FV810" s="262"/>
      <c r="FW810" s="262"/>
      <c r="FX810" s="262"/>
      <c r="FY810" s="262"/>
      <c r="FZ810" s="262"/>
      <c r="GA810" s="262"/>
      <c r="GB810" s="262"/>
      <c r="GC810" s="262"/>
      <c r="GD810" s="262"/>
      <c r="GE810" s="262"/>
      <c r="GF810" s="262"/>
      <c r="GG810" s="262"/>
      <c r="GH810" s="262"/>
      <c r="GI810" s="262"/>
      <c r="GJ810" s="262"/>
      <c r="GK810" s="262"/>
      <c r="GL810" s="262"/>
      <c r="GM810" s="262"/>
      <c r="GN810" s="262"/>
      <c r="GO810" s="262"/>
      <c r="GP810" s="262"/>
      <c r="GQ810" s="262"/>
      <c r="GR810" s="262"/>
      <c r="GS810" s="262"/>
      <c r="GT810" s="262"/>
      <c r="GU810" s="263"/>
      <c r="GV810" s="263"/>
      <c r="GW810" s="263"/>
      <c r="GX810" s="263"/>
    </row>
    <row r="811" spans="1:206" ht="20.100000000000001" hidden="1" customHeight="1">
      <c r="A811" s="837"/>
      <c r="B811" s="826"/>
      <c r="C811" s="826"/>
      <c r="D811" s="826"/>
      <c r="E811" s="826"/>
      <c r="F811" s="826"/>
      <c r="G811" s="826"/>
      <c r="H811" s="836"/>
      <c r="I811" s="765"/>
      <c r="J811" s="766"/>
      <c r="K811" s="766"/>
      <c r="L811" s="766"/>
      <c r="M811" s="766"/>
      <c r="N811" s="766"/>
      <c r="O811" s="788"/>
      <c r="P811" s="765"/>
      <c r="Q811" s="788"/>
      <c r="R811" s="765"/>
      <c r="S811" s="766"/>
      <c r="T811" s="766"/>
      <c r="U811" s="710" t="s">
        <v>496</v>
      </c>
      <c r="V811" s="709" t="s">
        <v>467</v>
      </c>
      <c r="W811" s="976">
        <v>0</v>
      </c>
      <c r="X811" s="766"/>
      <c r="Y811" s="766"/>
      <c r="Z811" s="710" t="s">
        <v>501</v>
      </c>
      <c r="AA811" s="914">
        <v>0</v>
      </c>
      <c r="AB811" s="766"/>
      <c r="AC811" s="766"/>
      <c r="AD811" s="710" t="s">
        <v>501</v>
      </c>
      <c r="AE811" s="1239">
        <v>0</v>
      </c>
      <c r="AF811" s="977"/>
      <c r="AG811" s="766"/>
      <c r="AH811" s="709" t="s">
        <v>469</v>
      </c>
      <c r="AI811" s="709"/>
      <c r="AJ811" s="709"/>
      <c r="AK811" s="795"/>
      <c r="AL811" s="740">
        <f t="shared" si="27"/>
        <v>0</v>
      </c>
      <c r="AM811" s="741"/>
      <c r="AN811" s="741"/>
      <c r="AO811" s="741"/>
      <c r="AP811" s="741"/>
      <c r="AQ811" s="742"/>
      <c r="AR811" s="111"/>
      <c r="AS811" s="111"/>
      <c r="AT811" s="111"/>
      <c r="AU811" s="111"/>
      <c r="AV811" s="111"/>
      <c r="AW811" s="286"/>
      <c r="AX811" s="286"/>
      <c r="AY811" s="286"/>
      <c r="AZ811" s="286"/>
      <c r="BA811" s="286"/>
      <c r="BB811" s="261"/>
      <c r="BC811" s="261"/>
      <c r="BD811" s="261"/>
      <c r="BE811" s="261"/>
      <c r="BF811" s="261"/>
      <c r="BG811" s="261"/>
      <c r="BH811" s="261"/>
      <c r="BI811" s="261"/>
      <c r="BJ811" s="261"/>
      <c r="BK811" s="261"/>
      <c r="BL811" s="261"/>
      <c r="BM811" s="261"/>
      <c r="BN811" s="261"/>
      <c r="BO811" s="261"/>
      <c r="BP811" s="261"/>
      <c r="BQ811" s="261"/>
      <c r="BR811" s="261"/>
      <c r="BS811" s="261"/>
      <c r="BT811" s="261"/>
      <c r="BU811" s="261"/>
      <c r="BV811" s="261"/>
      <c r="BW811" s="261"/>
      <c r="BX811" s="261"/>
      <c r="BY811" s="261"/>
      <c r="BZ811" s="261"/>
      <c r="CA811" s="261"/>
      <c r="CB811" s="261"/>
      <c r="CC811" s="261"/>
      <c r="CD811" s="261"/>
      <c r="CE811" s="261"/>
      <c r="CF811" s="287"/>
      <c r="CG811" s="287"/>
      <c r="CH811" s="287"/>
      <c r="CI811" s="287"/>
      <c r="CJ811" s="287"/>
      <c r="CK811" s="287"/>
      <c r="CL811" s="288"/>
      <c r="CM811" s="288"/>
      <c r="CN811" s="288"/>
      <c r="CO811" s="288"/>
      <c r="CP811" s="288"/>
      <c r="CQ811" s="288"/>
      <c r="CR811" s="289"/>
      <c r="CS811" s="289"/>
      <c r="CT811" s="289"/>
      <c r="CU811" s="289"/>
      <c r="CV811" s="289"/>
      <c r="CW811" s="289"/>
      <c r="CX811" s="263"/>
      <c r="CY811" s="262"/>
      <c r="CZ811" s="262"/>
      <c r="DA811" s="262"/>
      <c r="DB811" s="262"/>
      <c r="DC811" s="262"/>
      <c r="DD811" s="262"/>
      <c r="DE811" s="262"/>
      <c r="DF811" s="262"/>
      <c r="DG811" s="262"/>
      <c r="DH811" s="262"/>
      <c r="DI811" s="262"/>
      <c r="DJ811" s="262"/>
      <c r="DN811" s="262"/>
      <c r="DO811" s="262"/>
      <c r="DP811" s="262"/>
      <c r="DQ811" s="262"/>
      <c r="DR811" s="262"/>
      <c r="DS811" s="262"/>
      <c r="DT811" s="262"/>
      <c r="DU811" s="276"/>
      <c r="DV811" s="262"/>
      <c r="DW811" s="262"/>
      <c r="DX811" s="262"/>
      <c r="DY811" s="262"/>
      <c r="DZ811" s="262"/>
      <c r="EA811" s="262"/>
      <c r="EB811" s="276"/>
      <c r="EC811" s="276"/>
      <c r="ED811" s="276"/>
      <c r="EE811" s="276"/>
      <c r="EF811" s="276"/>
      <c r="EG811" s="276"/>
      <c r="EH811" s="276"/>
      <c r="EI811" s="276"/>
      <c r="EJ811" s="276"/>
      <c r="EK811" s="276"/>
      <c r="EL811" s="262"/>
      <c r="EM811" s="262"/>
      <c r="EN811" s="262"/>
      <c r="EO811" s="262"/>
      <c r="EP811" s="262"/>
      <c r="EQ811" s="262"/>
      <c r="ER811" s="262"/>
      <c r="ES811" s="262"/>
      <c r="ET811" s="262"/>
      <c r="EU811" s="262"/>
      <c r="EV811" s="262"/>
      <c r="EW811" s="262"/>
      <c r="EX811" s="262"/>
      <c r="EY811" s="262"/>
      <c r="EZ811" s="262"/>
      <c r="FA811" s="262"/>
      <c r="FB811" s="262"/>
      <c r="FC811" s="262"/>
      <c r="FD811" s="262"/>
      <c r="FE811" s="262"/>
      <c r="FF811" s="262"/>
      <c r="FG811" s="262"/>
      <c r="FH811" s="262"/>
      <c r="FI811" s="262"/>
      <c r="FJ811" s="262"/>
      <c r="FK811" s="262"/>
      <c r="FL811" s="262"/>
      <c r="FM811" s="262"/>
      <c r="FN811" s="262"/>
      <c r="FO811" s="262"/>
      <c r="FP811" s="262"/>
      <c r="FQ811" s="262"/>
      <c r="FR811" s="262"/>
      <c r="FS811" s="262"/>
      <c r="FT811" s="262"/>
      <c r="FU811" s="262"/>
      <c r="FV811" s="262"/>
      <c r="FW811" s="262"/>
      <c r="FX811" s="262"/>
      <c r="FY811" s="262"/>
      <c r="FZ811" s="262"/>
      <c r="GA811" s="262"/>
      <c r="GB811" s="262"/>
      <c r="GC811" s="262"/>
      <c r="GD811" s="262"/>
      <c r="GE811" s="262"/>
      <c r="GF811" s="262"/>
      <c r="GG811" s="262"/>
      <c r="GH811" s="262"/>
      <c r="GI811" s="262"/>
      <c r="GJ811" s="262"/>
      <c r="GK811" s="262"/>
      <c r="GL811" s="262"/>
      <c r="GM811" s="262"/>
      <c r="GN811" s="262"/>
      <c r="GO811" s="262"/>
      <c r="GP811" s="262"/>
      <c r="GQ811" s="262"/>
      <c r="GR811" s="262"/>
      <c r="GS811" s="262"/>
      <c r="GT811" s="262"/>
      <c r="GU811" s="263"/>
      <c r="GV811" s="263"/>
      <c r="GW811" s="263"/>
      <c r="GX811" s="263"/>
    </row>
    <row r="812" spans="1:206" ht="20.100000000000001" hidden="1" customHeight="1">
      <c r="A812" s="837"/>
      <c r="B812" s="826"/>
      <c r="C812" s="826"/>
      <c r="D812" s="826"/>
      <c r="E812" s="826"/>
      <c r="F812" s="826"/>
      <c r="G812" s="826"/>
      <c r="H812" s="836"/>
      <c r="I812" s="765"/>
      <c r="J812" s="766"/>
      <c r="K812" s="766"/>
      <c r="L812" s="766"/>
      <c r="M812" s="766"/>
      <c r="N812" s="766"/>
      <c r="O812" s="788"/>
      <c r="P812" s="765"/>
      <c r="Q812" s="788"/>
      <c r="R812" s="765"/>
      <c r="S812" s="766"/>
      <c r="T812" s="766"/>
      <c r="U812" s="710" t="s">
        <v>496</v>
      </c>
      <c r="V812" s="709" t="s">
        <v>467</v>
      </c>
      <c r="W812" s="976">
        <v>0</v>
      </c>
      <c r="X812" s="766"/>
      <c r="Y812" s="766"/>
      <c r="Z812" s="710" t="s">
        <v>501</v>
      </c>
      <c r="AA812" s="914">
        <v>0</v>
      </c>
      <c r="AB812" s="766"/>
      <c r="AC812" s="766"/>
      <c r="AD812" s="710" t="s">
        <v>501</v>
      </c>
      <c r="AE812" s="1239">
        <v>0</v>
      </c>
      <c r="AF812" s="977"/>
      <c r="AG812" s="766"/>
      <c r="AH812" s="709" t="s">
        <v>469</v>
      </c>
      <c r="AI812" s="709"/>
      <c r="AJ812" s="709"/>
      <c r="AK812" s="795"/>
      <c r="AL812" s="740">
        <f t="shared" si="27"/>
        <v>0</v>
      </c>
      <c r="AM812" s="741"/>
      <c r="AN812" s="741"/>
      <c r="AO812" s="741"/>
      <c r="AP812" s="741"/>
      <c r="AQ812" s="742"/>
      <c r="AR812" s="111"/>
      <c r="AS812" s="111"/>
      <c r="AT812" s="111"/>
      <c r="AU812" s="111"/>
      <c r="AV812" s="111"/>
      <c r="AW812" s="286"/>
      <c r="AX812" s="286"/>
      <c r="AY812" s="286"/>
      <c r="AZ812" s="286"/>
      <c r="BA812" s="286"/>
      <c r="BB812" s="261"/>
      <c r="BC812" s="261"/>
      <c r="BD812" s="261"/>
      <c r="BE812" s="261"/>
      <c r="BF812" s="261"/>
      <c r="BG812" s="261"/>
      <c r="BH812" s="261"/>
      <c r="BI812" s="261"/>
      <c r="BJ812" s="261"/>
      <c r="BK812" s="261"/>
      <c r="BL812" s="261"/>
      <c r="BM812" s="261"/>
      <c r="BN812" s="261"/>
      <c r="BO812" s="261"/>
      <c r="BP812" s="261"/>
      <c r="BQ812" s="261"/>
      <c r="BR812" s="261"/>
      <c r="BS812" s="261"/>
      <c r="BT812" s="261"/>
      <c r="BU812" s="261"/>
      <c r="BV812" s="261"/>
      <c r="BW812" s="261"/>
      <c r="BX812" s="261"/>
      <c r="BY812" s="261"/>
      <c r="BZ812" s="261"/>
      <c r="CA812" s="261"/>
      <c r="CB812" s="261"/>
      <c r="CC812" s="261"/>
      <c r="CD812" s="261"/>
      <c r="CE812" s="261"/>
      <c r="CF812" s="287"/>
      <c r="CG812" s="287"/>
      <c r="CH812" s="287"/>
      <c r="CI812" s="287"/>
      <c r="CJ812" s="287"/>
      <c r="CK812" s="287"/>
      <c r="CL812" s="288"/>
      <c r="CM812" s="288"/>
      <c r="CN812" s="288"/>
      <c r="CO812" s="288"/>
      <c r="CP812" s="288"/>
      <c r="CQ812" s="288"/>
      <c r="CR812" s="289"/>
      <c r="CS812" s="289"/>
      <c r="CT812" s="289"/>
      <c r="CU812" s="289"/>
      <c r="CV812" s="289"/>
      <c r="CW812" s="289"/>
      <c r="CX812" s="263"/>
      <c r="CY812" s="262"/>
      <c r="CZ812" s="262"/>
      <c r="DA812" s="262"/>
      <c r="DB812" s="262"/>
      <c r="DC812" s="262"/>
      <c r="DD812" s="262"/>
      <c r="DE812" s="262"/>
      <c r="DF812" s="262"/>
      <c r="DG812" s="262"/>
      <c r="DH812" s="262"/>
      <c r="DI812" s="262"/>
      <c r="DJ812" s="262"/>
      <c r="DN812" s="262"/>
      <c r="DO812" s="262"/>
      <c r="DP812" s="262"/>
      <c r="DQ812" s="262"/>
      <c r="DR812" s="262"/>
      <c r="DS812" s="262"/>
      <c r="DT812" s="262"/>
      <c r="DU812" s="276"/>
      <c r="DV812" s="262"/>
      <c r="DW812" s="262"/>
      <c r="DX812" s="262"/>
      <c r="DY812" s="262"/>
      <c r="DZ812" s="262"/>
      <c r="EA812" s="262"/>
      <c r="EB812" s="276"/>
      <c r="EC812" s="276"/>
      <c r="ED812" s="276"/>
      <c r="EE812" s="276"/>
      <c r="EF812" s="276"/>
      <c r="EG812" s="276"/>
      <c r="EH812" s="276"/>
      <c r="EI812" s="276"/>
      <c r="EJ812" s="276"/>
      <c r="EK812" s="276"/>
      <c r="EL812" s="262"/>
      <c r="EM812" s="262"/>
      <c r="EN812" s="262"/>
      <c r="EO812" s="262"/>
      <c r="EP812" s="262"/>
      <c r="EQ812" s="262"/>
      <c r="ER812" s="262"/>
      <c r="ES812" s="262"/>
      <c r="ET812" s="262"/>
      <c r="EU812" s="262"/>
      <c r="EV812" s="262"/>
      <c r="EW812" s="262"/>
      <c r="EX812" s="262"/>
      <c r="EY812" s="262"/>
      <c r="EZ812" s="262"/>
      <c r="FA812" s="262"/>
      <c r="FB812" s="262"/>
      <c r="FC812" s="262"/>
      <c r="FD812" s="262"/>
      <c r="FE812" s="262"/>
      <c r="FF812" s="262"/>
      <c r="FG812" s="262"/>
      <c r="FH812" s="262"/>
      <c r="FI812" s="262"/>
      <c r="FJ812" s="262"/>
      <c r="FK812" s="262"/>
      <c r="FL812" s="262"/>
      <c r="FM812" s="262"/>
      <c r="FN812" s="262"/>
      <c r="FO812" s="262"/>
      <c r="FP812" s="262"/>
      <c r="FQ812" s="262"/>
      <c r="FR812" s="262"/>
      <c r="FS812" s="262"/>
      <c r="FT812" s="262"/>
      <c r="FU812" s="262"/>
      <c r="FV812" s="262"/>
      <c r="FW812" s="262"/>
      <c r="FX812" s="262"/>
      <c r="FY812" s="262"/>
      <c r="FZ812" s="262"/>
      <c r="GA812" s="262"/>
      <c r="GB812" s="262"/>
      <c r="GC812" s="262"/>
      <c r="GD812" s="262"/>
      <c r="GE812" s="262"/>
      <c r="GF812" s="262"/>
      <c r="GG812" s="262"/>
      <c r="GH812" s="262"/>
      <c r="GI812" s="262"/>
      <c r="GJ812" s="262"/>
      <c r="GK812" s="262"/>
      <c r="GL812" s="262"/>
      <c r="GM812" s="262"/>
      <c r="GN812" s="262"/>
      <c r="GO812" s="262"/>
      <c r="GP812" s="262"/>
      <c r="GQ812" s="262"/>
      <c r="GR812" s="262"/>
      <c r="GS812" s="262"/>
      <c r="GT812" s="262"/>
      <c r="GU812" s="263"/>
      <c r="GV812" s="263"/>
      <c r="GW812" s="263"/>
      <c r="GX812" s="263"/>
    </row>
    <row r="813" spans="1:206" ht="20.100000000000001" hidden="1" customHeight="1">
      <c r="A813" s="837"/>
      <c r="B813" s="826"/>
      <c r="C813" s="826"/>
      <c r="D813" s="826"/>
      <c r="E813" s="826"/>
      <c r="F813" s="826"/>
      <c r="G813" s="826"/>
      <c r="H813" s="836"/>
      <c r="I813" s="765"/>
      <c r="J813" s="766"/>
      <c r="K813" s="766"/>
      <c r="L813" s="766"/>
      <c r="M813" s="766"/>
      <c r="N813" s="766"/>
      <c r="O813" s="788"/>
      <c r="P813" s="765"/>
      <c r="Q813" s="788"/>
      <c r="R813" s="765"/>
      <c r="S813" s="766"/>
      <c r="T813" s="766"/>
      <c r="U813" s="710" t="s">
        <v>496</v>
      </c>
      <c r="V813" s="709" t="s">
        <v>467</v>
      </c>
      <c r="W813" s="976">
        <v>0</v>
      </c>
      <c r="X813" s="766"/>
      <c r="Y813" s="766"/>
      <c r="Z813" s="710" t="s">
        <v>501</v>
      </c>
      <c r="AA813" s="914">
        <v>0</v>
      </c>
      <c r="AB813" s="766"/>
      <c r="AC813" s="766"/>
      <c r="AD813" s="710" t="s">
        <v>501</v>
      </c>
      <c r="AE813" s="1239">
        <v>0</v>
      </c>
      <c r="AF813" s="977"/>
      <c r="AG813" s="766"/>
      <c r="AH813" s="709" t="s">
        <v>469</v>
      </c>
      <c r="AI813" s="709"/>
      <c r="AJ813" s="709"/>
      <c r="AK813" s="795"/>
      <c r="AL813" s="740">
        <f t="shared" si="27"/>
        <v>0</v>
      </c>
      <c r="AM813" s="741"/>
      <c r="AN813" s="741"/>
      <c r="AO813" s="741"/>
      <c r="AP813" s="741"/>
      <c r="AQ813" s="742"/>
      <c r="AR813" s="111"/>
      <c r="AS813" s="111"/>
      <c r="AT813" s="111"/>
      <c r="AU813" s="111"/>
      <c r="AV813" s="111"/>
      <c r="AW813" s="286"/>
      <c r="AX813" s="286"/>
      <c r="AY813" s="286"/>
      <c r="AZ813" s="286"/>
      <c r="BA813" s="286"/>
      <c r="BB813" s="261"/>
      <c r="BC813" s="261"/>
      <c r="BD813" s="261"/>
      <c r="BE813" s="261"/>
      <c r="BF813" s="261"/>
      <c r="BG813" s="261"/>
      <c r="BH813" s="261"/>
      <c r="BI813" s="261"/>
      <c r="BJ813" s="261"/>
      <c r="BK813" s="261"/>
      <c r="BL813" s="261"/>
      <c r="BM813" s="261"/>
      <c r="BN813" s="261"/>
      <c r="BO813" s="261"/>
      <c r="BP813" s="261"/>
      <c r="BQ813" s="261"/>
      <c r="BR813" s="261"/>
      <c r="BS813" s="261"/>
      <c r="BT813" s="261"/>
      <c r="BU813" s="261"/>
      <c r="BV813" s="261"/>
      <c r="BW813" s="261"/>
      <c r="BX813" s="261"/>
      <c r="BY813" s="261"/>
      <c r="BZ813" s="261"/>
      <c r="CA813" s="261"/>
      <c r="CB813" s="261"/>
      <c r="CC813" s="261"/>
      <c r="CD813" s="261"/>
      <c r="CE813" s="261"/>
      <c r="CF813" s="287"/>
      <c r="CG813" s="287"/>
      <c r="CH813" s="287"/>
      <c r="CI813" s="287"/>
      <c r="CJ813" s="287"/>
      <c r="CK813" s="287"/>
      <c r="CL813" s="288"/>
      <c r="CM813" s="288"/>
      <c r="CN813" s="288"/>
      <c r="CO813" s="288"/>
      <c r="CP813" s="288"/>
      <c r="CQ813" s="288"/>
      <c r="CR813" s="289"/>
      <c r="CS813" s="289"/>
      <c r="CT813" s="289"/>
      <c r="CU813" s="289"/>
      <c r="CV813" s="289"/>
      <c r="CW813" s="289"/>
      <c r="CX813" s="263"/>
      <c r="CY813" s="262"/>
      <c r="CZ813" s="262"/>
      <c r="DA813" s="262"/>
      <c r="DB813" s="262"/>
      <c r="DC813" s="262"/>
      <c r="DD813" s="262"/>
      <c r="DE813" s="262"/>
      <c r="DF813" s="262"/>
      <c r="DG813" s="262"/>
      <c r="DH813" s="262"/>
      <c r="DI813" s="262"/>
      <c r="DJ813" s="262"/>
      <c r="DN813" s="262"/>
      <c r="DO813" s="262"/>
      <c r="DP813" s="262"/>
      <c r="DQ813" s="262"/>
      <c r="DR813" s="262"/>
      <c r="DS813" s="262"/>
      <c r="DT813" s="262"/>
      <c r="DU813" s="276"/>
      <c r="DV813" s="262"/>
      <c r="DW813" s="262"/>
      <c r="DX813" s="262"/>
      <c r="DY813" s="262"/>
      <c r="DZ813" s="262"/>
      <c r="EA813" s="262"/>
      <c r="EB813" s="276"/>
      <c r="EC813" s="276"/>
      <c r="ED813" s="276"/>
      <c r="EE813" s="276"/>
      <c r="EF813" s="276"/>
      <c r="EG813" s="276"/>
      <c r="EH813" s="276"/>
      <c r="EI813" s="276"/>
      <c r="EJ813" s="262"/>
      <c r="EK813" s="276"/>
      <c r="EL813" s="262"/>
      <c r="EM813" s="262"/>
      <c r="EN813" s="262"/>
      <c r="EO813" s="262"/>
      <c r="EP813" s="262"/>
      <c r="EQ813" s="262"/>
      <c r="ER813" s="262"/>
      <c r="ES813" s="262"/>
      <c r="ET813" s="262"/>
      <c r="EU813" s="262"/>
      <c r="EV813" s="262"/>
      <c r="EW813" s="262"/>
      <c r="EX813" s="262"/>
      <c r="EY813" s="262"/>
      <c r="EZ813" s="262"/>
      <c r="FA813" s="262"/>
      <c r="FB813" s="262"/>
      <c r="FC813" s="262"/>
      <c r="FD813" s="262"/>
      <c r="FE813" s="262"/>
      <c r="FF813" s="262"/>
      <c r="FG813" s="262"/>
      <c r="FH813" s="262"/>
      <c r="FI813" s="262"/>
      <c r="FJ813" s="262"/>
      <c r="FK813" s="262"/>
      <c r="FL813" s="262"/>
      <c r="FM813" s="262"/>
      <c r="FN813" s="262"/>
      <c r="FO813" s="262"/>
      <c r="FP813" s="262"/>
      <c r="FQ813" s="262"/>
      <c r="FR813" s="262"/>
      <c r="FS813" s="262"/>
      <c r="FT813" s="262"/>
      <c r="FU813" s="262"/>
      <c r="FV813" s="262"/>
      <c r="FW813" s="262"/>
      <c r="FX813" s="262"/>
      <c r="FY813" s="262"/>
      <c r="FZ813" s="262"/>
      <c r="GA813" s="262"/>
      <c r="GB813" s="262"/>
      <c r="GC813" s="262"/>
      <c r="GD813" s="262"/>
      <c r="GE813" s="262"/>
      <c r="GF813" s="262"/>
      <c r="GG813" s="262"/>
      <c r="GH813" s="262"/>
      <c r="GI813" s="262"/>
      <c r="GJ813" s="262"/>
      <c r="GK813" s="262"/>
      <c r="GL813" s="262"/>
      <c r="GM813" s="262"/>
      <c r="GN813" s="262"/>
      <c r="GO813" s="262"/>
      <c r="GP813" s="262"/>
      <c r="GQ813" s="262"/>
      <c r="GR813" s="262"/>
      <c r="GS813" s="262"/>
      <c r="GT813" s="262"/>
      <c r="GU813" s="263"/>
      <c r="GV813" s="263"/>
    </row>
    <row r="814" spans="1:206" ht="20.100000000000001" hidden="1" customHeight="1">
      <c r="A814" s="842"/>
      <c r="B814" s="843"/>
      <c r="C814" s="843"/>
      <c r="D814" s="843"/>
      <c r="E814" s="843"/>
      <c r="F814" s="843"/>
      <c r="G814" s="843"/>
      <c r="H814" s="844"/>
      <c r="I814" s="849"/>
      <c r="J814" s="846"/>
      <c r="K814" s="846"/>
      <c r="L814" s="846"/>
      <c r="M814" s="846"/>
      <c r="N814" s="846"/>
      <c r="O814" s="873"/>
      <c r="P814" s="902"/>
      <c r="Q814" s="903"/>
      <c r="R814" s="902" t="s">
        <v>762</v>
      </c>
      <c r="S814" s="919"/>
      <c r="T814" s="919"/>
      <c r="U814" s="920"/>
      <c r="V814" s="905"/>
      <c r="W814" s="974"/>
      <c r="X814" s="919"/>
      <c r="Y814" s="919"/>
      <c r="Z814" s="919"/>
      <c r="AA814" s="920"/>
      <c r="AB814" s="974"/>
      <c r="AC814" s="919"/>
      <c r="AD814" s="919"/>
      <c r="AE814" s="919"/>
      <c r="AF814" s="906"/>
      <c r="AG814" s="906"/>
      <c r="AH814" s="906"/>
      <c r="AI814" s="906"/>
      <c r="AJ814" s="906"/>
      <c r="AK814" s="907"/>
      <c r="AL814" s="908">
        <f>SUM(AL808:AL813)</f>
        <v>34</v>
      </c>
      <c r="AM814" s="909"/>
      <c r="AN814" s="909"/>
      <c r="AO814" s="909"/>
      <c r="AP814" s="909"/>
      <c r="AQ814" s="910"/>
      <c r="AR814" s="111"/>
      <c r="AS814" s="111"/>
      <c r="AT814" s="111"/>
      <c r="AU814" s="111"/>
      <c r="AV814" s="111"/>
      <c r="AW814" s="290"/>
      <c r="AX814" s="290"/>
      <c r="AY814" s="290"/>
      <c r="AZ814" s="290"/>
      <c r="BA814" s="290"/>
      <c r="BB814" s="287"/>
      <c r="BC814" s="287"/>
      <c r="BD814" s="287"/>
      <c r="BE814" s="287"/>
      <c r="BF814" s="287"/>
      <c r="BG814" s="287"/>
      <c r="BH814" s="287"/>
      <c r="BI814" s="287"/>
      <c r="BJ814" s="287"/>
      <c r="BK814" s="287"/>
      <c r="BL814" s="287"/>
      <c r="BM814" s="287"/>
      <c r="BN814" s="287"/>
      <c r="BO814" s="287"/>
      <c r="BP814" s="287"/>
      <c r="BQ814" s="287"/>
      <c r="BR814" s="287"/>
      <c r="BS814" s="287"/>
      <c r="BT814" s="287"/>
      <c r="BU814" s="287"/>
      <c r="BV814" s="287"/>
      <c r="BW814" s="287"/>
      <c r="BX814" s="287"/>
      <c r="BY814" s="287"/>
      <c r="BZ814" s="287"/>
      <c r="CA814" s="287"/>
      <c r="CB814" s="287"/>
      <c r="CC814" s="287"/>
      <c r="CD814" s="287"/>
      <c r="CE814" s="287"/>
      <c r="CF814" s="287"/>
      <c r="CG814" s="287"/>
      <c r="CH814" s="287"/>
      <c r="CI814" s="287"/>
      <c r="CJ814" s="287"/>
      <c r="CK814" s="287"/>
      <c r="CL814" s="289"/>
      <c r="CM814" s="289"/>
      <c r="CN814" s="289"/>
      <c r="CO814" s="289"/>
      <c r="CP814" s="289"/>
      <c r="CQ814" s="289"/>
      <c r="CR814" s="289"/>
      <c r="CS814" s="289"/>
      <c r="CT814" s="289"/>
      <c r="CU814" s="289"/>
      <c r="CV814" s="289"/>
      <c r="CW814" s="289"/>
      <c r="CX814" s="263"/>
      <c r="CY814" s="262"/>
      <c r="CZ814" s="262"/>
      <c r="DA814" s="262"/>
      <c r="DB814" s="262"/>
      <c r="DC814" s="262"/>
      <c r="DD814" s="262"/>
      <c r="DE814" s="262"/>
      <c r="DF814" s="262"/>
      <c r="DG814" s="262"/>
      <c r="DH814" s="262"/>
      <c r="DI814" s="262"/>
      <c r="DJ814" s="262"/>
      <c r="DN814" s="262"/>
      <c r="DO814" s="262"/>
      <c r="DP814" s="262"/>
      <c r="DQ814" s="262"/>
      <c r="DR814" s="262"/>
      <c r="DS814" s="262"/>
      <c r="DT814" s="262"/>
      <c r="DU814" s="276"/>
      <c r="DV814" s="262"/>
      <c r="DW814" s="262"/>
      <c r="DX814" s="262"/>
      <c r="DY814" s="262"/>
      <c r="DZ814" s="276"/>
      <c r="EA814" s="276"/>
      <c r="EB814" s="276"/>
      <c r="EC814" s="276"/>
      <c r="ED814" s="276"/>
      <c r="EE814" s="276"/>
      <c r="EF814" s="276"/>
      <c r="EG814" s="276"/>
      <c r="EH814" s="262"/>
      <c r="EI814" s="262"/>
      <c r="EJ814" s="262"/>
      <c r="EK814" s="276"/>
      <c r="EL814" s="262"/>
      <c r="EM814" s="262"/>
      <c r="EN814" s="262"/>
      <c r="EO814" s="262"/>
      <c r="EP814" s="262"/>
      <c r="EQ814" s="262"/>
      <c r="ER814" s="262"/>
      <c r="ES814" s="262"/>
      <c r="ET814" s="262"/>
      <c r="EU814" s="262"/>
      <c r="EV814" s="262"/>
      <c r="EW814" s="262"/>
      <c r="EX814" s="262"/>
      <c r="EY814" s="262"/>
      <c r="EZ814" s="262"/>
      <c r="FA814" s="262"/>
      <c r="FB814" s="262"/>
      <c r="FC814" s="262"/>
      <c r="FD814" s="262"/>
      <c r="FE814" s="262"/>
      <c r="FF814" s="262"/>
      <c r="FG814" s="262"/>
      <c r="FH814" s="262"/>
      <c r="FI814" s="262"/>
      <c r="FJ814" s="262"/>
      <c r="FK814" s="262"/>
      <c r="FL814" s="262"/>
      <c r="FM814" s="262"/>
      <c r="FN814" s="262"/>
      <c r="FO814" s="262"/>
      <c r="FP814" s="262"/>
      <c r="FQ814" s="262"/>
      <c r="FR814" s="262"/>
      <c r="FS814" s="262"/>
      <c r="FT814" s="262"/>
      <c r="FU814" s="262"/>
      <c r="FV814" s="262"/>
      <c r="FW814" s="262"/>
      <c r="FX814" s="262"/>
      <c r="FY814" s="262"/>
      <c r="FZ814" s="262"/>
      <c r="GA814" s="262"/>
      <c r="GB814" s="262"/>
      <c r="GC814" s="262"/>
      <c r="GD814" s="262"/>
      <c r="GE814" s="262"/>
      <c r="GF814" s="262"/>
      <c r="GG814" s="262"/>
      <c r="GH814" s="262"/>
      <c r="GI814" s="262"/>
      <c r="GJ814" s="262"/>
      <c r="GK814" s="262"/>
      <c r="GL814" s="262"/>
      <c r="GM814" s="262"/>
      <c r="GN814" s="262"/>
      <c r="GO814" s="262"/>
      <c r="GP814" s="262"/>
      <c r="GQ814" s="262"/>
      <c r="GR814" s="262"/>
      <c r="GS814" s="262"/>
      <c r="GT814" s="262"/>
      <c r="GU814" s="263"/>
      <c r="GV814" s="263"/>
    </row>
    <row r="815" spans="1:206" ht="20.100000000000001" hidden="1" customHeight="1">
      <c r="A815" s="686" t="s">
        <v>802</v>
      </c>
      <c r="B815" s="687"/>
      <c r="C815" s="687"/>
      <c r="D815" s="687"/>
      <c r="E815" s="687"/>
      <c r="F815" s="687"/>
      <c r="G815" s="687"/>
      <c r="H815" s="785"/>
      <c r="I815" s="686" t="s">
        <v>803</v>
      </c>
      <c r="J815" s="687"/>
      <c r="K815" s="687"/>
      <c r="L815" s="687"/>
      <c r="M815" s="687"/>
      <c r="N815" s="687"/>
      <c r="O815" s="785"/>
      <c r="P815" s="686" t="s">
        <v>514</v>
      </c>
      <c r="Q815" s="785"/>
      <c r="R815" s="789" t="s">
        <v>804</v>
      </c>
      <c r="S815" s="693"/>
      <c r="T815" s="878"/>
      <c r="U815" s="1284"/>
      <c r="V815" s="693"/>
      <c r="W815" s="857"/>
      <c r="X815" s="693"/>
      <c r="Y815" s="693"/>
      <c r="Z815" s="693"/>
      <c r="AA815" s="693"/>
      <c r="AB815" s="693"/>
      <c r="AC815" s="693"/>
      <c r="AD815" s="693"/>
      <c r="AE815" s="693"/>
      <c r="AF815" s="693"/>
      <c r="AG815" s="693"/>
      <c r="AH815" s="693"/>
      <c r="AI815" s="693"/>
      <c r="AJ815" s="693"/>
      <c r="AK815" s="790"/>
      <c r="AL815" s="861"/>
      <c r="AM815" s="862"/>
      <c r="AN815" s="862"/>
      <c r="AO815" s="862"/>
      <c r="AP815" s="862"/>
      <c r="AQ815" s="891"/>
      <c r="AR815" s="29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287"/>
      <c r="BC815" s="287"/>
      <c r="BD815" s="287"/>
      <c r="BE815" s="287"/>
      <c r="BF815" s="287"/>
      <c r="BG815" s="287"/>
      <c r="BH815" s="287"/>
      <c r="BI815" s="287"/>
      <c r="BJ815" s="287"/>
      <c r="BK815" s="287"/>
      <c r="BL815" s="287"/>
      <c r="BM815" s="287"/>
      <c r="BN815" s="287"/>
      <c r="BO815" s="287"/>
      <c r="BP815" s="287"/>
      <c r="BQ815" s="287"/>
      <c r="BR815" s="287"/>
      <c r="BS815" s="287"/>
      <c r="BT815" s="287"/>
      <c r="BU815" s="287"/>
      <c r="BV815" s="287"/>
      <c r="BW815" s="287"/>
      <c r="BX815" s="287"/>
      <c r="BY815" s="287"/>
      <c r="BZ815" s="287"/>
      <c r="CA815" s="287"/>
      <c r="CB815" s="287"/>
      <c r="CC815" s="287"/>
      <c r="CD815" s="287"/>
      <c r="CE815" s="287"/>
      <c r="CF815" s="287"/>
      <c r="CG815" s="287"/>
      <c r="CH815" s="287"/>
      <c r="CI815" s="287"/>
      <c r="CJ815" s="287"/>
      <c r="CK815" s="287"/>
      <c r="CL815" s="263"/>
      <c r="CM815" s="263"/>
      <c r="CN815" s="111"/>
      <c r="CO815" s="285"/>
      <c r="CP815" s="285"/>
      <c r="CQ815" s="285"/>
      <c r="CR815" s="285"/>
      <c r="CS815" s="263"/>
      <c r="CT815" s="263"/>
      <c r="CU815" s="263"/>
      <c r="CV815" s="263"/>
      <c r="CW815" s="263"/>
      <c r="CX815" s="263"/>
      <c r="CY815" s="262"/>
      <c r="CZ815" s="262"/>
      <c r="DA815" s="262"/>
      <c r="DB815" s="262"/>
      <c r="DC815" s="262"/>
      <c r="DD815" s="262"/>
      <c r="DE815" s="262"/>
      <c r="DF815" s="262"/>
      <c r="DG815" s="262"/>
      <c r="DH815" s="262"/>
      <c r="DI815" s="262"/>
      <c r="DJ815" s="262"/>
      <c r="DN815" s="262"/>
      <c r="DO815" s="262"/>
      <c r="DP815" s="262"/>
      <c r="DQ815" s="262"/>
      <c r="DR815" s="262"/>
      <c r="DS815" s="262"/>
      <c r="DT815" s="262"/>
      <c r="DU815" s="276"/>
      <c r="DV815" s="262"/>
      <c r="DW815" s="262"/>
      <c r="DX815" s="276"/>
      <c r="DY815" s="276"/>
      <c r="DZ815" s="276"/>
      <c r="EA815" s="276"/>
      <c r="EB815" s="276"/>
      <c r="EC815" s="276"/>
      <c r="ED815" s="276"/>
      <c r="EE815" s="276"/>
      <c r="EF815" s="276"/>
      <c r="EG815" s="262"/>
      <c r="EH815" s="262"/>
      <c r="EI815" s="262"/>
      <c r="EJ815" s="262"/>
      <c r="EK815" s="262"/>
      <c r="EL815" s="262"/>
      <c r="EM815" s="262"/>
      <c r="EN815" s="262"/>
      <c r="EO815" s="262"/>
      <c r="EP815" s="262"/>
      <c r="EQ815" s="262"/>
      <c r="ER815" s="262"/>
      <c r="ES815" s="262"/>
      <c r="ET815" s="262"/>
      <c r="EU815" s="262"/>
      <c r="EV815" s="262"/>
      <c r="EW815" s="262"/>
      <c r="EX815" s="262"/>
      <c r="EY815" s="262"/>
      <c r="EZ815" s="262"/>
      <c r="FA815" s="262"/>
      <c r="FB815" s="262"/>
      <c r="FC815" s="262"/>
      <c r="FD815" s="262"/>
      <c r="FE815" s="262"/>
      <c r="FF815" s="262"/>
      <c r="FG815" s="262"/>
      <c r="FH815" s="262"/>
      <c r="FI815" s="262"/>
      <c r="FJ815" s="262"/>
      <c r="FK815" s="262"/>
      <c r="FL815" s="262"/>
      <c r="FM815" s="262"/>
      <c r="FN815" s="262"/>
      <c r="FO815" s="262"/>
      <c r="FP815" s="262"/>
      <c r="FQ815" s="262"/>
      <c r="FR815" s="262"/>
      <c r="FS815" s="262"/>
      <c r="FT815" s="262"/>
      <c r="FU815" s="262"/>
      <c r="FV815" s="262"/>
      <c r="FW815" s="262"/>
      <c r="FX815" s="262"/>
      <c r="FY815" s="262"/>
      <c r="FZ815" s="262"/>
      <c r="GA815" s="262"/>
      <c r="GB815" s="262"/>
      <c r="GC815" s="262"/>
      <c r="GD815" s="262"/>
      <c r="GE815" s="262"/>
      <c r="GF815" s="262"/>
      <c r="GG815" s="262"/>
      <c r="GH815" s="262"/>
      <c r="GI815" s="262"/>
      <c r="GJ815" s="262"/>
      <c r="GK815" s="262"/>
      <c r="GL815" s="262"/>
      <c r="GM815" s="262"/>
      <c r="GN815" s="262"/>
      <c r="GO815" s="262"/>
      <c r="GP815" s="263"/>
      <c r="GQ815" s="263"/>
      <c r="GR815" s="263"/>
      <c r="GS815" s="263"/>
      <c r="GT815" s="263"/>
      <c r="GU815" s="263"/>
      <c r="GV815" s="263"/>
    </row>
    <row r="816" spans="1:206" ht="20.100000000000001" hidden="1" customHeight="1">
      <c r="A816" s="837"/>
      <c r="B816" s="826"/>
      <c r="C816" s="826"/>
      <c r="D816" s="826"/>
      <c r="E816" s="826"/>
      <c r="F816" s="826"/>
      <c r="G816" s="826"/>
      <c r="H816" s="836"/>
      <c r="I816" s="765"/>
      <c r="J816" s="766"/>
      <c r="K816" s="766"/>
      <c r="L816" s="766"/>
      <c r="M816" s="766"/>
      <c r="N816" s="766"/>
      <c r="O816" s="788"/>
      <c r="P816" s="794"/>
      <c r="Q816" s="795"/>
      <c r="R816" s="1986">
        <f>AL445*0</f>
        <v>0</v>
      </c>
      <c r="S816" s="1987"/>
      <c r="T816" s="1987"/>
      <c r="U816" s="1987"/>
      <c r="V816" s="820" t="s">
        <v>542</v>
      </c>
      <c r="W816" s="1985">
        <v>2</v>
      </c>
      <c r="X816" s="1985"/>
      <c r="Y816" s="1985"/>
      <c r="Z816" s="800"/>
      <c r="AA816" s="709"/>
      <c r="AB816" s="709"/>
      <c r="AC816" s="709"/>
      <c r="AD816" s="709"/>
      <c r="AE816" s="709"/>
      <c r="AF816" s="709"/>
      <c r="AG816" s="709"/>
      <c r="AH816" s="709"/>
      <c r="AI816" s="709"/>
      <c r="AJ816" s="709"/>
      <c r="AK816" s="795"/>
      <c r="AL816" s="740">
        <f>ROUND(R816/W816,0)</f>
        <v>0</v>
      </c>
      <c r="AM816" s="741"/>
      <c r="AN816" s="741"/>
      <c r="AO816" s="741"/>
      <c r="AP816" s="741"/>
      <c r="AQ816" s="742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268"/>
      <c r="BC816" s="268"/>
      <c r="BD816" s="268"/>
      <c r="BE816" s="268"/>
      <c r="BF816" s="268"/>
      <c r="BG816" s="268"/>
      <c r="BH816" s="268"/>
      <c r="BI816" s="268"/>
      <c r="BJ816" s="268"/>
      <c r="BK816" s="268"/>
      <c r="BL816" s="268"/>
      <c r="BM816" s="268"/>
      <c r="BN816" s="268"/>
      <c r="BO816" s="268"/>
      <c r="BP816" s="268"/>
      <c r="BQ816" s="268"/>
      <c r="BR816" s="268"/>
      <c r="BS816" s="268"/>
      <c r="BT816" s="268"/>
      <c r="BU816" s="268"/>
      <c r="BV816" s="268"/>
      <c r="BW816" s="268"/>
      <c r="BX816" s="268"/>
      <c r="BY816" s="268"/>
      <c r="BZ816" s="268"/>
      <c r="CA816" s="268"/>
      <c r="CB816" s="268"/>
      <c r="CC816" s="268"/>
      <c r="CD816" s="268"/>
      <c r="CE816" s="268"/>
      <c r="CF816" s="268"/>
      <c r="CG816" s="268"/>
      <c r="CH816" s="268"/>
      <c r="CI816" s="268"/>
      <c r="CJ816" s="268"/>
      <c r="CK816" s="268"/>
      <c r="CL816" s="284"/>
      <c r="CM816" s="284"/>
      <c r="CN816" s="284"/>
      <c r="CO816" s="284"/>
      <c r="CP816" s="284"/>
      <c r="CQ816" s="284"/>
      <c r="CR816" s="284"/>
      <c r="CS816" s="284"/>
      <c r="CT816" s="284"/>
      <c r="CU816" s="284"/>
      <c r="CV816" s="284"/>
      <c r="CW816" s="284"/>
      <c r="CX816" s="263"/>
      <c r="CY816" s="262"/>
      <c r="CZ816" s="262"/>
      <c r="DA816" s="262"/>
      <c r="DB816" s="262"/>
      <c r="DC816" s="262"/>
      <c r="DD816" s="262"/>
      <c r="DE816" s="262"/>
      <c r="DF816" s="262"/>
      <c r="DG816" s="262"/>
      <c r="DH816" s="262"/>
      <c r="DI816" s="262"/>
      <c r="DJ816" s="262"/>
      <c r="DM816" s="262"/>
      <c r="DN816" s="262"/>
      <c r="DO816" s="262"/>
      <c r="DP816" s="262"/>
      <c r="DQ816" s="262"/>
      <c r="DR816" s="262"/>
      <c r="DS816" s="262"/>
      <c r="DT816" s="262"/>
      <c r="DU816" s="276"/>
      <c r="DV816" s="262"/>
      <c r="DW816" s="262"/>
      <c r="DX816" s="276"/>
      <c r="DY816" s="276"/>
      <c r="DZ816" s="276"/>
      <c r="EA816" s="276"/>
      <c r="EB816" s="276"/>
      <c r="EC816" s="276"/>
      <c r="ED816" s="276"/>
      <c r="EE816" s="276"/>
      <c r="EF816" s="262"/>
      <c r="EG816" s="262"/>
      <c r="EH816" s="262"/>
      <c r="EI816" s="262"/>
      <c r="EJ816" s="262"/>
      <c r="EK816" s="262"/>
      <c r="EL816" s="262"/>
      <c r="EM816" s="262"/>
      <c r="EN816" s="262"/>
      <c r="EO816" s="262"/>
      <c r="EP816" s="262"/>
      <c r="EQ816" s="262"/>
      <c r="ER816" s="262"/>
      <c r="ES816" s="262"/>
      <c r="ET816" s="262"/>
      <c r="EU816" s="262"/>
      <c r="EV816" s="262"/>
      <c r="EW816" s="262"/>
      <c r="EX816" s="262"/>
      <c r="EY816" s="262"/>
      <c r="EZ816" s="262"/>
      <c r="FA816" s="262"/>
      <c r="FB816" s="262"/>
      <c r="FC816" s="262"/>
      <c r="FD816" s="262"/>
      <c r="FE816" s="262"/>
      <c r="FF816" s="262"/>
      <c r="FG816" s="262"/>
      <c r="FH816" s="262"/>
      <c r="FI816" s="262"/>
      <c r="FJ816" s="262"/>
      <c r="FK816" s="262"/>
      <c r="FL816" s="262"/>
      <c r="FM816" s="262"/>
      <c r="FN816" s="262"/>
      <c r="FO816" s="262"/>
      <c r="FP816" s="262"/>
      <c r="FQ816" s="262"/>
      <c r="FR816" s="262"/>
      <c r="FS816" s="262"/>
      <c r="FT816" s="262"/>
      <c r="FU816" s="262"/>
      <c r="FV816" s="262"/>
      <c r="FW816" s="262"/>
      <c r="FX816" s="262"/>
      <c r="FY816" s="262"/>
      <c r="FZ816" s="262"/>
      <c r="GA816" s="262"/>
      <c r="GB816" s="262"/>
      <c r="GC816" s="262"/>
      <c r="GD816" s="262"/>
      <c r="GE816" s="262"/>
      <c r="GF816" s="262"/>
      <c r="GG816" s="262"/>
      <c r="GH816" s="262"/>
      <c r="GI816" s="262"/>
      <c r="GJ816" s="262"/>
      <c r="GK816" s="262"/>
      <c r="GL816" s="262"/>
      <c r="GM816" s="262"/>
      <c r="GN816" s="262"/>
      <c r="GO816" s="262"/>
      <c r="GP816" s="263"/>
      <c r="GQ816" s="263"/>
      <c r="GR816" s="263"/>
      <c r="GS816" s="263"/>
      <c r="GT816" s="263"/>
      <c r="GU816" s="263"/>
      <c r="GV816" s="263"/>
    </row>
    <row r="817" spans="1:204" ht="20.100000000000001" hidden="1" customHeight="1">
      <c r="A817" s="837"/>
      <c r="B817" s="826"/>
      <c r="C817" s="826"/>
      <c r="D817" s="826"/>
      <c r="E817" s="826"/>
      <c r="F817" s="826"/>
      <c r="G817" s="826"/>
      <c r="H817" s="836"/>
      <c r="I817" s="765"/>
      <c r="J817" s="766"/>
      <c r="K817" s="766"/>
      <c r="L817" s="766"/>
      <c r="M817" s="766"/>
      <c r="N817" s="766"/>
      <c r="O817" s="788"/>
      <c r="P817" s="794"/>
      <c r="Q817" s="795"/>
      <c r="R817" s="1151" t="s">
        <v>805</v>
      </c>
      <c r="S817" s="709"/>
      <c r="T817" s="827"/>
      <c r="U817" s="1285"/>
      <c r="V817" s="709"/>
      <c r="W817" s="710"/>
      <c r="X817" s="709"/>
      <c r="Y817" s="709"/>
      <c r="Z817" s="709"/>
      <c r="AA817" s="709"/>
      <c r="AB817" s="709"/>
      <c r="AC817" s="709"/>
      <c r="AD817" s="709"/>
      <c r="AE817" s="709"/>
      <c r="AF817" s="709"/>
      <c r="AG817" s="709"/>
      <c r="AH817" s="709"/>
      <c r="AI817" s="709"/>
      <c r="AJ817" s="709"/>
      <c r="AK817" s="795"/>
      <c r="AL817" s="799"/>
      <c r="AM817" s="800"/>
      <c r="AN817" s="800"/>
      <c r="AO817" s="800"/>
      <c r="AP817" s="800"/>
      <c r="AQ817" s="742"/>
      <c r="AR817" s="111"/>
      <c r="AS817" s="111"/>
      <c r="AT817" s="111"/>
      <c r="AU817" s="111"/>
      <c r="AV817" s="111"/>
      <c r="AW817" s="286"/>
      <c r="AX817" s="286"/>
      <c r="AY817" s="286"/>
      <c r="AZ817" s="286"/>
      <c r="BA817" s="286"/>
      <c r="BB817" s="261"/>
      <c r="BC817" s="261"/>
      <c r="BD817" s="261"/>
      <c r="BE817" s="261"/>
      <c r="BF817" s="261"/>
      <c r="BG817" s="261"/>
      <c r="BH817" s="261"/>
      <c r="BI817" s="261"/>
      <c r="BJ817" s="261"/>
      <c r="BK817" s="261"/>
      <c r="BL817" s="261"/>
      <c r="BM817" s="261"/>
      <c r="BN817" s="261"/>
      <c r="BO817" s="261"/>
      <c r="BP817" s="261"/>
      <c r="BQ817" s="261"/>
      <c r="BR817" s="261"/>
      <c r="BS817" s="261"/>
      <c r="BT817" s="261"/>
      <c r="BU817" s="261"/>
      <c r="BV817" s="261"/>
      <c r="BW817" s="261"/>
      <c r="BX817" s="261"/>
      <c r="BY817" s="261"/>
      <c r="BZ817" s="261"/>
      <c r="CA817" s="261"/>
      <c r="CB817" s="261"/>
      <c r="CC817" s="261"/>
      <c r="CD817" s="261"/>
      <c r="CE817" s="261"/>
      <c r="CF817" s="287"/>
      <c r="CG817" s="287"/>
      <c r="CH817" s="287"/>
      <c r="CI817" s="287"/>
      <c r="CJ817" s="287"/>
      <c r="CK817" s="287"/>
      <c r="CL817" s="288"/>
      <c r="CM817" s="288"/>
      <c r="CN817" s="288"/>
      <c r="CO817" s="288"/>
      <c r="CP817" s="288"/>
      <c r="CQ817" s="288"/>
      <c r="CR817" s="289"/>
      <c r="CS817" s="289"/>
      <c r="CT817" s="289"/>
      <c r="CU817" s="289"/>
      <c r="CV817" s="289"/>
      <c r="CW817" s="289"/>
      <c r="CX817" s="263"/>
      <c r="CY817" s="262"/>
      <c r="CZ817" s="262"/>
      <c r="DA817" s="262"/>
      <c r="DB817" s="262"/>
      <c r="DC817" s="262"/>
      <c r="DD817" s="262"/>
      <c r="DE817" s="262"/>
      <c r="DF817" s="262"/>
      <c r="DG817" s="262"/>
      <c r="DH817" s="262"/>
      <c r="DI817" s="262"/>
      <c r="DJ817" s="262"/>
      <c r="DM817" s="262"/>
      <c r="DN817" s="262"/>
      <c r="DO817" s="262"/>
      <c r="DP817" s="262"/>
      <c r="DQ817" s="262"/>
      <c r="DR817" s="262"/>
      <c r="DS817" s="262"/>
      <c r="DT817" s="262"/>
      <c r="DU817" s="276"/>
      <c r="DV817" s="262"/>
      <c r="DW817" s="262"/>
      <c r="DX817" s="276"/>
      <c r="DY817" s="276"/>
      <c r="DZ817" s="276"/>
      <c r="EA817" s="276"/>
      <c r="EB817" s="276"/>
      <c r="EC817" s="276"/>
      <c r="ED817" s="276"/>
      <c r="EE817" s="262"/>
      <c r="EF817" s="262"/>
      <c r="EG817" s="262"/>
      <c r="EH817" s="262"/>
      <c r="EI817" s="262"/>
      <c r="EJ817" s="262"/>
      <c r="EK817" s="262"/>
      <c r="EL817" s="262"/>
      <c r="EM817" s="262"/>
      <c r="EN817" s="262"/>
      <c r="EO817" s="262"/>
      <c r="EP817" s="262"/>
      <c r="EQ817" s="262"/>
      <c r="ER817" s="262"/>
      <c r="ES817" s="262"/>
      <c r="ET817" s="262"/>
      <c r="EU817" s="262"/>
      <c r="EV817" s="262"/>
      <c r="EW817" s="262"/>
      <c r="EX817" s="262"/>
      <c r="EY817" s="262"/>
      <c r="EZ817" s="262"/>
      <c r="FA817" s="262"/>
      <c r="FB817" s="262"/>
      <c r="FC817" s="262"/>
      <c r="FD817" s="262"/>
      <c r="FE817" s="262"/>
      <c r="FF817" s="262"/>
      <c r="FG817" s="262"/>
      <c r="FH817" s="262"/>
      <c r="FI817" s="262"/>
      <c r="FJ817" s="262"/>
      <c r="FK817" s="262"/>
      <c r="FL817" s="262"/>
      <c r="FM817" s="262"/>
      <c r="FN817" s="262"/>
      <c r="FO817" s="262"/>
      <c r="FP817" s="262"/>
      <c r="FQ817" s="262"/>
      <c r="FR817" s="262"/>
      <c r="FS817" s="262"/>
      <c r="FT817" s="262"/>
      <c r="FU817" s="262"/>
      <c r="FV817" s="262"/>
      <c r="FW817" s="262"/>
      <c r="FX817" s="262"/>
      <c r="FY817" s="262"/>
      <c r="FZ817" s="262"/>
      <c r="GA817" s="262"/>
      <c r="GB817" s="262"/>
      <c r="GC817" s="262"/>
      <c r="GD817" s="262"/>
      <c r="GE817" s="262"/>
      <c r="GF817" s="262"/>
      <c r="GG817" s="262"/>
      <c r="GH817" s="262"/>
      <c r="GI817" s="262"/>
      <c r="GJ817" s="262"/>
      <c r="GK817" s="262"/>
      <c r="GL817" s="262"/>
      <c r="GM817" s="262"/>
      <c r="GN817" s="262"/>
      <c r="GO817" s="262"/>
      <c r="GP817" s="263"/>
      <c r="GQ817" s="263"/>
      <c r="GR817" s="263"/>
      <c r="GS817" s="263"/>
      <c r="GT817" s="263"/>
      <c r="GU817" s="263"/>
      <c r="GV817" s="263"/>
    </row>
    <row r="818" spans="1:204" ht="20.100000000000001" hidden="1" customHeight="1">
      <c r="A818" s="837"/>
      <c r="B818" s="826"/>
      <c r="C818" s="826"/>
      <c r="D818" s="826"/>
      <c r="E818" s="826"/>
      <c r="F818" s="826"/>
      <c r="G818" s="826"/>
      <c r="H818" s="836"/>
      <c r="I818" s="765"/>
      <c r="J818" s="766"/>
      <c r="K818" s="766"/>
      <c r="L818" s="766"/>
      <c r="M818" s="766"/>
      <c r="N818" s="766"/>
      <c r="O818" s="788"/>
      <c r="P818" s="794"/>
      <c r="Q818" s="795"/>
      <c r="R818" s="1983">
        <f>X554*0</f>
        <v>0</v>
      </c>
      <c r="S818" s="1984"/>
      <c r="T818" s="1984"/>
      <c r="U818" s="1984"/>
      <c r="V818" s="710" t="s">
        <v>501</v>
      </c>
      <c r="W818" s="1985">
        <v>2</v>
      </c>
      <c r="X818" s="1985"/>
      <c r="Y818" s="1985"/>
      <c r="Z818" s="800"/>
      <c r="AA818" s="709"/>
      <c r="AB818" s="709"/>
      <c r="AC818" s="709"/>
      <c r="AD818" s="709"/>
      <c r="AE818" s="709"/>
      <c r="AF818" s="709"/>
      <c r="AG818" s="709"/>
      <c r="AH818" s="709"/>
      <c r="AI818" s="709"/>
      <c r="AJ818" s="709"/>
      <c r="AK818" s="795"/>
      <c r="AL818" s="740">
        <f>ROUND(R818*W818,0)</f>
        <v>0</v>
      </c>
      <c r="AM818" s="741"/>
      <c r="AN818" s="741"/>
      <c r="AO818" s="741"/>
      <c r="AP818" s="741"/>
      <c r="AQ818" s="742"/>
      <c r="AR818" s="111"/>
      <c r="AS818" s="111"/>
      <c r="AT818" s="111"/>
      <c r="AU818" s="111"/>
      <c r="AV818" s="111"/>
      <c r="AW818" s="286"/>
      <c r="AX818" s="286"/>
      <c r="AY818" s="286"/>
      <c r="AZ818" s="286"/>
      <c r="BA818" s="286"/>
      <c r="BB818" s="261"/>
      <c r="BC818" s="261"/>
      <c r="BD818" s="261"/>
      <c r="BE818" s="261"/>
      <c r="BF818" s="261"/>
      <c r="BG818" s="261"/>
      <c r="BH818" s="261"/>
      <c r="BI818" s="261"/>
      <c r="BJ818" s="261"/>
      <c r="BK818" s="261"/>
      <c r="BL818" s="261"/>
      <c r="BM818" s="261"/>
      <c r="BN818" s="261"/>
      <c r="BO818" s="261"/>
      <c r="BP818" s="261"/>
      <c r="BQ818" s="261"/>
      <c r="BR818" s="261"/>
      <c r="BS818" s="261"/>
      <c r="BT818" s="261"/>
      <c r="BU818" s="261"/>
      <c r="BV818" s="261"/>
      <c r="BW818" s="261"/>
      <c r="BX818" s="261"/>
      <c r="BY818" s="261"/>
      <c r="BZ818" s="261"/>
      <c r="CA818" s="261"/>
      <c r="CB818" s="261"/>
      <c r="CC818" s="261"/>
      <c r="CD818" s="261"/>
      <c r="CE818" s="261"/>
      <c r="CF818" s="287"/>
      <c r="CG818" s="287"/>
      <c r="CH818" s="287"/>
      <c r="CI818" s="287"/>
      <c r="CJ818" s="287"/>
      <c r="CK818" s="287"/>
      <c r="CL818" s="288"/>
      <c r="CM818" s="288"/>
      <c r="CN818" s="288"/>
      <c r="CO818" s="288"/>
      <c r="CP818" s="288"/>
      <c r="CQ818" s="288"/>
      <c r="CR818" s="289"/>
      <c r="CS818" s="289"/>
      <c r="CT818" s="289"/>
      <c r="CU818" s="289"/>
      <c r="CV818" s="289"/>
      <c r="CW818" s="289"/>
      <c r="CX818" s="263"/>
      <c r="CY818" s="262"/>
      <c r="CZ818" s="262"/>
      <c r="DA818" s="262"/>
      <c r="DB818" s="262"/>
      <c r="DC818" s="262"/>
      <c r="DD818" s="262"/>
      <c r="DE818" s="262"/>
      <c r="DF818" s="262"/>
      <c r="DG818" s="262"/>
      <c r="DH818" s="262"/>
      <c r="DI818" s="262"/>
      <c r="DJ818" s="262"/>
      <c r="DM818" s="262"/>
      <c r="DN818" s="262"/>
      <c r="DO818" s="262"/>
      <c r="DP818" s="262"/>
      <c r="DQ818" s="262"/>
      <c r="DR818" s="262"/>
      <c r="DS818" s="262"/>
      <c r="DT818" s="262"/>
      <c r="DU818" s="276"/>
      <c r="DV818" s="262"/>
      <c r="DW818" s="262"/>
      <c r="DX818" s="276"/>
      <c r="DY818" s="276"/>
      <c r="DZ818" s="276"/>
      <c r="EA818" s="276"/>
      <c r="EB818" s="276"/>
      <c r="EC818" s="276"/>
      <c r="ED818" s="276"/>
      <c r="EE818" s="262"/>
      <c r="EF818" s="262"/>
      <c r="EG818" s="262"/>
      <c r="EH818" s="262"/>
      <c r="EI818" s="262"/>
      <c r="EJ818" s="262"/>
      <c r="EK818" s="262"/>
      <c r="EL818" s="262"/>
      <c r="EM818" s="262"/>
      <c r="EN818" s="262"/>
      <c r="EO818" s="262"/>
      <c r="EP818" s="262"/>
      <c r="EQ818" s="262"/>
      <c r="ER818" s="262"/>
      <c r="ES818" s="262"/>
      <c r="ET818" s="262"/>
      <c r="EU818" s="262"/>
      <c r="EV818" s="262"/>
      <c r="EW818" s="262"/>
      <c r="EX818" s="262"/>
      <c r="EY818" s="262"/>
      <c r="EZ818" s="262"/>
      <c r="FA818" s="262"/>
      <c r="FB818" s="262"/>
      <c r="FC818" s="262"/>
      <c r="FD818" s="262"/>
      <c r="FE818" s="262"/>
      <c r="FF818" s="262"/>
      <c r="FG818" s="262"/>
      <c r="FH818" s="262"/>
      <c r="FI818" s="262"/>
      <c r="FJ818" s="262"/>
      <c r="FK818" s="262"/>
      <c r="FL818" s="262"/>
      <c r="FM818" s="262"/>
      <c r="FN818" s="262"/>
      <c r="FO818" s="262"/>
      <c r="FP818" s="262"/>
      <c r="FQ818" s="262"/>
      <c r="FR818" s="262"/>
      <c r="FS818" s="262"/>
      <c r="FT818" s="262"/>
      <c r="FU818" s="262"/>
      <c r="FV818" s="262"/>
      <c r="FW818" s="262"/>
      <c r="FX818" s="262"/>
      <c r="FY818" s="262"/>
      <c r="FZ818" s="262"/>
      <c r="GA818" s="262"/>
      <c r="GB818" s="262"/>
      <c r="GC818" s="262"/>
      <c r="GD818" s="262"/>
      <c r="GE818" s="262"/>
      <c r="GF818" s="262"/>
      <c r="GG818" s="262"/>
      <c r="GH818" s="262"/>
      <c r="GI818" s="262"/>
      <c r="GJ818" s="262"/>
      <c r="GK818" s="262"/>
      <c r="GL818" s="262"/>
      <c r="GM818" s="262"/>
      <c r="GN818" s="262"/>
      <c r="GO818" s="262"/>
      <c r="GP818" s="263"/>
      <c r="GQ818" s="263"/>
      <c r="GR818" s="263"/>
      <c r="GS818" s="263"/>
      <c r="GT818" s="263"/>
      <c r="GU818" s="263"/>
      <c r="GV818" s="263"/>
    </row>
    <row r="819" spans="1:204" ht="20.100000000000001" hidden="1" customHeight="1">
      <c r="A819" s="837"/>
      <c r="B819" s="826"/>
      <c r="C819" s="826"/>
      <c r="D819" s="826"/>
      <c r="E819" s="826"/>
      <c r="F819" s="826"/>
      <c r="G819" s="826"/>
      <c r="H819" s="836"/>
      <c r="I819" s="765"/>
      <c r="J819" s="766"/>
      <c r="K819" s="766"/>
      <c r="L819" s="766"/>
      <c r="M819" s="766"/>
      <c r="N819" s="766"/>
      <c r="O819" s="788"/>
      <c r="P819" s="794"/>
      <c r="Q819" s="795"/>
      <c r="R819" s="794" t="s">
        <v>806</v>
      </c>
      <c r="S819" s="709"/>
      <c r="T819" s="827"/>
      <c r="U819" s="1285"/>
      <c r="V819" s="709"/>
      <c r="W819" s="710"/>
      <c r="X819" s="709"/>
      <c r="Y819" s="709"/>
      <c r="Z819" s="709"/>
      <c r="AA819" s="709"/>
      <c r="AB819" s="709"/>
      <c r="AC819" s="709"/>
      <c r="AD819" s="709"/>
      <c r="AE819" s="709"/>
      <c r="AF819" s="709"/>
      <c r="AG819" s="709"/>
      <c r="AH819" s="709"/>
      <c r="AI819" s="709"/>
      <c r="AJ819" s="709"/>
      <c r="AK819" s="795"/>
      <c r="AL819" s="799"/>
      <c r="AM819" s="800"/>
      <c r="AN819" s="800"/>
      <c r="AO819" s="800"/>
      <c r="AP819" s="800"/>
      <c r="AQ819" s="742"/>
      <c r="AR819" s="111"/>
      <c r="AS819" s="111"/>
      <c r="AT819" s="111"/>
      <c r="AU819" s="111"/>
      <c r="AV819" s="111"/>
      <c r="AW819" s="286"/>
      <c r="AX819" s="286"/>
      <c r="AY819" s="286"/>
      <c r="AZ819" s="286"/>
      <c r="BA819" s="286"/>
      <c r="BB819" s="261"/>
      <c r="BC819" s="261"/>
      <c r="BD819" s="261"/>
      <c r="BE819" s="261"/>
      <c r="BF819" s="261"/>
      <c r="BG819" s="261"/>
      <c r="BH819" s="261"/>
      <c r="BI819" s="261"/>
      <c r="BJ819" s="261"/>
      <c r="BK819" s="261"/>
      <c r="BL819" s="261"/>
      <c r="BM819" s="261"/>
      <c r="BN819" s="261"/>
      <c r="BO819" s="261"/>
      <c r="BP819" s="261"/>
      <c r="BQ819" s="261"/>
      <c r="BR819" s="261"/>
      <c r="BS819" s="261"/>
      <c r="BT819" s="261"/>
      <c r="BU819" s="261"/>
      <c r="BV819" s="261"/>
      <c r="BW819" s="261"/>
      <c r="BX819" s="261"/>
      <c r="BY819" s="261"/>
      <c r="BZ819" s="261"/>
      <c r="CA819" s="261"/>
      <c r="CB819" s="261"/>
      <c r="CC819" s="261"/>
      <c r="CD819" s="261"/>
      <c r="CE819" s="261"/>
      <c r="CF819" s="287"/>
      <c r="CG819" s="287"/>
      <c r="CH819" s="287"/>
      <c r="CI819" s="287"/>
      <c r="CJ819" s="287"/>
      <c r="CK819" s="287"/>
      <c r="CL819" s="288"/>
      <c r="CM819" s="288"/>
      <c r="CN819" s="288"/>
      <c r="CO819" s="288"/>
      <c r="CP819" s="288"/>
      <c r="CQ819" s="288"/>
      <c r="CR819" s="289"/>
      <c r="CS819" s="289"/>
      <c r="CT819" s="289"/>
      <c r="CU819" s="289"/>
      <c r="CV819" s="289"/>
      <c r="CW819" s="289"/>
      <c r="CX819" s="263"/>
      <c r="CY819" s="262"/>
      <c r="CZ819" s="262"/>
      <c r="DA819" s="262"/>
      <c r="DB819" s="262"/>
      <c r="DC819" s="262"/>
      <c r="DD819" s="262"/>
      <c r="DE819" s="262"/>
      <c r="DF819" s="262"/>
      <c r="DG819" s="262"/>
      <c r="DH819" s="262"/>
      <c r="DI819" s="262"/>
      <c r="DJ819" s="262"/>
      <c r="DM819" s="262"/>
      <c r="DN819" s="262"/>
      <c r="DO819" s="262"/>
      <c r="DP819" s="262"/>
      <c r="DQ819" s="262"/>
      <c r="DR819" s="262"/>
      <c r="DS819" s="262"/>
      <c r="DT819" s="262"/>
      <c r="DU819" s="276"/>
      <c r="DV819" s="262"/>
      <c r="DW819" s="262"/>
      <c r="DX819" s="276"/>
      <c r="DY819" s="276"/>
      <c r="DZ819" s="276"/>
      <c r="EA819" s="276"/>
      <c r="EB819" s="276"/>
      <c r="EC819" s="276"/>
      <c r="ED819" s="276"/>
      <c r="EE819" s="262"/>
      <c r="EF819" s="262"/>
      <c r="EG819" s="262"/>
      <c r="EH819" s="262"/>
      <c r="EI819" s="262"/>
      <c r="EJ819" s="262"/>
      <c r="EK819" s="262"/>
      <c r="EL819" s="262"/>
      <c r="EM819" s="262"/>
      <c r="EN819" s="262"/>
      <c r="EO819" s="262"/>
      <c r="EP819" s="262"/>
      <c r="EQ819" s="262"/>
      <c r="ER819" s="262"/>
      <c r="ES819" s="262"/>
      <c r="ET819" s="262"/>
      <c r="EU819" s="262"/>
      <c r="EV819" s="262"/>
      <c r="EW819" s="262"/>
      <c r="EX819" s="262"/>
      <c r="EY819" s="262"/>
      <c r="EZ819" s="262"/>
      <c r="FA819" s="262"/>
      <c r="FB819" s="262"/>
      <c r="FC819" s="262"/>
      <c r="FD819" s="262"/>
      <c r="FE819" s="262"/>
      <c r="FF819" s="262"/>
      <c r="FG819" s="262"/>
      <c r="FH819" s="262"/>
      <c r="FI819" s="262"/>
      <c r="FJ819" s="262"/>
      <c r="FK819" s="262"/>
      <c r="FL819" s="262"/>
      <c r="FM819" s="262"/>
      <c r="FN819" s="262"/>
      <c r="FO819" s="262"/>
      <c r="FP819" s="262"/>
      <c r="FQ819" s="262"/>
      <c r="FR819" s="262"/>
      <c r="FS819" s="262"/>
      <c r="FT819" s="262"/>
      <c r="FU819" s="262"/>
      <c r="FV819" s="262"/>
      <c r="FW819" s="262"/>
      <c r="FX819" s="262"/>
      <c r="FY819" s="262"/>
      <c r="FZ819" s="262"/>
      <c r="GA819" s="262"/>
      <c r="GB819" s="262"/>
      <c r="GC819" s="262"/>
      <c r="GD819" s="262"/>
      <c r="GE819" s="262"/>
      <c r="GF819" s="262"/>
      <c r="GG819" s="262"/>
      <c r="GH819" s="262"/>
      <c r="GI819" s="262"/>
      <c r="GJ819" s="262"/>
      <c r="GK819" s="262"/>
      <c r="GL819" s="262"/>
      <c r="GM819" s="262"/>
      <c r="GN819" s="262"/>
      <c r="GO819" s="262"/>
      <c r="GP819" s="263"/>
      <c r="GQ819" s="263"/>
      <c r="GR819" s="263"/>
      <c r="GS819" s="263"/>
      <c r="GT819" s="263"/>
      <c r="GU819" s="263"/>
      <c r="GV819" s="263"/>
    </row>
    <row r="820" spans="1:204" s="110" customFormat="1" ht="20.100000000000001" hidden="1" customHeight="1">
      <c r="A820" s="837"/>
      <c r="B820" s="826"/>
      <c r="C820" s="826"/>
      <c r="D820" s="826"/>
      <c r="E820" s="826"/>
      <c r="F820" s="826"/>
      <c r="G820" s="826"/>
      <c r="H820" s="836"/>
      <c r="I820" s="765"/>
      <c r="J820" s="766"/>
      <c r="K820" s="766"/>
      <c r="L820" s="766"/>
      <c r="M820" s="766"/>
      <c r="N820" s="766"/>
      <c r="O820" s="788"/>
      <c r="P820" s="794"/>
      <c r="Q820" s="795"/>
      <c r="R820" s="1983">
        <v>0</v>
      </c>
      <c r="S820" s="1984"/>
      <c r="T820" s="1984"/>
      <c r="U820" s="1984"/>
      <c r="V820" s="710" t="s">
        <v>501</v>
      </c>
      <c r="W820" s="1985">
        <v>2</v>
      </c>
      <c r="X820" s="1985"/>
      <c r="Y820" s="1985"/>
      <c r="Z820" s="800"/>
      <c r="AA820" s="709"/>
      <c r="AB820" s="709"/>
      <c r="AC820" s="709"/>
      <c r="AD820" s="709"/>
      <c r="AE820" s="709"/>
      <c r="AF820" s="709"/>
      <c r="AG820" s="709"/>
      <c r="AH820" s="709"/>
      <c r="AI820" s="709"/>
      <c r="AJ820" s="709"/>
      <c r="AK820" s="795"/>
      <c r="AL820" s="740">
        <f>ROUND(R820*W820,0)</f>
        <v>0</v>
      </c>
      <c r="AM820" s="741"/>
      <c r="AN820" s="741"/>
      <c r="AO820" s="741"/>
      <c r="AP820" s="741"/>
      <c r="AQ820" s="742"/>
      <c r="AR820" s="111"/>
      <c r="AS820" s="111"/>
      <c r="AT820" s="111"/>
      <c r="AU820" s="111"/>
      <c r="AV820" s="111"/>
      <c r="AW820" s="286"/>
      <c r="AX820" s="286"/>
      <c r="AY820" s="286"/>
      <c r="AZ820" s="286"/>
      <c r="BA820" s="286"/>
      <c r="BB820" s="261"/>
      <c r="BC820" s="261"/>
      <c r="BD820" s="261"/>
      <c r="BE820" s="261"/>
      <c r="BF820" s="261"/>
      <c r="BG820" s="261"/>
      <c r="BH820" s="261"/>
      <c r="BI820" s="261"/>
      <c r="BJ820" s="261"/>
      <c r="BK820" s="261"/>
      <c r="BL820" s="261"/>
      <c r="BM820" s="261"/>
      <c r="BN820" s="261"/>
      <c r="BO820" s="261"/>
      <c r="BP820" s="261"/>
      <c r="BQ820" s="261"/>
      <c r="BR820" s="261"/>
      <c r="BS820" s="261"/>
      <c r="BT820" s="261"/>
      <c r="BU820" s="261"/>
      <c r="BV820" s="261"/>
      <c r="BW820" s="261"/>
      <c r="BX820" s="261"/>
      <c r="BY820" s="261"/>
      <c r="BZ820" s="261"/>
      <c r="CA820" s="261"/>
      <c r="CB820" s="261"/>
      <c r="CC820" s="261"/>
      <c r="CD820" s="261"/>
      <c r="CE820" s="261"/>
      <c r="CF820" s="287"/>
      <c r="CG820" s="287"/>
      <c r="CH820" s="287"/>
      <c r="CI820" s="287"/>
      <c r="CJ820" s="287"/>
      <c r="CK820" s="287"/>
      <c r="CL820" s="288"/>
      <c r="CM820" s="288"/>
      <c r="CN820" s="288"/>
      <c r="CO820" s="288"/>
      <c r="CP820" s="288"/>
      <c r="CQ820" s="288"/>
      <c r="CR820" s="289"/>
      <c r="CS820" s="289"/>
      <c r="CT820" s="289"/>
      <c r="CU820" s="289"/>
      <c r="CV820" s="289"/>
      <c r="CW820" s="289"/>
      <c r="CX820" s="263"/>
      <c r="CY820" s="263"/>
      <c r="CZ820" s="263"/>
      <c r="DA820" s="263"/>
      <c r="DB820" s="263"/>
      <c r="DC820" s="263"/>
      <c r="DD820" s="263"/>
      <c r="DE820" s="263"/>
      <c r="DF820" s="263"/>
      <c r="DG820" s="263"/>
      <c r="DH820" s="263"/>
      <c r="DI820" s="263"/>
      <c r="DM820" s="263"/>
      <c r="DN820" s="263"/>
      <c r="DO820" s="263"/>
      <c r="DP820" s="263"/>
      <c r="DQ820" s="263"/>
      <c r="DR820" s="263"/>
      <c r="DS820" s="263"/>
      <c r="DT820" s="263"/>
      <c r="DU820" s="280"/>
      <c r="DV820" s="263"/>
      <c r="DW820" s="263"/>
      <c r="DX820" s="280"/>
      <c r="DY820" s="280"/>
      <c r="DZ820" s="280"/>
      <c r="EA820" s="280"/>
      <c r="EB820" s="280"/>
      <c r="EC820" s="280"/>
      <c r="ED820" s="280"/>
      <c r="EE820" s="263"/>
      <c r="EF820" s="263"/>
      <c r="EG820" s="263"/>
      <c r="EH820" s="263"/>
      <c r="EI820" s="263"/>
      <c r="EJ820" s="263"/>
      <c r="EK820" s="263"/>
      <c r="EL820" s="263"/>
      <c r="EM820" s="263"/>
      <c r="EN820" s="263"/>
      <c r="EO820" s="263"/>
      <c r="EP820" s="263"/>
      <c r="EQ820" s="263"/>
      <c r="ER820" s="263"/>
      <c r="ES820" s="263"/>
      <c r="ET820" s="263"/>
      <c r="EU820" s="263"/>
      <c r="EV820" s="263"/>
      <c r="EW820" s="263"/>
      <c r="EX820" s="263"/>
      <c r="EY820" s="263"/>
      <c r="EZ820" s="263"/>
      <c r="FA820" s="263"/>
      <c r="FB820" s="263"/>
      <c r="FC820" s="263"/>
      <c r="FD820" s="263"/>
      <c r="FE820" s="263"/>
      <c r="FF820" s="263"/>
      <c r="FG820" s="263"/>
      <c r="FH820" s="263"/>
      <c r="FI820" s="263"/>
      <c r="FJ820" s="263"/>
      <c r="FK820" s="263"/>
      <c r="FL820" s="263"/>
      <c r="FM820" s="263"/>
      <c r="FN820" s="263"/>
      <c r="FO820" s="263"/>
      <c r="FP820" s="263"/>
      <c r="FQ820" s="263"/>
      <c r="FR820" s="263"/>
      <c r="FS820" s="263"/>
      <c r="FT820" s="263"/>
      <c r="FU820" s="263"/>
      <c r="FV820" s="263"/>
      <c r="FW820" s="263"/>
      <c r="FX820" s="263"/>
      <c r="FY820" s="263"/>
      <c r="FZ820" s="263"/>
      <c r="GA820" s="263"/>
      <c r="GB820" s="263"/>
      <c r="GC820" s="263"/>
      <c r="GD820" s="263"/>
      <c r="GE820" s="263"/>
      <c r="GF820" s="263"/>
      <c r="GG820" s="263"/>
      <c r="GH820" s="263"/>
      <c r="GI820" s="263"/>
      <c r="GJ820" s="263"/>
      <c r="GK820" s="263"/>
      <c r="GL820" s="263"/>
      <c r="GM820" s="263"/>
      <c r="GN820" s="263"/>
      <c r="GO820" s="263"/>
      <c r="GP820" s="263"/>
      <c r="GQ820" s="263"/>
      <c r="GR820" s="263"/>
      <c r="GS820" s="263"/>
      <c r="GT820" s="263"/>
      <c r="GU820" s="263"/>
      <c r="GV820" s="263"/>
    </row>
    <row r="821" spans="1:204" ht="20.100000000000001" hidden="1" customHeight="1">
      <c r="A821" s="837"/>
      <c r="B821" s="826"/>
      <c r="C821" s="826"/>
      <c r="D821" s="826"/>
      <c r="E821" s="826"/>
      <c r="F821" s="826"/>
      <c r="G821" s="826"/>
      <c r="H821" s="836"/>
      <c r="I821" s="765"/>
      <c r="J821" s="766"/>
      <c r="K821" s="766"/>
      <c r="L821" s="766"/>
      <c r="M821" s="766"/>
      <c r="N821" s="766"/>
      <c r="O821" s="788"/>
      <c r="P821" s="794"/>
      <c r="Q821" s="795"/>
      <c r="R821" s="794" t="s">
        <v>807</v>
      </c>
      <c r="S821" s="709"/>
      <c r="T821" s="827"/>
      <c r="U821" s="1285"/>
      <c r="V821" s="709"/>
      <c r="W821" s="710"/>
      <c r="X821" s="709"/>
      <c r="Y821" s="709"/>
      <c r="Z821" s="709"/>
      <c r="AA821" s="709"/>
      <c r="AB821" s="709"/>
      <c r="AC821" s="709"/>
      <c r="AD821" s="709"/>
      <c r="AE821" s="709"/>
      <c r="AF821" s="709"/>
      <c r="AG821" s="709"/>
      <c r="AH821" s="709"/>
      <c r="AI821" s="709"/>
      <c r="AJ821" s="709"/>
      <c r="AK821" s="795"/>
      <c r="AL821" s="799"/>
      <c r="AM821" s="800"/>
      <c r="AN821" s="800"/>
      <c r="AO821" s="800"/>
      <c r="AP821" s="800"/>
      <c r="AQ821" s="742"/>
      <c r="AR821" s="111"/>
      <c r="AS821" s="111"/>
      <c r="AT821" s="111"/>
      <c r="AU821" s="111"/>
      <c r="AV821" s="111"/>
      <c r="AW821" s="286"/>
      <c r="AX821" s="286"/>
      <c r="AY821" s="286"/>
      <c r="AZ821" s="286"/>
      <c r="BA821" s="286"/>
      <c r="BB821" s="261"/>
      <c r="BC821" s="261"/>
      <c r="BD821" s="261"/>
      <c r="BE821" s="261"/>
      <c r="BF821" s="261"/>
      <c r="BG821" s="261"/>
      <c r="BH821" s="261"/>
      <c r="BI821" s="261"/>
      <c r="BJ821" s="261"/>
      <c r="BK821" s="261"/>
      <c r="BL821" s="261"/>
      <c r="BM821" s="261"/>
      <c r="BN821" s="261"/>
      <c r="BO821" s="261"/>
      <c r="BP821" s="261"/>
      <c r="BQ821" s="261"/>
      <c r="BR821" s="261"/>
      <c r="BS821" s="261"/>
      <c r="BT821" s="261"/>
      <c r="BU821" s="261"/>
      <c r="BV821" s="261"/>
      <c r="BW821" s="261"/>
      <c r="BX821" s="261"/>
      <c r="BY821" s="261"/>
      <c r="BZ821" s="261"/>
      <c r="CA821" s="261"/>
      <c r="CB821" s="261"/>
      <c r="CC821" s="261"/>
      <c r="CD821" s="261"/>
      <c r="CE821" s="261"/>
      <c r="CF821" s="287"/>
      <c r="CG821" s="287"/>
      <c r="CH821" s="287"/>
      <c r="CI821" s="287"/>
      <c r="CJ821" s="287"/>
      <c r="CK821" s="287"/>
      <c r="CL821" s="288"/>
      <c r="CM821" s="288"/>
      <c r="CN821" s="288"/>
      <c r="CO821" s="288"/>
      <c r="CP821" s="288"/>
      <c r="CQ821" s="288"/>
      <c r="CR821" s="289"/>
      <c r="CS821" s="289"/>
      <c r="CT821" s="289"/>
      <c r="CU821" s="289"/>
      <c r="CV821" s="289"/>
      <c r="CW821" s="289"/>
      <c r="CX821" s="263"/>
      <c r="CY821" s="262"/>
      <c r="CZ821" s="262"/>
      <c r="DA821" s="262"/>
      <c r="DB821" s="262"/>
      <c r="DC821" s="262"/>
      <c r="DD821" s="262"/>
      <c r="DE821" s="262"/>
      <c r="DF821" s="262"/>
      <c r="DG821" s="262"/>
      <c r="DH821" s="262"/>
      <c r="DI821" s="262"/>
      <c r="DJ821" s="262"/>
      <c r="DM821" s="262"/>
      <c r="DN821" s="262"/>
      <c r="DO821" s="262"/>
      <c r="DP821" s="262"/>
      <c r="DQ821" s="262"/>
      <c r="DR821" s="262"/>
      <c r="DS821" s="262"/>
      <c r="DT821" s="262"/>
      <c r="DU821" s="276"/>
      <c r="DV821" s="262"/>
      <c r="DW821" s="262"/>
      <c r="DX821" s="276"/>
      <c r="DY821" s="276"/>
      <c r="DZ821" s="276"/>
      <c r="EA821" s="276"/>
      <c r="EB821" s="276"/>
      <c r="EC821" s="276"/>
      <c r="ED821" s="276"/>
      <c r="EE821" s="262"/>
      <c r="EF821" s="262"/>
      <c r="EG821" s="262"/>
      <c r="EH821" s="262"/>
      <c r="EI821" s="262"/>
      <c r="EJ821" s="262"/>
      <c r="EK821" s="262"/>
      <c r="EL821" s="262"/>
      <c r="EM821" s="262"/>
      <c r="EN821" s="262"/>
      <c r="EO821" s="262"/>
      <c r="EP821" s="262"/>
      <c r="EQ821" s="262"/>
      <c r="ER821" s="262"/>
      <c r="ES821" s="262"/>
      <c r="ET821" s="262"/>
      <c r="EU821" s="262"/>
      <c r="EV821" s="262"/>
      <c r="EW821" s="262"/>
      <c r="EX821" s="262"/>
      <c r="EY821" s="262"/>
      <c r="EZ821" s="262"/>
      <c r="FA821" s="262"/>
      <c r="FB821" s="262"/>
      <c r="FC821" s="262"/>
      <c r="FD821" s="262"/>
      <c r="FE821" s="262"/>
      <c r="FF821" s="262"/>
      <c r="FG821" s="262"/>
      <c r="FH821" s="262"/>
      <c r="FI821" s="262"/>
      <c r="FJ821" s="262"/>
      <c r="FK821" s="262"/>
      <c r="FL821" s="262"/>
      <c r="FM821" s="262"/>
      <c r="FN821" s="262"/>
      <c r="FO821" s="262"/>
      <c r="FP821" s="262"/>
      <c r="FQ821" s="262"/>
      <c r="FR821" s="262"/>
      <c r="FS821" s="262"/>
      <c r="FT821" s="262"/>
      <c r="FU821" s="262"/>
      <c r="FV821" s="262"/>
      <c r="FW821" s="262"/>
      <c r="FX821" s="262"/>
      <c r="FY821" s="262"/>
      <c r="FZ821" s="262"/>
      <c r="GA821" s="262"/>
      <c r="GB821" s="262"/>
      <c r="GC821" s="262"/>
      <c r="GD821" s="262"/>
      <c r="GE821" s="262"/>
      <c r="GF821" s="262"/>
      <c r="GG821" s="262"/>
      <c r="GH821" s="262"/>
      <c r="GI821" s="262"/>
      <c r="GJ821" s="262"/>
      <c r="GK821" s="262"/>
      <c r="GL821" s="262"/>
      <c r="GM821" s="262"/>
      <c r="GN821" s="262"/>
      <c r="GO821" s="262"/>
      <c r="GP821" s="263"/>
      <c r="GQ821" s="263"/>
      <c r="GR821" s="263"/>
      <c r="GS821" s="263"/>
      <c r="GT821" s="263"/>
      <c r="GU821" s="263"/>
      <c r="GV821" s="263"/>
    </row>
    <row r="822" spans="1:204" s="110" customFormat="1" ht="20.100000000000001" hidden="1" customHeight="1">
      <c r="A822" s="837"/>
      <c r="B822" s="826"/>
      <c r="C822" s="826"/>
      <c r="D822" s="826"/>
      <c r="E822" s="826"/>
      <c r="F822" s="826"/>
      <c r="G822" s="826"/>
      <c r="H822" s="836"/>
      <c r="I822" s="765"/>
      <c r="J822" s="766"/>
      <c r="K822" s="766"/>
      <c r="L822" s="766"/>
      <c r="M822" s="766"/>
      <c r="N822" s="766"/>
      <c r="O822" s="788"/>
      <c r="P822" s="794"/>
      <c r="Q822" s="795"/>
      <c r="R822" s="1983">
        <v>0</v>
      </c>
      <c r="S822" s="1984"/>
      <c r="T822" s="1984"/>
      <c r="U822" s="1984"/>
      <c r="V822" s="710" t="s">
        <v>501</v>
      </c>
      <c r="W822" s="1985">
        <v>2</v>
      </c>
      <c r="X822" s="1985"/>
      <c r="Y822" s="1985"/>
      <c r="Z822" s="800"/>
      <c r="AA822" s="709"/>
      <c r="AB822" s="709"/>
      <c r="AC822" s="709"/>
      <c r="AD822" s="709"/>
      <c r="AE822" s="709"/>
      <c r="AF822" s="709"/>
      <c r="AG822" s="709"/>
      <c r="AH822" s="709"/>
      <c r="AI822" s="709"/>
      <c r="AJ822" s="709"/>
      <c r="AK822" s="795"/>
      <c r="AL822" s="740">
        <f>ROUND(R822*W822,0)</f>
        <v>0</v>
      </c>
      <c r="AM822" s="741"/>
      <c r="AN822" s="741"/>
      <c r="AO822" s="741"/>
      <c r="AP822" s="741"/>
      <c r="AQ822" s="742"/>
      <c r="AR822" s="111"/>
      <c r="AS822" s="111"/>
      <c r="AT822" s="111"/>
      <c r="AU822" s="111"/>
      <c r="AV822" s="111"/>
      <c r="AW822" s="286"/>
      <c r="AX822" s="286"/>
      <c r="AY822" s="286"/>
      <c r="AZ822" s="286"/>
      <c r="BA822" s="286"/>
      <c r="BB822" s="261"/>
      <c r="BC822" s="261"/>
      <c r="BD822" s="261"/>
      <c r="BE822" s="261"/>
      <c r="BF822" s="261"/>
      <c r="BG822" s="261"/>
      <c r="BH822" s="261"/>
      <c r="BI822" s="261"/>
      <c r="BJ822" s="261"/>
      <c r="BK822" s="261"/>
      <c r="BL822" s="261"/>
      <c r="BM822" s="261"/>
      <c r="BN822" s="261"/>
      <c r="BO822" s="261"/>
      <c r="BP822" s="261"/>
      <c r="BQ822" s="261"/>
      <c r="BR822" s="261"/>
      <c r="BS822" s="261"/>
      <c r="BT822" s="261"/>
      <c r="BU822" s="261"/>
      <c r="BV822" s="261"/>
      <c r="BW822" s="261"/>
      <c r="BX822" s="261"/>
      <c r="BY822" s="261"/>
      <c r="BZ822" s="261"/>
      <c r="CA822" s="261"/>
      <c r="CB822" s="261"/>
      <c r="CC822" s="261"/>
      <c r="CD822" s="261"/>
      <c r="CE822" s="261"/>
      <c r="CF822" s="287"/>
      <c r="CG822" s="287"/>
      <c r="CH822" s="287"/>
      <c r="CI822" s="287"/>
      <c r="CJ822" s="287"/>
      <c r="CK822" s="287"/>
      <c r="CL822" s="288"/>
      <c r="CM822" s="288"/>
      <c r="CN822" s="288"/>
      <c r="CO822" s="288"/>
      <c r="CP822" s="288"/>
      <c r="CQ822" s="288"/>
      <c r="CR822" s="289"/>
      <c r="CS822" s="289"/>
      <c r="CT822" s="289"/>
      <c r="CU822" s="289"/>
      <c r="CV822" s="289"/>
      <c r="CW822" s="289"/>
      <c r="CX822" s="263"/>
      <c r="CY822" s="263"/>
      <c r="CZ822" s="263"/>
      <c r="DA822" s="263"/>
      <c r="DB822" s="263"/>
      <c r="DC822" s="263"/>
      <c r="DD822" s="263"/>
      <c r="DE822" s="263"/>
      <c r="DF822" s="263"/>
      <c r="DG822" s="263"/>
      <c r="DH822" s="263"/>
      <c r="DI822" s="263"/>
      <c r="DM822" s="263"/>
      <c r="DN822" s="263"/>
      <c r="DO822" s="263"/>
      <c r="DP822" s="263"/>
      <c r="DQ822" s="263"/>
      <c r="DR822" s="263"/>
      <c r="DS822" s="263"/>
      <c r="DT822" s="263"/>
      <c r="DU822" s="280"/>
      <c r="DV822" s="263"/>
      <c r="DW822" s="263"/>
      <c r="DX822" s="280"/>
      <c r="DY822" s="280"/>
      <c r="DZ822" s="280"/>
      <c r="EA822" s="280"/>
      <c r="EB822" s="280"/>
      <c r="EC822" s="280"/>
      <c r="ED822" s="280"/>
      <c r="EE822" s="263"/>
      <c r="EF822" s="263"/>
      <c r="EG822" s="263"/>
      <c r="EH822" s="263"/>
      <c r="EI822" s="263"/>
      <c r="EJ822" s="263"/>
      <c r="EK822" s="263"/>
      <c r="EL822" s="263"/>
      <c r="EM822" s="263"/>
      <c r="EN822" s="263"/>
      <c r="EO822" s="263"/>
      <c r="EP822" s="263"/>
      <c r="EQ822" s="263"/>
      <c r="ER822" s="263"/>
      <c r="ES822" s="263"/>
      <c r="ET822" s="263"/>
      <c r="EU822" s="263"/>
      <c r="EV822" s="263"/>
      <c r="EW822" s="263"/>
      <c r="EX822" s="263"/>
      <c r="EY822" s="263"/>
      <c r="EZ822" s="263"/>
      <c r="FA822" s="263"/>
      <c r="FB822" s="263"/>
      <c r="FC822" s="263"/>
      <c r="FD822" s="263"/>
      <c r="FE822" s="263"/>
      <c r="FF822" s="263"/>
      <c r="FG822" s="263"/>
      <c r="FH822" s="263"/>
      <c r="FI822" s="263"/>
      <c r="FJ822" s="263"/>
      <c r="FK822" s="263"/>
      <c r="FL822" s="263"/>
      <c r="FM822" s="263"/>
      <c r="FN822" s="263"/>
      <c r="FO822" s="263"/>
      <c r="FP822" s="263"/>
      <c r="FQ822" s="263"/>
      <c r="FR822" s="263"/>
      <c r="FS822" s="263"/>
      <c r="FT822" s="263"/>
      <c r="FU822" s="263"/>
      <c r="FV822" s="263"/>
      <c r="FW822" s="263"/>
      <c r="FX822" s="263"/>
      <c r="FY822" s="263"/>
      <c r="FZ822" s="263"/>
      <c r="GA822" s="263"/>
      <c r="GB822" s="263"/>
      <c r="GC822" s="263"/>
      <c r="GD822" s="263"/>
      <c r="GE822" s="263"/>
      <c r="GF822" s="263"/>
      <c r="GG822" s="263"/>
      <c r="GH822" s="263"/>
      <c r="GI822" s="263"/>
      <c r="GJ822" s="263"/>
      <c r="GK822" s="263"/>
      <c r="GL822" s="263"/>
      <c r="GM822" s="263"/>
      <c r="GN822" s="263"/>
      <c r="GO822" s="263"/>
      <c r="GP822" s="263"/>
      <c r="GQ822" s="263"/>
      <c r="GR822" s="263"/>
      <c r="GS822" s="263"/>
      <c r="GT822" s="263"/>
      <c r="GU822" s="263"/>
      <c r="GV822" s="263"/>
    </row>
    <row r="823" spans="1:204" ht="20.100000000000001" hidden="1" customHeight="1">
      <c r="A823" s="837"/>
      <c r="B823" s="826"/>
      <c r="C823" s="826"/>
      <c r="D823" s="826"/>
      <c r="E823" s="826"/>
      <c r="F823" s="826"/>
      <c r="G823" s="826"/>
      <c r="H823" s="836"/>
      <c r="I823" s="765"/>
      <c r="J823" s="766"/>
      <c r="K823" s="766"/>
      <c r="L823" s="766"/>
      <c r="M823" s="766"/>
      <c r="N823" s="766"/>
      <c r="O823" s="788"/>
      <c r="P823" s="765"/>
      <c r="Q823" s="788"/>
      <c r="R823" s="765" t="s">
        <v>762</v>
      </c>
      <c r="S823" s="766"/>
      <c r="T823" s="766"/>
      <c r="U823" s="710"/>
      <c r="V823" s="709"/>
      <c r="W823" s="872"/>
      <c r="X823" s="766"/>
      <c r="Y823" s="766"/>
      <c r="Z823" s="766"/>
      <c r="AA823" s="710"/>
      <c r="AB823" s="766"/>
      <c r="AC823" s="766"/>
      <c r="AD823" s="766"/>
      <c r="AE823" s="766"/>
      <c r="AF823" s="709"/>
      <c r="AG823" s="709"/>
      <c r="AH823" s="709"/>
      <c r="AI823" s="709"/>
      <c r="AJ823" s="709"/>
      <c r="AK823" s="795"/>
      <c r="AL823" s="740">
        <f>SUM(AL816:AL822)</f>
        <v>0</v>
      </c>
      <c r="AM823" s="741"/>
      <c r="AN823" s="741"/>
      <c r="AO823" s="741"/>
      <c r="AP823" s="741"/>
      <c r="AQ823" s="742"/>
      <c r="AR823" s="29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287"/>
      <c r="BC823" s="287"/>
      <c r="BD823" s="287"/>
      <c r="BE823" s="287"/>
      <c r="BF823" s="287"/>
      <c r="BG823" s="287"/>
      <c r="BH823" s="287"/>
      <c r="BI823" s="287"/>
      <c r="BJ823" s="287"/>
      <c r="BK823" s="287"/>
      <c r="BL823" s="287"/>
      <c r="BM823" s="287"/>
      <c r="BN823" s="287"/>
      <c r="BO823" s="287"/>
      <c r="BP823" s="287"/>
      <c r="BQ823" s="287"/>
      <c r="BR823" s="287"/>
      <c r="BS823" s="287"/>
      <c r="BT823" s="287"/>
      <c r="BU823" s="287"/>
      <c r="BV823" s="287"/>
      <c r="BW823" s="287"/>
      <c r="BX823" s="287"/>
      <c r="BY823" s="287"/>
      <c r="BZ823" s="287"/>
      <c r="CA823" s="287"/>
      <c r="CB823" s="287"/>
      <c r="CC823" s="287"/>
      <c r="CD823" s="287"/>
      <c r="CE823" s="287"/>
      <c r="CF823" s="287"/>
      <c r="CG823" s="287"/>
      <c r="CH823" s="287"/>
      <c r="CI823" s="287"/>
      <c r="CJ823" s="287"/>
      <c r="CK823" s="287"/>
      <c r="CL823" s="263"/>
      <c r="CM823" s="263"/>
      <c r="CN823" s="111"/>
      <c r="CO823" s="285"/>
      <c r="CP823" s="285"/>
      <c r="CQ823" s="285"/>
      <c r="CR823" s="285"/>
      <c r="CS823" s="263"/>
      <c r="CT823" s="263"/>
      <c r="CU823" s="263"/>
      <c r="CV823" s="263"/>
      <c r="CW823" s="263"/>
      <c r="CX823" s="263"/>
      <c r="CY823" s="262"/>
      <c r="CZ823" s="262"/>
      <c r="DA823" s="262"/>
      <c r="DB823" s="262"/>
      <c r="DE823" s="262"/>
      <c r="DF823" s="262"/>
      <c r="DG823" s="262"/>
      <c r="DH823" s="262"/>
      <c r="DK823" s="262"/>
      <c r="DL823" s="262"/>
      <c r="DM823" s="262"/>
      <c r="DN823" s="262"/>
      <c r="DO823" s="262"/>
      <c r="DP823" s="262"/>
      <c r="DQ823" s="262"/>
      <c r="DR823" s="262"/>
      <c r="DS823" s="262"/>
      <c r="DT823" s="262"/>
      <c r="DU823" s="276"/>
      <c r="DV823" s="276"/>
      <c r="DW823" s="276"/>
      <c r="DX823" s="276"/>
      <c r="DY823" s="276"/>
      <c r="DZ823" s="276"/>
      <c r="EA823" s="276"/>
      <c r="EB823" s="262"/>
      <c r="EC823" s="262"/>
      <c r="ED823" s="262"/>
      <c r="EE823" s="262"/>
      <c r="EF823" s="262"/>
      <c r="EG823" s="262"/>
      <c r="EH823" s="262"/>
      <c r="EI823" s="262"/>
      <c r="EJ823" s="262"/>
      <c r="EK823" s="262"/>
      <c r="EL823" s="262"/>
      <c r="EM823" s="262"/>
      <c r="EN823" s="262"/>
      <c r="EO823" s="262"/>
      <c r="EP823" s="262"/>
      <c r="EQ823" s="262"/>
      <c r="ER823" s="262"/>
      <c r="ES823" s="262"/>
      <c r="ET823" s="262"/>
      <c r="EU823" s="262"/>
      <c r="EV823" s="262"/>
      <c r="EW823" s="262"/>
      <c r="EX823" s="262"/>
      <c r="EY823" s="262"/>
      <c r="EZ823" s="262"/>
      <c r="FA823" s="262"/>
      <c r="FB823" s="262"/>
      <c r="FC823" s="262"/>
      <c r="FD823" s="262"/>
      <c r="FE823" s="262"/>
      <c r="FF823" s="262"/>
      <c r="FG823" s="262"/>
      <c r="FH823" s="262"/>
      <c r="FI823" s="262"/>
      <c r="FJ823" s="262"/>
      <c r="FK823" s="262"/>
      <c r="FL823" s="262"/>
      <c r="FM823" s="262"/>
      <c r="FN823" s="262"/>
      <c r="FO823" s="262"/>
      <c r="FP823" s="262"/>
      <c r="FQ823" s="262"/>
      <c r="FR823" s="262"/>
      <c r="FS823" s="262"/>
      <c r="FT823" s="262"/>
      <c r="FU823" s="262"/>
      <c r="FV823" s="262"/>
      <c r="FW823" s="262"/>
      <c r="FX823" s="262"/>
      <c r="FY823" s="262"/>
      <c r="FZ823" s="262"/>
      <c r="GA823" s="262"/>
      <c r="GB823" s="262"/>
      <c r="GC823" s="262"/>
      <c r="GD823" s="262"/>
      <c r="GE823" s="262"/>
      <c r="GF823" s="262"/>
      <c r="GG823" s="262"/>
      <c r="GH823" s="262"/>
      <c r="GI823" s="262"/>
      <c r="GJ823" s="262"/>
      <c r="GK823" s="262"/>
      <c r="GL823" s="263"/>
      <c r="GM823" s="263"/>
      <c r="GN823" s="263"/>
      <c r="GO823" s="263"/>
      <c r="GP823" s="263"/>
      <c r="GQ823" s="263"/>
      <c r="GR823" s="263"/>
      <c r="GS823" s="263"/>
      <c r="GT823" s="263"/>
    </row>
    <row r="824" spans="1:204" ht="20.100000000000001" hidden="1" customHeight="1">
      <c r="A824" s="837"/>
      <c r="B824" s="826"/>
      <c r="C824" s="826"/>
      <c r="D824" s="826"/>
      <c r="E824" s="826"/>
      <c r="F824" s="826"/>
      <c r="G824" s="826"/>
      <c r="H824" s="836"/>
      <c r="I824" s="715" t="s">
        <v>773</v>
      </c>
      <c r="J824" s="716"/>
      <c r="K824" s="716"/>
      <c r="L824" s="716"/>
      <c r="M824" s="716"/>
      <c r="N824" s="716"/>
      <c r="O824" s="848"/>
      <c r="P824" s="715" t="s">
        <v>514</v>
      </c>
      <c r="Q824" s="848"/>
      <c r="R824" s="960" t="s">
        <v>804</v>
      </c>
      <c r="S824" s="724"/>
      <c r="T824" s="1286"/>
      <c r="U824" s="1287"/>
      <c r="V824" s="724"/>
      <c r="W824" s="896"/>
      <c r="X824" s="724"/>
      <c r="Y824" s="724"/>
      <c r="Z824" s="724"/>
      <c r="AA824" s="724"/>
      <c r="AB824" s="724"/>
      <c r="AC824" s="724"/>
      <c r="AD824" s="724"/>
      <c r="AE824" s="724"/>
      <c r="AF824" s="724"/>
      <c r="AG824" s="724"/>
      <c r="AH824" s="724"/>
      <c r="AI824" s="724"/>
      <c r="AJ824" s="724"/>
      <c r="AK824" s="899"/>
      <c r="AL824" s="1280"/>
      <c r="AM824" s="1283"/>
      <c r="AN824" s="1283"/>
      <c r="AO824" s="1283"/>
      <c r="AP824" s="1283"/>
      <c r="AQ824" s="90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268"/>
      <c r="BC824" s="268"/>
      <c r="BD824" s="268"/>
      <c r="BE824" s="268"/>
      <c r="BF824" s="268"/>
      <c r="BG824" s="268"/>
      <c r="BH824" s="268"/>
      <c r="BI824" s="268"/>
      <c r="BJ824" s="268"/>
      <c r="BK824" s="268"/>
      <c r="BL824" s="268"/>
      <c r="BM824" s="268"/>
      <c r="BN824" s="268"/>
      <c r="BO824" s="268"/>
      <c r="BP824" s="268"/>
      <c r="BQ824" s="268"/>
      <c r="BR824" s="268"/>
      <c r="BS824" s="268"/>
      <c r="BT824" s="268"/>
      <c r="BU824" s="268"/>
      <c r="BV824" s="268"/>
      <c r="BW824" s="268"/>
      <c r="BX824" s="268"/>
      <c r="BY824" s="268"/>
      <c r="BZ824" s="268"/>
      <c r="CA824" s="268"/>
      <c r="CB824" s="268"/>
      <c r="CC824" s="268"/>
      <c r="CD824" s="268"/>
      <c r="CE824" s="268"/>
      <c r="CF824" s="268"/>
      <c r="CG824" s="268"/>
      <c r="CH824" s="268"/>
      <c r="CI824" s="268"/>
      <c r="CJ824" s="268"/>
      <c r="CK824" s="268"/>
      <c r="CL824" s="284"/>
      <c r="CM824" s="284"/>
      <c r="CN824" s="284"/>
      <c r="CO824" s="284"/>
      <c r="CP824" s="284"/>
      <c r="CQ824" s="284"/>
      <c r="CR824" s="284"/>
      <c r="CS824" s="284"/>
      <c r="CT824" s="284"/>
      <c r="CU824" s="284"/>
      <c r="CV824" s="284"/>
      <c r="CW824" s="284"/>
      <c r="CX824" s="263"/>
      <c r="CY824" s="262"/>
      <c r="CZ824" s="262"/>
      <c r="DA824" s="262"/>
      <c r="DB824" s="262"/>
      <c r="DE824" s="262"/>
      <c r="DF824" s="262"/>
      <c r="DG824" s="262"/>
      <c r="DH824" s="262"/>
      <c r="DK824" s="262"/>
      <c r="DL824" s="262"/>
      <c r="DM824" s="262"/>
      <c r="DN824" s="262"/>
      <c r="DO824" s="262"/>
      <c r="DP824" s="262"/>
      <c r="DQ824" s="262"/>
      <c r="DR824" s="262"/>
      <c r="DS824" s="262"/>
      <c r="DT824" s="262"/>
      <c r="DU824" s="276"/>
      <c r="DV824" s="276"/>
      <c r="DW824" s="276"/>
      <c r="DX824" s="276"/>
      <c r="DY824" s="276"/>
      <c r="DZ824" s="276"/>
      <c r="EA824" s="276"/>
      <c r="EB824" s="262"/>
      <c r="EC824" s="262"/>
      <c r="ED824" s="262"/>
      <c r="EE824" s="262"/>
      <c r="EF824" s="262"/>
      <c r="EG824" s="262"/>
      <c r="EH824" s="262"/>
      <c r="EI824" s="262"/>
      <c r="EJ824" s="262"/>
      <c r="EK824" s="262"/>
      <c r="EL824" s="262"/>
      <c r="EM824" s="262"/>
      <c r="EN824" s="262"/>
      <c r="EO824" s="262"/>
      <c r="EP824" s="262"/>
      <c r="EQ824" s="262"/>
      <c r="ER824" s="262"/>
      <c r="ES824" s="262"/>
      <c r="ET824" s="262"/>
      <c r="EU824" s="262"/>
      <c r="EV824" s="262"/>
      <c r="EW824" s="262"/>
      <c r="EX824" s="262"/>
      <c r="EY824" s="262"/>
      <c r="EZ824" s="262"/>
      <c r="FA824" s="262"/>
      <c r="FB824" s="262"/>
      <c r="FC824" s="262"/>
      <c r="FD824" s="262"/>
      <c r="FE824" s="262"/>
      <c r="FF824" s="262"/>
      <c r="FG824" s="262"/>
      <c r="FH824" s="262"/>
      <c r="FI824" s="262"/>
      <c r="FJ824" s="262"/>
      <c r="FK824" s="262"/>
      <c r="FL824" s="262"/>
      <c r="FM824" s="262"/>
      <c r="FN824" s="262"/>
      <c r="FO824" s="262"/>
      <c r="FP824" s="262"/>
      <c r="FQ824" s="262"/>
      <c r="FR824" s="262"/>
      <c r="FS824" s="262"/>
      <c r="FT824" s="262"/>
      <c r="FU824" s="262"/>
      <c r="FV824" s="262"/>
      <c r="FW824" s="262"/>
      <c r="FX824" s="262"/>
      <c r="FY824" s="262"/>
      <c r="FZ824" s="262"/>
      <c r="GA824" s="262"/>
      <c r="GB824" s="262"/>
      <c r="GC824" s="262"/>
      <c r="GD824" s="262"/>
      <c r="GE824" s="262"/>
      <c r="GF824" s="262"/>
      <c r="GG824" s="262"/>
      <c r="GH824" s="262"/>
      <c r="GI824" s="262"/>
      <c r="GJ824" s="262"/>
      <c r="GK824" s="262"/>
      <c r="GL824" s="263"/>
      <c r="GM824" s="263"/>
      <c r="GN824" s="263"/>
      <c r="GO824" s="263"/>
      <c r="GP824" s="263"/>
      <c r="GQ824" s="263"/>
      <c r="GR824" s="263"/>
      <c r="GS824" s="263"/>
      <c r="GT824" s="263"/>
    </row>
    <row r="825" spans="1:204" ht="20.100000000000001" hidden="1" customHeight="1">
      <c r="A825" s="837"/>
      <c r="B825" s="826"/>
      <c r="C825" s="826"/>
      <c r="D825" s="826"/>
      <c r="E825" s="826"/>
      <c r="F825" s="826"/>
      <c r="G825" s="826"/>
      <c r="H825" s="836"/>
      <c r="I825" s="765"/>
      <c r="J825" s="766"/>
      <c r="K825" s="766"/>
      <c r="L825" s="766"/>
      <c r="M825" s="766"/>
      <c r="N825" s="766"/>
      <c r="O825" s="788"/>
      <c r="P825" s="794"/>
      <c r="Q825" s="795"/>
      <c r="R825" s="1986">
        <f>AL454*0</f>
        <v>0</v>
      </c>
      <c r="S825" s="1987"/>
      <c r="T825" s="1987"/>
      <c r="U825" s="1987"/>
      <c r="V825" s="820" t="s">
        <v>542</v>
      </c>
      <c r="W825" s="1985">
        <v>2</v>
      </c>
      <c r="X825" s="1985"/>
      <c r="Y825" s="1985"/>
      <c r="Z825" s="800"/>
      <c r="AA825" s="709"/>
      <c r="AB825" s="709"/>
      <c r="AC825" s="709"/>
      <c r="AD825" s="709"/>
      <c r="AE825" s="709"/>
      <c r="AF825" s="709"/>
      <c r="AG825" s="709"/>
      <c r="AH825" s="709"/>
      <c r="AI825" s="709"/>
      <c r="AJ825" s="709"/>
      <c r="AK825" s="795"/>
      <c r="AL825" s="740">
        <f>ROUND(R825/W825,0)</f>
        <v>0</v>
      </c>
      <c r="AM825" s="741"/>
      <c r="AN825" s="741"/>
      <c r="AO825" s="741"/>
      <c r="AP825" s="741"/>
      <c r="AQ825" s="742"/>
      <c r="AR825" s="111"/>
      <c r="AS825" s="111"/>
      <c r="AT825" s="111"/>
      <c r="AU825" s="111"/>
      <c r="AV825" s="111"/>
      <c r="AW825" s="286"/>
      <c r="AX825" s="286"/>
      <c r="AY825" s="286"/>
      <c r="AZ825" s="286"/>
      <c r="BA825" s="286"/>
      <c r="BB825" s="261"/>
      <c r="BC825" s="261"/>
      <c r="BD825" s="261"/>
      <c r="BE825" s="261"/>
      <c r="BF825" s="261"/>
      <c r="BG825" s="261"/>
      <c r="BH825" s="261"/>
      <c r="BI825" s="261"/>
      <c r="BJ825" s="261"/>
      <c r="BK825" s="261"/>
      <c r="BL825" s="261"/>
      <c r="BM825" s="261"/>
      <c r="BN825" s="261"/>
      <c r="BO825" s="261"/>
      <c r="BP825" s="261"/>
      <c r="BQ825" s="261"/>
      <c r="BR825" s="261"/>
      <c r="BS825" s="261"/>
      <c r="BT825" s="261"/>
      <c r="BU825" s="261"/>
      <c r="BV825" s="261"/>
      <c r="BW825" s="261"/>
      <c r="BX825" s="261"/>
      <c r="BY825" s="261"/>
      <c r="BZ825" s="261"/>
      <c r="CA825" s="261"/>
      <c r="CB825" s="261"/>
      <c r="CC825" s="261"/>
      <c r="CD825" s="261"/>
      <c r="CE825" s="261"/>
      <c r="CF825" s="287"/>
      <c r="CG825" s="287"/>
      <c r="CH825" s="287"/>
      <c r="CI825" s="287"/>
      <c r="CJ825" s="287"/>
      <c r="CK825" s="287"/>
      <c r="CL825" s="288"/>
      <c r="CM825" s="288"/>
      <c r="CN825" s="288"/>
      <c r="CO825" s="288"/>
      <c r="CP825" s="288"/>
      <c r="CQ825" s="288"/>
      <c r="CR825" s="289"/>
      <c r="CS825" s="289"/>
      <c r="CT825" s="289"/>
      <c r="CU825" s="289"/>
      <c r="CV825" s="289"/>
      <c r="CW825" s="289"/>
      <c r="CX825" s="263"/>
      <c r="CY825" s="262"/>
      <c r="CZ825" s="262"/>
      <c r="DA825" s="262"/>
      <c r="DB825" s="262"/>
      <c r="DE825" s="262"/>
      <c r="DF825" s="262"/>
      <c r="DG825" s="262"/>
      <c r="DJ825" s="262"/>
      <c r="DK825" s="262"/>
      <c r="DL825" s="262"/>
      <c r="DM825" s="262"/>
      <c r="DN825" s="262"/>
      <c r="DO825" s="262"/>
      <c r="DP825" s="262"/>
      <c r="DQ825" s="262"/>
      <c r="DR825" s="262"/>
      <c r="DS825" s="262"/>
      <c r="DT825" s="262"/>
      <c r="DU825" s="276"/>
      <c r="DV825" s="276"/>
      <c r="DW825" s="276"/>
      <c r="DX825" s="276"/>
      <c r="DY825" s="276"/>
      <c r="DZ825" s="276"/>
      <c r="EA825" s="276"/>
      <c r="EB825" s="262"/>
      <c r="EC825" s="262"/>
      <c r="ED825" s="262"/>
      <c r="EE825" s="262"/>
      <c r="EF825" s="262"/>
      <c r="EG825" s="262"/>
      <c r="EH825" s="262"/>
      <c r="EI825" s="262"/>
      <c r="EJ825" s="262"/>
      <c r="EK825" s="262"/>
      <c r="EL825" s="262"/>
      <c r="EM825" s="262"/>
      <c r="EN825" s="262"/>
      <c r="EO825" s="262"/>
      <c r="EP825" s="262"/>
      <c r="EQ825" s="262"/>
      <c r="ER825" s="262"/>
      <c r="ES825" s="262"/>
      <c r="ET825" s="262"/>
      <c r="EU825" s="262"/>
      <c r="EV825" s="262"/>
      <c r="EW825" s="262"/>
      <c r="EX825" s="262"/>
      <c r="EY825" s="262"/>
      <c r="EZ825" s="262"/>
      <c r="FA825" s="262"/>
      <c r="FB825" s="262"/>
      <c r="FC825" s="262"/>
      <c r="FD825" s="262"/>
      <c r="FE825" s="262"/>
      <c r="FF825" s="262"/>
      <c r="FG825" s="262"/>
      <c r="FH825" s="262"/>
      <c r="FI825" s="262"/>
      <c r="FJ825" s="262"/>
      <c r="FK825" s="262"/>
      <c r="FL825" s="262"/>
      <c r="FM825" s="262"/>
      <c r="FN825" s="262"/>
      <c r="FO825" s="262"/>
      <c r="FP825" s="262"/>
      <c r="FQ825" s="262"/>
      <c r="FR825" s="262"/>
      <c r="FS825" s="262"/>
      <c r="FT825" s="262"/>
      <c r="FU825" s="262"/>
      <c r="FV825" s="262"/>
      <c r="FW825" s="262"/>
      <c r="FX825" s="262"/>
      <c r="FY825" s="262"/>
      <c r="FZ825" s="262"/>
      <c r="GA825" s="262"/>
      <c r="GB825" s="262"/>
      <c r="GC825" s="262"/>
      <c r="GD825" s="262"/>
      <c r="GE825" s="262"/>
      <c r="GF825" s="262"/>
      <c r="GG825" s="262"/>
      <c r="GH825" s="262"/>
      <c r="GI825" s="262"/>
      <c r="GJ825" s="263"/>
      <c r="GK825" s="263"/>
      <c r="GL825" s="263"/>
      <c r="GM825" s="263"/>
      <c r="GN825" s="263"/>
      <c r="GO825" s="263"/>
      <c r="GP825" s="263"/>
      <c r="GQ825" s="263"/>
      <c r="GR825" s="263"/>
      <c r="GS825" s="263"/>
      <c r="GT825" s="263"/>
    </row>
    <row r="826" spans="1:204" ht="20.100000000000001" hidden="1" customHeight="1">
      <c r="A826" s="837"/>
      <c r="B826" s="826"/>
      <c r="C826" s="826"/>
      <c r="D826" s="826"/>
      <c r="E826" s="826"/>
      <c r="F826" s="826"/>
      <c r="G826" s="826"/>
      <c r="H826" s="836"/>
      <c r="I826" s="765"/>
      <c r="J826" s="766"/>
      <c r="K826" s="766"/>
      <c r="L826" s="766"/>
      <c r="M826" s="766"/>
      <c r="N826" s="766"/>
      <c r="O826" s="788"/>
      <c r="P826" s="794"/>
      <c r="Q826" s="795"/>
      <c r="R826" s="1151" t="s">
        <v>808</v>
      </c>
      <c r="S826" s="709"/>
      <c r="T826" s="827"/>
      <c r="U826" s="1285"/>
      <c r="V826" s="709"/>
      <c r="W826" s="710"/>
      <c r="X826" s="709"/>
      <c r="Y826" s="709"/>
      <c r="Z826" s="709"/>
      <c r="AA826" s="709"/>
      <c r="AB826" s="709"/>
      <c r="AC826" s="709"/>
      <c r="AD826" s="709"/>
      <c r="AE826" s="709"/>
      <c r="AF826" s="709"/>
      <c r="AG826" s="709"/>
      <c r="AH826" s="709"/>
      <c r="AI826" s="709"/>
      <c r="AJ826" s="709"/>
      <c r="AK826" s="795"/>
      <c r="AL826" s="799"/>
      <c r="AM826" s="800"/>
      <c r="AN826" s="800"/>
      <c r="AO826" s="800"/>
      <c r="AP826" s="800"/>
      <c r="AQ826" s="742"/>
      <c r="AR826" s="111"/>
      <c r="AS826" s="111"/>
      <c r="AT826" s="111"/>
      <c r="AU826" s="111"/>
      <c r="AV826" s="111"/>
      <c r="AW826" s="286"/>
      <c r="AX826" s="286"/>
      <c r="AY826" s="286"/>
      <c r="AZ826" s="286"/>
      <c r="BA826" s="286"/>
      <c r="BB826" s="261"/>
      <c r="BC826" s="261"/>
      <c r="BD826" s="261"/>
      <c r="BE826" s="261"/>
      <c r="BF826" s="261"/>
      <c r="BG826" s="261"/>
      <c r="BH826" s="261"/>
      <c r="BI826" s="261"/>
      <c r="BJ826" s="261"/>
      <c r="BK826" s="261"/>
      <c r="BL826" s="261"/>
      <c r="BM826" s="261"/>
      <c r="BN826" s="261"/>
      <c r="BO826" s="261"/>
      <c r="BP826" s="261"/>
      <c r="BQ826" s="261"/>
      <c r="BR826" s="261"/>
      <c r="BS826" s="261"/>
      <c r="BT826" s="261"/>
      <c r="BU826" s="261"/>
      <c r="BV826" s="261"/>
      <c r="BW826" s="261"/>
      <c r="BX826" s="261"/>
      <c r="BY826" s="261"/>
      <c r="BZ826" s="261"/>
      <c r="CA826" s="261"/>
      <c r="CB826" s="261"/>
      <c r="CC826" s="261"/>
      <c r="CD826" s="261"/>
      <c r="CE826" s="261"/>
      <c r="CF826" s="287"/>
      <c r="CG826" s="287"/>
      <c r="CH826" s="287"/>
      <c r="CI826" s="287"/>
      <c r="CJ826" s="287"/>
      <c r="CK826" s="287"/>
      <c r="CL826" s="288"/>
      <c r="CM826" s="288"/>
      <c r="CN826" s="288"/>
      <c r="CO826" s="288"/>
      <c r="CP826" s="288"/>
      <c r="CQ826" s="288"/>
      <c r="CR826" s="289"/>
      <c r="CS826" s="289"/>
      <c r="CT826" s="289"/>
      <c r="CU826" s="289"/>
      <c r="CV826" s="289"/>
      <c r="CW826" s="289"/>
      <c r="CX826" s="263"/>
      <c r="CY826" s="262"/>
      <c r="CZ826" s="262"/>
      <c r="DA826" s="262"/>
      <c r="DB826" s="262"/>
      <c r="DC826" s="262"/>
      <c r="DD826" s="262"/>
      <c r="DE826" s="262"/>
      <c r="DF826" s="262"/>
      <c r="DG826" s="262"/>
      <c r="DH826" s="262"/>
      <c r="DI826" s="262"/>
      <c r="DJ826" s="262"/>
      <c r="DM826" s="262"/>
      <c r="DN826" s="262"/>
      <c r="DO826" s="262"/>
      <c r="DP826" s="262"/>
      <c r="DQ826" s="262"/>
      <c r="DR826" s="262"/>
      <c r="DS826" s="262"/>
      <c r="DT826" s="262"/>
      <c r="DU826" s="276"/>
      <c r="DV826" s="262"/>
      <c r="DW826" s="262"/>
      <c r="DX826" s="276"/>
      <c r="DY826" s="276"/>
      <c r="DZ826" s="276"/>
      <c r="EA826" s="276"/>
      <c r="EB826" s="276"/>
      <c r="EC826" s="276"/>
      <c r="ED826" s="276"/>
      <c r="EE826" s="262"/>
      <c r="EF826" s="262"/>
      <c r="EG826" s="262"/>
      <c r="EH826" s="262"/>
      <c r="EI826" s="262"/>
      <c r="EJ826" s="262"/>
      <c r="EK826" s="262"/>
      <c r="EL826" s="262"/>
      <c r="EM826" s="262"/>
      <c r="EN826" s="262"/>
      <c r="EO826" s="262"/>
      <c r="EP826" s="262"/>
      <c r="EQ826" s="262"/>
      <c r="ER826" s="262"/>
      <c r="ES826" s="262"/>
      <c r="ET826" s="262"/>
      <c r="EU826" s="262"/>
      <c r="EV826" s="262"/>
      <c r="EW826" s="262"/>
      <c r="EX826" s="262"/>
      <c r="EY826" s="262"/>
      <c r="EZ826" s="262"/>
      <c r="FA826" s="262"/>
      <c r="FB826" s="262"/>
      <c r="FC826" s="262"/>
      <c r="FD826" s="262"/>
      <c r="FE826" s="262"/>
      <c r="FF826" s="262"/>
      <c r="FG826" s="262"/>
      <c r="FH826" s="262"/>
      <c r="FI826" s="262"/>
      <c r="FJ826" s="262"/>
      <c r="FK826" s="262"/>
      <c r="FL826" s="262"/>
      <c r="FM826" s="262"/>
      <c r="FN826" s="262"/>
      <c r="FO826" s="262"/>
      <c r="FP826" s="262"/>
      <c r="FQ826" s="262"/>
      <c r="FR826" s="262"/>
      <c r="FS826" s="262"/>
      <c r="FT826" s="262"/>
      <c r="FU826" s="262"/>
      <c r="FV826" s="262"/>
      <c r="FW826" s="262"/>
      <c r="FX826" s="262"/>
      <c r="FY826" s="262"/>
      <c r="FZ826" s="262"/>
      <c r="GA826" s="262"/>
      <c r="GB826" s="262"/>
      <c r="GC826" s="262"/>
      <c r="GD826" s="262"/>
      <c r="GE826" s="262"/>
      <c r="GF826" s="262"/>
      <c r="GG826" s="262"/>
      <c r="GH826" s="262"/>
      <c r="GI826" s="262"/>
      <c r="GJ826" s="262"/>
      <c r="GK826" s="262"/>
      <c r="GL826" s="262"/>
      <c r="GM826" s="262"/>
      <c r="GN826" s="262"/>
      <c r="GO826" s="262"/>
      <c r="GP826" s="263"/>
      <c r="GQ826" s="263"/>
      <c r="GR826" s="263"/>
      <c r="GS826" s="263"/>
      <c r="GT826" s="263"/>
      <c r="GU826" s="263"/>
      <c r="GV826" s="263"/>
    </row>
    <row r="827" spans="1:204" ht="20.100000000000001" hidden="1" customHeight="1">
      <c r="A827" s="837"/>
      <c r="B827" s="826"/>
      <c r="C827" s="826"/>
      <c r="D827" s="826"/>
      <c r="E827" s="826"/>
      <c r="F827" s="826"/>
      <c r="G827" s="826"/>
      <c r="H827" s="836"/>
      <c r="I827" s="765"/>
      <c r="J827" s="766"/>
      <c r="K827" s="766"/>
      <c r="L827" s="766"/>
      <c r="M827" s="766"/>
      <c r="N827" s="766"/>
      <c r="O827" s="788"/>
      <c r="P827" s="794"/>
      <c r="Q827" s="795"/>
      <c r="R827" s="1983">
        <v>0</v>
      </c>
      <c r="S827" s="1984"/>
      <c r="T827" s="1984"/>
      <c r="U827" s="1984"/>
      <c r="V827" s="710" t="s">
        <v>501</v>
      </c>
      <c r="W827" s="1985">
        <v>2</v>
      </c>
      <c r="X827" s="1985"/>
      <c r="Y827" s="1985"/>
      <c r="Z827" s="800"/>
      <c r="AA827" s="709"/>
      <c r="AB827" s="709"/>
      <c r="AC827" s="709"/>
      <c r="AD827" s="709"/>
      <c r="AE827" s="709"/>
      <c r="AF827" s="709"/>
      <c r="AG827" s="709"/>
      <c r="AH827" s="709"/>
      <c r="AI827" s="709"/>
      <c r="AJ827" s="709"/>
      <c r="AK827" s="795"/>
      <c r="AL827" s="740">
        <f>ROUND(R827*W827,0)</f>
        <v>0</v>
      </c>
      <c r="AM827" s="741"/>
      <c r="AN827" s="741"/>
      <c r="AO827" s="741"/>
      <c r="AP827" s="741"/>
      <c r="AQ827" s="742"/>
      <c r="AR827" s="111"/>
      <c r="AS827" s="111"/>
      <c r="AT827" s="111"/>
      <c r="AU827" s="111"/>
      <c r="AV827" s="111"/>
      <c r="AW827" s="286"/>
      <c r="AX827" s="286"/>
      <c r="AY827" s="286"/>
      <c r="AZ827" s="286"/>
      <c r="BA827" s="286"/>
      <c r="BB827" s="261"/>
      <c r="BC827" s="261"/>
      <c r="BD827" s="261"/>
      <c r="BE827" s="261"/>
      <c r="BF827" s="261"/>
      <c r="BG827" s="261"/>
      <c r="BH827" s="261"/>
      <c r="BI827" s="261"/>
      <c r="BJ827" s="261"/>
      <c r="BK827" s="261"/>
      <c r="BL827" s="261"/>
      <c r="BM827" s="261"/>
      <c r="BN827" s="261"/>
      <c r="BO827" s="261"/>
      <c r="BP827" s="261"/>
      <c r="BQ827" s="261"/>
      <c r="BR827" s="261"/>
      <c r="BS827" s="261"/>
      <c r="BT827" s="261"/>
      <c r="BU827" s="261"/>
      <c r="BV827" s="261"/>
      <c r="BW827" s="261"/>
      <c r="BX827" s="261"/>
      <c r="BY827" s="261"/>
      <c r="BZ827" s="261"/>
      <c r="CA827" s="261"/>
      <c r="CB827" s="261"/>
      <c r="CC827" s="261"/>
      <c r="CD827" s="261"/>
      <c r="CE827" s="261"/>
      <c r="CF827" s="287"/>
      <c r="CG827" s="287"/>
      <c r="CH827" s="287"/>
      <c r="CI827" s="287"/>
      <c r="CJ827" s="287"/>
      <c r="CK827" s="287"/>
      <c r="CL827" s="288"/>
      <c r="CM827" s="288"/>
      <c r="CN827" s="288"/>
      <c r="CO827" s="288"/>
      <c r="CP827" s="288"/>
      <c r="CQ827" s="288"/>
      <c r="CR827" s="289"/>
      <c r="CS827" s="289"/>
      <c r="CT827" s="289"/>
      <c r="CU827" s="289"/>
      <c r="CV827" s="289"/>
      <c r="CW827" s="289"/>
      <c r="CX827" s="263"/>
      <c r="CY827" s="262"/>
      <c r="CZ827" s="262"/>
      <c r="DA827" s="262"/>
      <c r="DB827" s="262"/>
      <c r="DC827" s="262"/>
      <c r="DD827" s="262"/>
      <c r="DE827" s="262"/>
      <c r="DF827" s="262"/>
      <c r="DG827" s="262"/>
      <c r="DH827" s="262"/>
      <c r="DI827" s="262"/>
      <c r="DJ827" s="262"/>
      <c r="DM827" s="262"/>
      <c r="DN827" s="262"/>
      <c r="DO827" s="262"/>
      <c r="DP827" s="262"/>
      <c r="DQ827" s="262"/>
      <c r="DR827" s="262"/>
      <c r="DS827" s="262"/>
      <c r="DT827" s="262"/>
      <c r="DU827" s="276"/>
      <c r="DV827" s="262"/>
      <c r="DW827" s="262"/>
      <c r="DX827" s="276"/>
      <c r="DY827" s="276"/>
      <c r="DZ827" s="276"/>
      <c r="EA827" s="276"/>
      <c r="EB827" s="276"/>
      <c r="EC827" s="276"/>
      <c r="ED827" s="276"/>
      <c r="EE827" s="262"/>
      <c r="EF827" s="262"/>
      <c r="EG827" s="262"/>
      <c r="EH827" s="262"/>
      <c r="EI827" s="262"/>
      <c r="EJ827" s="262"/>
      <c r="EK827" s="262"/>
      <c r="EL827" s="262"/>
      <c r="EM827" s="262"/>
      <c r="EN827" s="262"/>
      <c r="EO827" s="262"/>
      <c r="EP827" s="262"/>
      <c r="EQ827" s="262"/>
      <c r="ER827" s="262"/>
      <c r="ES827" s="262"/>
      <c r="ET827" s="262"/>
      <c r="EU827" s="262"/>
      <c r="EV827" s="262"/>
      <c r="EW827" s="262"/>
      <c r="EX827" s="262"/>
      <c r="EY827" s="262"/>
      <c r="EZ827" s="262"/>
      <c r="FA827" s="262"/>
      <c r="FB827" s="262"/>
      <c r="FC827" s="262"/>
      <c r="FD827" s="262"/>
      <c r="FE827" s="262"/>
      <c r="FF827" s="262"/>
      <c r="FG827" s="262"/>
      <c r="FH827" s="262"/>
      <c r="FI827" s="262"/>
      <c r="FJ827" s="262"/>
      <c r="FK827" s="262"/>
      <c r="FL827" s="262"/>
      <c r="FM827" s="262"/>
      <c r="FN827" s="262"/>
      <c r="FO827" s="262"/>
      <c r="FP827" s="262"/>
      <c r="FQ827" s="262"/>
      <c r="FR827" s="262"/>
      <c r="FS827" s="262"/>
      <c r="FT827" s="262"/>
      <c r="FU827" s="262"/>
      <c r="FV827" s="262"/>
      <c r="FW827" s="262"/>
      <c r="FX827" s="262"/>
      <c r="FY827" s="262"/>
      <c r="FZ827" s="262"/>
      <c r="GA827" s="262"/>
      <c r="GB827" s="262"/>
      <c r="GC827" s="262"/>
      <c r="GD827" s="262"/>
      <c r="GE827" s="262"/>
      <c r="GF827" s="262"/>
      <c r="GG827" s="262"/>
      <c r="GH827" s="262"/>
      <c r="GI827" s="262"/>
      <c r="GJ827" s="262"/>
      <c r="GK827" s="262"/>
      <c r="GL827" s="262"/>
      <c r="GM827" s="262"/>
      <c r="GN827" s="262"/>
      <c r="GO827" s="262"/>
      <c r="GP827" s="263"/>
      <c r="GQ827" s="263"/>
      <c r="GR827" s="263"/>
      <c r="GS827" s="263"/>
      <c r="GT827" s="263"/>
      <c r="GU827" s="263"/>
      <c r="GV827" s="263"/>
    </row>
    <row r="828" spans="1:204" ht="20.100000000000001" hidden="1" customHeight="1">
      <c r="A828" s="837"/>
      <c r="B828" s="826"/>
      <c r="C828" s="826"/>
      <c r="D828" s="826"/>
      <c r="E828" s="826"/>
      <c r="F828" s="826"/>
      <c r="G828" s="826"/>
      <c r="H828" s="836"/>
      <c r="I828" s="765"/>
      <c r="J828" s="766"/>
      <c r="K828" s="766"/>
      <c r="L828" s="766"/>
      <c r="M828" s="766"/>
      <c r="N828" s="766"/>
      <c r="O828" s="788"/>
      <c r="P828" s="794"/>
      <c r="Q828" s="795"/>
      <c r="R828" s="794" t="s">
        <v>809</v>
      </c>
      <c r="S828" s="709"/>
      <c r="T828" s="827"/>
      <c r="U828" s="1285"/>
      <c r="V828" s="709"/>
      <c r="W828" s="710"/>
      <c r="X828" s="709"/>
      <c r="Y828" s="709"/>
      <c r="Z828" s="709"/>
      <c r="AA828" s="709"/>
      <c r="AB828" s="709"/>
      <c r="AC828" s="709"/>
      <c r="AD828" s="709"/>
      <c r="AE828" s="709"/>
      <c r="AF828" s="709"/>
      <c r="AG828" s="709"/>
      <c r="AH828" s="709"/>
      <c r="AI828" s="709"/>
      <c r="AJ828" s="709"/>
      <c r="AK828" s="795"/>
      <c r="AL828" s="799"/>
      <c r="AM828" s="800"/>
      <c r="AN828" s="800"/>
      <c r="AO828" s="800"/>
      <c r="AP828" s="800"/>
      <c r="AQ828" s="742"/>
      <c r="AR828" s="111"/>
      <c r="AS828" s="111"/>
      <c r="AT828" s="111"/>
      <c r="AU828" s="111"/>
      <c r="AV828" s="111"/>
      <c r="AW828" s="286"/>
      <c r="AX828" s="286"/>
      <c r="AY828" s="286"/>
      <c r="AZ828" s="286"/>
      <c r="BA828" s="286"/>
      <c r="BB828" s="261"/>
      <c r="BC828" s="261"/>
      <c r="BD828" s="261"/>
      <c r="BE828" s="261"/>
      <c r="BF828" s="261"/>
      <c r="BG828" s="261"/>
      <c r="BH828" s="261"/>
      <c r="BI828" s="261"/>
      <c r="BJ828" s="261"/>
      <c r="BK828" s="261"/>
      <c r="BL828" s="261"/>
      <c r="BM828" s="261"/>
      <c r="BN828" s="261"/>
      <c r="BO828" s="261"/>
      <c r="BP828" s="261"/>
      <c r="BQ828" s="261"/>
      <c r="BR828" s="261"/>
      <c r="BS828" s="261"/>
      <c r="BT828" s="261"/>
      <c r="BU828" s="261"/>
      <c r="BV828" s="261"/>
      <c r="BW828" s="261"/>
      <c r="BX828" s="261"/>
      <c r="BY828" s="261"/>
      <c r="BZ828" s="261"/>
      <c r="CA828" s="261"/>
      <c r="CB828" s="261"/>
      <c r="CC828" s="261"/>
      <c r="CD828" s="261"/>
      <c r="CE828" s="261"/>
      <c r="CF828" s="287"/>
      <c r="CG828" s="287"/>
      <c r="CH828" s="287"/>
      <c r="CI828" s="287"/>
      <c r="CJ828" s="287"/>
      <c r="CK828" s="287"/>
      <c r="CL828" s="288"/>
      <c r="CM828" s="288"/>
      <c r="CN828" s="288"/>
      <c r="CO828" s="288"/>
      <c r="CP828" s="288"/>
      <c r="CQ828" s="288"/>
      <c r="CR828" s="289"/>
      <c r="CS828" s="289"/>
      <c r="CT828" s="289"/>
      <c r="CU828" s="289"/>
      <c r="CV828" s="289"/>
      <c r="CW828" s="289"/>
      <c r="CX828" s="263"/>
      <c r="CY828" s="262"/>
      <c r="CZ828" s="262"/>
      <c r="DA828" s="262"/>
      <c r="DB828" s="262"/>
      <c r="DE828" s="262"/>
      <c r="DF828" s="262"/>
      <c r="DG828" s="262"/>
      <c r="DJ828" s="262"/>
      <c r="DK828" s="262"/>
      <c r="DL828" s="262"/>
      <c r="DM828" s="262"/>
      <c r="DN828" s="262"/>
      <c r="DO828" s="262"/>
      <c r="DP828" s="262"/>
      <c r="DQ828" s="262"/>
      <c r="DR828" s="262"/>
      <c r="DS828" s="262"/>
      <c r="DT828" s="262"/>
      <c r="DU828" s="276"/>
      <c r="DV828" s="276"/>
      <c r="DW828" s="276"/>
      <c r="DX828" s="276"/>
      <c r="DY828" s="276"/>
      <c r="DZ828" s="276"/>
      <c r="EA828" s="276"/>
      <c r="EB828" s="262"/>
      <c r="EC828" s="262"/>
      <c r="ED828" s="262"/>
      <c r="EE828" s="262"/>
      <c r="EF828" s="262"/>
      <c r="EG828" s="262"/>
      <c r="EH828" s="262"/>
      <c r="EI828" s="262"/>
      <c r="EJ828" s="262"/>
      <c r="EK828" s="262"/>
      <c r="EL828" s="262"/>
      <c r="EM828" s="262"/>
      <c r="EN828" s="262"/>
      <c r="EO828" s="262"/>
      <c r="EP828" s="262"/>
      <c r="EQ828" s="262"/>
      <c r="ER828" s="262"/>
      <c r="ES828" s="262"/>
      <c r="ET828" s="262"/>
      <c r="EU828" s="262"/>
      <c r="EV828" s="262"/>
      <c r="EW828" s="262"/>
      <c r="EX828" s="262"/>
      <c r="EY828" s="262"/>
      <c r="EZ828" s="262"/>
      <c r="FA828" s="262"/>
      <c r="FB828" s="262"/>
      <c r="FC828" s="262"/>
      <c r="FD828" s="262"/>
      <c r="FE828" s="262"/>
      <c r="FF828" s="262"/>
      <c r="FG828" s="262"/>
      <c r="FH828" s="262"/>
      <c r="FI828" s="262"/>
      <c r="FJ828" s="262"/>
      <c r="FK828" s="262"/>
      <c r="FL828" s="262"/>
      <c r="FM828" s="262"/>
      <c r="FN828" s="262"/>
      <c r="FO828" s="262"/>
      <c r="FP828" s="262"/>
      <c r="FQ828" s="262"/>
      <c r="FR828" s="262"/>
      <c r="FS828" s="262"/>
      <c r="FT828" s="262"/>
      <c r="FU828" s="262"/>
      <c r="FV828" s="262"/>
      <c r="FW828" s="262"/>
      <c r="FX828" s="262"/>
      <c r="FY828" s="262"/>
      <c r="FZ828" s="262"/>
      <c r="GA828" s="262"/>
      <c r="GB828" s="262"/>
      <c r="GC828" s="262"/>
      <c r="GD828" s="262"/>
      <c r="GE828" s="262"/>
      <c r="GF828" s="262"/>
      <c r="GG828" s="262"/>
      <c r="GH828" s="262"/>
      <c r="GI828" s="262"/>
      <c r="GJ828" s="263"/>
      <c r="GK828" s="263"/>
      <c r="GL828" s="263"/>
      <c r="GM828" s="263"/>
      <c r="GN828" s="263"/>
      <c r="GO828" s="263"/>
      <c r="GP828" s="263"/>
      <c r="GQ828" s="263"/>
      <c r="GR828" s="263"/>
      <c r="GS828" s="263"/>
      <c r="GT828" s="263"/>
    </row>
    <row r="829" spans="1:204" ht="20.100000000000001" hidden="1" customHeight="1">
      <c r="A829" s="837"/>
      <c r="B829" s="826"/>
      <c r="C829" s="826"/>
      <c r="D829" s="826"/>
      <c r="E829" s="826"/>
      <c r="F829" s="826"/>
      <c r="G829" s="826"/>
      <c r="H829" s="836"/>
      <c r="I829" s="765"/>
      <c r="J829" s="766"/>
      <c r="K829" s="766"/>
      <c r="L829" s="766"/>
      <c r="M829" s="766"/>
      <c r="N829" s="766"/>
      <c r="O829" s="788"/>
      <c r="P829" s="794"/>
      <c r="Q829" s="795"/>
      <c r="R829" s="1983">
        <f>SUM(W406:X410)*0</f>
        <v>0</v>
      </c>
      <c r="S829" s="1984"/>
      <c r="T829" s="1984"/>
      <c r="U829" s="1984"/>
      <c r="V829" s="710" t="s">
        <v>501</v>
      </c>
      <c r="W829" s="1985">
        <v>2</v>
      </c>
      <c r="X829" s="1985"/>
      <c r="Y829" s="1985"/>
      <c r="Z829" s="800"/>
      <c r="AA829" s="709"/>
      <c r="AB829" s="709"/>
      <c r="AC829" s="709"/>
      <c r="AD829" s="709"/>
      <c r="AE829" s="709"/>
      <c r="AF829" s="709"/>
      <c r="AG829" s="709"/>
      <c r="AH829" s="709"/>
      <c r="AI829" s="709"/>
      <c r="AJ829" s="709"/>
      <c r="AK829" s="795"/>
      <c r="AL829" s="740">
        <f>ROUND(R829*W829,0)</f>
        <v>0</v>
      </c>
      <c r="AM829" s="741"/>
      <c r="AN829" s="741"/>
      <c r="AO829" s="741"/>
      <c r="AP829" s="741"/>
      <c r="AQ829" s="742"/>
      <c r="AR829" s="111"/>
      <c r="AS829" s="111"/>
      <c r="AT829" s="111"/>
      <c r="AU829" s="111"/>
      <c r="AV829" s="111"/>
      <c r="AW829" s="286"/>
      <c r="AX829" s="286"/>
      <c r="AY829" s="286"/>
      <c r="AZ829" s="286"/>
      <c r="BA829" s="286"/>
      <c r="BB829" s="261"/>
      <c r="BC829" s="261"/>
      <c r="BD829" s="261"/>
      <c r="BE829" s="261"/>
      <c r="BF829" s="261"/>
      <c r="BG829" s="261"/>
      <c r="BH829" s="261"/>
      <c r="BI829" s="261"/>
      <c r="BJ829" s="261"/>
      <c r="BK829" s="261"/>
      <c r="BL829" s="261"/>
      <c r="BM829" s="261"/>
      <c r="BN829" s="261"/>
      <c r="BO829" s="261"/>
      <c r="BP829" s="261"/>
      <c r="BQ829" s="261"/>
      <c r="BR829" s="261"/>
      <c r="BS829" s="261"/>
      <c r="BT829" s="261"/>
      <c r="BU829" s="261"/>
      <c r="BV829" s="261"/>
      <c r="BW829" s="261"/>
      <c r="BX829" s="261"/>
      <c r="BY829" s="261"/>
      <c r="BZ829" s="261"/>
      <c r="CA829" s="261"/>
      <c r="CB829" s="261"/>
      <c r="CC829" s="261"/>
      <c r="CD829" s="261"/>
      <c r="CE829" s="261"/>
      <c r="CF829" s="287"/>
      <c r="CG829" s="287"/>
      <c r="CH829" s="287"/>
      <c r="CI829" s="287"/>
      <c r="CJ829" s="287"/>
      <c r="CK829" s="287"/>
      <c r="CL829" s="288"/>
      <c r="CM829" s="288"/>
      <c r="CN829" s="288"/>
      <c r="CO829" s="288"/>
      <c r="CP829" s="288"/>
      <c r="CQ829" s="288"/>
      <c r="CR829" s="289"/>
      <c r="CS829" s="289"/>
      <c r="CT829" s="289"/>
      <c r="CU829" s="289"/>
      <c r="CV829" s="289"/>
      <c r="CW829" s="289"/>
      <c r="CX829" s="263"/>
      <c r="CY829" s="262"/>
      <c r="CZ829" s="262"/>
      <c r="DA829" s="262"/>
      <c r="DB829" s="262"/>
      <c r="DE829" s="262"/>
      <c r="DF829" s="262"/>
      <c r="DG829" s="262"/>
      <c r="DJ829" s="262"/>
      <c r="DK829" s="262"/>
      <c r="DL829" s="262"/>
      <c r="DM829" s="262"/>
      <c r="DN829" s="262"/>
      <c r="DO829" s="262"/>
      <c r="DP829" s="262"/>
      <c r="DQ829" s="262"/>
      <c r="DR829" s="262"/>
      <c r="DS829" s="262"/>
      <c r="DT829" s="262"/>
      <c r="DU829" s="276"/>
      <c r="DV829" s="276"/>
      <c r="DW829" s="276"/>
      <c r="DX829" s="276"/>
      <c r="DY829" s="276"/>
      <c r="DZ829" s="276"/>
      <c r="EA829" s="276"/>
      <c r="EB829" s="262"/>
      <c r="EC829" s="262"/>
      <c r="ED829" s="262"/>
      <c r="EE829" s="262"/>
      <c r="EF829" s="262"/>
      <c r="EG829" s="262"/>
      <c r="EH829" s="262"/>
      <c r="EI829" s="262"/>
      <c r="EJ829" s="262"/>
      <c r="EK829" s="262"/>
      <c r="EL829" s="262"/>
      <c r="EM829" s="262"/>
      <c r="EN829" s="262"/>
      <c r="EO829" s="262"/>
      <c r="EP829" s="262"/>
      <c r="EQ829" s="262"/>
      <c r="ER829" s="262"/>
      <c r="ES829" s="262"/>
      <c r="ET829" s="262"/>
      <c r="EU829" s="262"/>
      <c r="EV829" s="262"/>
      <c r="EW829" s="262"/>
      <c r="EX829" s="262"/>
      <c r="EY829" s="262"/>
      <c r="EZ829" s="262"/>
      <c r="FA829" s="262"/>
      <c r="FB829" s="262"/>
      <c r="FC829" s="262"/>
      <c r="FD829" s="262"/>
      <c r="FE829" s="262"/>
      <c r="FF829" s="262"/>
      <c r="FG829" s="262"/>
      <c r="FH829" s="262"/>
      <c r="FI829" s="262"/>
      <c r="FJ829" s="262"/>
      <c r="FK829" s="262"/>
      <c r="FL829" s="262"/>
      <c r="FM829" s="262"/>
      <c r="FN829" s="262"/>
      <c r="FO829" s="262"/>
      <c r="FP829" s="262"/>
      <c r="FQ829" s="262"/>
      <c r="FR829" s="262"/>
      <c r="FS829" s="262"/>
      <c r="FT829" s="262"/>
      <c r="FU829" s="262"/>
      <c r="FV829" s="262"/>
      <c r="FW829" s="262"/>
      <c r="FX829" s="262"/>
      <c r="FY829" s="262"/>
      <c r="FZ829" s="262"/>
      <c r="GA829" s="262"/>
      <c r="GB829" s="262"/>
      <c r="GC829" s="262"/>
      <c r="GD829" s="262"/>
      <c r="GE829" s="262"/>
      <c r="GF829" s="262"/>
      <c r="GG829" s="262"/>
      <c r="GH829" s="262"/>
      <c r="GI829" s="262"/>
      <c r="GJ829" s="263"/>
      <c r="GK829" s="263"/>
      <c r="GL829" s="263"/>
      <c r="GM829" s="263"/>
      <c r="GN829" s="263"/>
      <c r="GO829" s="263"/>
      <c r="GP829" s="263"/>
      <c r="GQ829" s="263"/>
      <c r="GR829" s="263"/>
      <c r="GS829" s="263"/>
      <c r="GT829" s="263"/>
    </row>
    <row r="830" spans="1:204" ht="20.100000000000001" hidden="1" customHeight="1">
      <c r="A830" s="837"/>
      <c r="B830" s="826"/>
      <c r="C830" s="826"/>
      <c r="D830" s="826"/>
      <c r="E830" s="826"/>
      <c r="F830" s="826"/>
      <c r="G830" s="826"/>
      <c r="H830" s="836"/>
      <c r="I830" s="811"/>
      <c r="J830" s="809"/>
      <c r="K830" s="809"/>
      <c r="L830" s="809"/>
      <c r="M830" s="809"/>
      <c r="N830" s="809"/>
      <c r="O830" s="812"/>
      <c r="P830" s="808"/>
      <c r="Q830" s="810"/>
      <c r="R830" s="811" t="s">
        <v>762</v>
      </c>
      <c r="S830" s="809"/>
      <c r="T830" s="809"/>
      <c r="U830" s="763"/>
      <c r="V830" s="747"/>
      <c r="W830" s="866"/>
      <c r="X830" s="809"/>
      <c r="Y830" s="809"/>
      <c r="Z830" s="809"/>
      <c r="AA830" s="763"/>
      <c r="AB830" s="809"/>
      <c r="AC830" s="809"/>
      <c r="AD830" s="809"/>
      <c r="AE830" s="809"/>
      <c r="AF830" s="747"/>
      <c r="AG830" s="747"/>
      <c r="AH830" s="747"/>
      <c r="AI830" s="747"/>
      <c r="AJ830" s="747"/>
      <c r="AK830" s="810"/>
      <c r="AL830" s="753">
        <f>SUM(AL825:AL829)</f>
        <v>0</v>
      </c>
      <c r="AM830" s="754"/>
      <c r="AN830" s="754"/>
      <c r="AO830" s="754"/>
      <c r="AP830" s="754"/>
      <c r="AQ830" s="755"/>
      <c r="AR830" s="111"/>
      <c r="AS830" s="111"/>
      <c r="AT830" s="111"/>
      <c r="AU830" s="111"/>
      <c r="AV830" s="111"/>
      <c r="AW830" s="286"/>
      <c r="AX830" s="286"/>
      <c r="AY830" s="286"/>
      <c r="AZ830" s="286"/>
      <c r="BA830" s="286"/>
      <c r="BB830" s="261"/>
      <c r="BC830" s="261"/>
      <c r="BD830" s="261"/>
      <c r="BE830" s="261"/>
      <c r="BF830" s="261"/>
      <c r="BG830" s="261"/>
      <c r="BH830" s="261"/>
      <c r="BI830" s="261"/>
      <c r="BJ830" s="261"/>
      <c r="BK830" s="261"/>
      <c r="BL830" s="261"/>
      <c r="BM830" s="261"/>
      <c r="BN830" s="261"/>
      <c r="BO830" s="261"/>
      <c r="BP830" s="261"/>
      <c r="BQ830" s="261"/>
      <c r="BR830" s="261"/>
      <c r="BS830" s="261"/>
      <c r="BT830" s="261"/>
      <c r="BU830" s="261"/>
      <c r="BV830" s="261"/>
      <c r="BW830" s="261"/>
      <c r="BX830" s="261"/>
      <c r="BY830" s="261"/>
      <c r="BZ830" s="261"/>
      <c r="CA830" s="261"/>
      <c r="CB830" s="261"/>
      <c r="CC830" s="261"/>
      <c r="CD830" s="261"/>
      <c r="CE830" s="261"/>
      <c r="CF830" s="287"/>
      <c r="CG830" s="287"/>
      <c r="CH830" s="287"/>
      <c r="CI830" s="287"/>
      <c r="CJ830" s="287"/>
      <c r="CK830" s="287"/>
      <c r="CL830" s="288"/>
      <c r="CM830" s="288"/>
      <c r="CN830" s="288"/>
      <c r="CO830" s="288"/>
      <c r="CP830" s="288"/>
      <c r="CQ830" s="288"/>
      <c r="CR830" s="289"/>
      <c r="CS830" s="289"/>
      <c r="CT830" s="289"/>
      <c r="CU830" s="289"/>
      <c r="CV830" s="289"/>
      <c r="CW830" s="289"/>
      <c r="CX830" s="263"/>
      <c r="CY830" s="262"/>
      <c r="CZ830" s="262"/>
      <c r="DA830" s="262"/>
      <c r="DB830" s="262"/>
      <c r="DF830" s="262"/>
      <c r="DG830" s="262"/>
      <c r="DJ830" s="262"/>
      <c r="DK830" s="262"/>
      <c r="DL830" s="262"/>
      <c r="DM830" s="262"/>
      <c r="DN830" s="262"/>
      <c r="DO830" s="262"/>
      <c r="DP830" s="262"/>
      <c r="DQ830" s="262"/>
      <c r="DR830" s="262"/>
      <c r="DS830" s="262"/>
      <c r="DT830" s="262"/>
      <c r="DU830" s="276"/>
      <c r="DV830" s="276"/>
      <c r="DW830" s="276"/>
      <c r="DX830" s="276"/>
      <c r="DY830" s="276"/>
      <c r="DZ830" s="276"/>
      <c r="EA830" s="276"/>
      <c r="EB830" s="262"/>
      <c r="EC830" s="262"/>
      <c r="ED830" s="262"/>
      <c r="EE830" s="262"/>
      <c r="EF830" s="262"/>
      <c r="EG830" s="262"/>
      <c r="EH830" s="262"/>
      <c r="EI830" s="262"/>
      <c r="EJ830" s="262"/>
      <c r="EK830" s="262"/>
      <c r="EL830" s="262"/>
      <c r="EM830" s="262"/>
      <c r="EN830" s="262"/>
      <c r="EO830" s="262"/>
      <c r="EP830" s="262"/>
      <c r="EQ830" s="262"/>
      <c r="ER830" s="262"/>
      <c r="ES830" s="262"/>
      <c r="ET830" s="262"/>
      <c r="EU830" s="262"/>
      <c r="EV830" s="262"/>
      <c r="EW830" s="262"/>
      <c r="EX830" s="262"/>
      <c r="EY830" s="262"/>
      <c r="EZ830" s="262"/>
      <c r="FA830" s="262"/>
      <c r="FB830" s="262"/>
      <c r="FC830" s="262"/>
      <c r="FD830" s="262"/>
      <c r="FE830" s="262"/>
      <c r="FF830" s="262"/>
      <c r="FG830" s="262"/>
      <c r="FH830" s="262"/>
      <c r="FI830" s="262"/>
      <c r="FJ830" s="262"/>
      <c r="FK830" s="262"/>
      <c r="FL830" s="262"/>
      <c r="FM830" s="262"/>
      <c r="FN830" s="262"/>
      <c r="FO830" s="262"/>
      <c r="FP830" s="262"/>
      <c r="FQ830" s="262"/>
      <c r="FR830" s="262"/>
      <c r="FS830" s="262"/>
      <c r="FT830" s="262"/>
      <c r="FU830" s="262"/>
      <c r="FV830" s="262"/>
      <c r="FW830" s="262"/>
      <c r="FX830" s="262"/>
      <c r="FY830" s="262"/>
      <c r="FZ830" s="262"/>
      <c r="GA830" s="262"/>
      <c r="GB830" s="262"/>
      <c r="GC830" s="262"/>
      <c r="GD830" s="262"/>
      <c r="GE830" s="262"/>
      <c r="GF830" s="262"/>
      <c r="GG830" s="263"/>
      <c r="GH830" s="262"/>
      <c r="GI830" s="262"/>
      <c r="GJ830" s="263"/>
      <c r="GK830" s="263"/>
      <c r="GL830" s="263"/>
      <c r="GM830" s="263"/>
      <c r="GN830" s="263"/>
      <c r="GO830" s="263"/>
      <c r="GP830" s="263"/>
      <c r="GQ830" s="263"/>
      <c r="GR830" s="263"/>
      <c r="GS830" s="263"/>
      <c r="GT830" s="263"/>
    </row>
    <row r="831" spans="1:204" ht="20.100000000000001" hidden="1" customHeight="1">
      <c r="A831" s="837"/>
      <c r="B831" s="826"/>
      <c r="C831" s="826"/>
      <c r="D831" s="826"/>
      <c r="E831" s="826"/>
      <c r="F831" s="826"/>
      <c r="G831" s="826"/>
      <c r="H831" s="836"/>
      <c r="I831" s="765" t="s">
        <v>810</v>
      </c>
      <c r="J831" s="766"/>
      <c r="K831" s="766"/>
      <c r="L831" s="766"/>
      <c r="M831" s="766"/>
      <c r="N831" s="766"/>
      <c r="O831" s="788"/>
      <c r="P831" s="765" t="s">
        <v>514</v>
      </c>
      <c r="Q831" s="788"/>
      <c r="R831" s="794" t="s">
        <v>811</v>
      </c>
      <c r="S831" s="709"/>
      <c r="T831" s="827"/>
      <c r="U831" s="1285"/>
      <c r="V831" s="709"/>
      <c r="W831" s="710"/>
      <c r="X831" s="709"/>
      <c r="Y831" s="709"/>
      <c r="Z831" s="709"/>
      <c r="AA831" s="709"/>
      <c r="AB831" s="709"/>
      <c r="AC831" s="709"/>
      <c r="AD831" s="709"/>
      <c r="AE831" s="709"/>
      <c r="AF831" s="709"/>
      <c r="AG831" s="709"/>
      <c r="AH831" s="709"/>
      <c r="AI831" s="709"/>
      <c r="AJ831" s="709"/>
      <c r="AK831" s="795"/>
      <c r="AL831" s="799"/>
      <c r="AM831" s="800"/>
      <c r="AN831" s="800"/>
      <c r="AO831" s="800"/>
      <c r="AP831" s="800"/>
      <c r="AQ831" s="742"/>
      <c r="AR831" s="111"/>
      <c r="AS831" s="111"/>
      <c r="AT831" s="111"/>
      <c r="AU831" s="111"/>
      <c r="AV831" s="111"/>
      <c r="AW831" s="290"/>
      <c r="AX831" s="290"/>
      <c r="AY831" s="290"/>
      <c r="AZ831" s="290"/>
      <c r="BA831" s="290"/>
      <c r="BB831" s="287"/>
      <c r="BC831" s="287"/>
      <c r="BD831" s="287"/>
      <c r="BE831" s="287"/>
      <c r="BF831" s="287"/>
      <c r="BG831" s="287"/>
      <c r="BH831" s="287"/>
      <c r="BI831" s="287"/>
      <c r="BJ831" s="287"/>
      <c r="BK831" s="287"/>
      <c r="BL831" s="287"/>
      <c r="BM831" s="287"/>
      <c r="BN831" s="287"/>
      <c r="BO831" s="287"/>
      <c r="BP831" s="287"/>
      <c r="BQ831" s="287"/>
      <c r="BR831" s="287"/>
      <c r="BS831" s="287"/>
      <c r="BT831" s="287"/>
      <c r="BU831" s="287"/>
      <c r="BV831" s="287"/>
      <c r="BW831" s="287"/>
      <c r="BX831" s="287"/>
      <c r="BY831" s="287"/>
      <c r="BZ831" s="287"/>
      <c r="CA831" s="287"/>
      <c r="CB831" s="287"/>
      <c r="CC831" s="287"/>
      <c r="CD831" s="287"/>
      <c r="CE831" s="287"/>
      <c r="CF831" s="287"/>
      <c r="CG831" s="287"/>
      <c r="CH831" s="287"/>
      <c r="CI831" s="287"/>
      <c r="CJ831" s="287"/>
      <c r="CK831" s="287"/>
      <c r="CL831" s="289"/>
      <c r="CM831" s="289"/>
      <c r="CN831" s="289"/>
      <c r="CO831" s="289"/>
      <c r="CP831" s="289"/>
      <c r="CQ831" s="289"/>
      <c r="CR831" s="289"/>
      <c r="CS831" s="289"/>
      <c r="CT831" s="289"/>
      <c r="CU831" s="289"/>
      <c r="CV831" s="289"/>
      <c r="CW831" s="289"/>
      <c r="CX831" s="263"/>
      <c r="CY831" s="262"/>
      <c r="CZ831" s="262"/>
      <c r="DA831" s="262"/>
      <c r="DB831" s="262"/>
      <c r="DC831" s="262"/>
      <c r="DD831" s="262"/>
      <c r="DE831" s="262"/>
      <c r="DF831" s="262"/>
      <c r="DG831" s="262"/>
      <c r="DH831" s="262"/>
      <c r="DI831" s="262"/>
      <c r="DJ831" s="262"/>
      <c r="DK831" s="262"/>
      <c r="DL831" s="262"/>
      <c r="DM831" s="262"/>
      <c r="DN831" s="262"/>
      <c r="DO831" s="262"/>
      <c r="DP831" s="262"/>
      <c r="DQ831" s="262"/>
      <c r="DR831" s="262"/>
      <c r="DS831" s="262"/>
      <c r="DT831" s="276"/>
      <c r="DU831" s="276"/>
      <c r="DV831" s="276"/>
      <c r="DW831" s="276"/>
      <c r="DX831" s="276"/>
      <c r="DY831" s="276"/>
      <c r="DZ831" s="276"/>
      <c r="EA831" s="276"/>
      <c r="EB831" s="262"/>
      <c r="EC831" s="262"/>
      <c r="ED831" s="262"/>
      <c r="EE831" s="262"/>
      <c r="EF831" s="262"/>
      <c r="EG831" s="262"/>
      <c r="EH831" s="262"/>
      <c r="EI831" s="262"/>
      <c r="EJ831" s="262"/>
      <c r="EK831" s="262"/>
      <c r="EL831" s="262"/>
      <c r="EM831" s="262"/>
      <c r="EN831" s="262"/>
      <c r="EO831" s="262"/>
      <c r="EP831" s="262"/>
      <c r="EQ831" s="262"/>
      <c r="ER831" s="262"/>
      <c r="ES831" s="262"/>
      <c r="ET831" s="262"/>
      <c r="EU831" s="262"/>
      <c r="EV831" s="262"/>
      <c r="EW831" s="262"/>
      <c r="EX831" s="262"/>
      <c r="EY831" s="262"/>
      <c r="EZ831" s="262"/>
      <c r="FA831" s="262"/>
      <c r="FB831" s="262"/>
      <c r="FC831" s="262"/>
      <c r="FD831" s="262"/>
      <c r="FE831" s="262"/>
      <c r="FF831" s="262"/>
      <c r="FG831" s="262"/>
      <c r="FH831" s="262"/>
      <c r="FI831" s="262"/>
      <c r="FJ831" s="262"/>
      <c r="FK831" s="262"/>
      <c r="FL831" s="262"/>
      <c r="FM831" s="262"/>
      <c r="FN831" s="262"/>
      <c r="FO831" s="262"/>
      <c r="FP831" s="262"/>
      <c r="FQ831" s="262"/>
      <c r="FR831" s="262"/>
      <c r="FS831" s="262"/>
      <c r="FT831" s="262"/>
      <c r="FU831" s="262"/>
      <c r="FV831" s="262"/>
      <c r="FW831" s="262"/>
      <c r="FX831" s="262"/>
      <c r="FY831" s="262"/>
      <c r="FZ831" s="262"/>
      <c r="GA831" s="262"/>
      <c r="GB831" s="262"/>
      <c r="GC831" s="262"/>
      <c r="GD831" s="262"/>
      <c r="GE831" s="262"/>
      <c r="GF831" s="262"/>
      <c r="GG831" s="263"/>
      <c r="GH831" s="263"/>
      <c r="GI831" s="263"/>
      <c r="GJ831" s="263"/>
      <c r="GK831" s="263"/>
      <c r="GL831" s="263"/>
      <c r="GM831" s="263"/>
      <c r="GN831" s="263"/>
      <c r="GO831" s="263"/>
    </row>
    <row r="832" spans="1:204" ht="20.100000000000001" hidden="1" customHeight="1">
      <c r="A832" s="837"/>
      <c r="B832" s="826"/>
      <c r="C832" s="826"/>
      <c r="D832" s="826"/>
      <c r="E832" s="826"/>
      <c r="F832" s="826"/>
      <c r="G832" s="826"/>
      <c r="H832" s="836"/>
      <c r="I832" s="765"/>
      <c r="J832" s="766"/>
      <c r="K832" s="766"/>
      <c r="L832" s="766"/>
      <c r="M832" s="766"/>
      <c r="N832" s="766"/>
      <c r="O832" s="788"/>
      <c r="P832" s="794"/>
      <c r="Q832" s="795"/>
      <c r="R832" s="1986">
        <f>AL462</f>
        <v>0</v>
      </c>
      <c r="S832" s="1987"/>
      <c r="T832" s="1987"/>
      <c r="U832" s="1987"/>
      <c r="V832" s="820" t="s">
        <v>542</v>
      </c>
      <c r="W832" s="1985">
        <v>2</v>
      </c>
      <c r="X832" s="1985"/>
      <c r="Y832" s="1985"/>
      <c r="Z832" s="800"/>
      <c r="AA832" s="709"/>
      <c r="AB832" s="709"/>
      <c r="AC832" s="709"/>
      <c r="AD832" s="709"/>
      <c r="AE832" s="709"/>
      <c r="AF832" s="709"/>
      <c r="AG832" s="709"/>
      <c r="AH832" s="709"/>
      <c r="AI832" s="709"/>
      <c r="AJ832" s="709"/>
      <c r="AK832" s="795"/>
      <c r="AL832" s="740">
        <f>ROUND(R832/W832,0)</f>
        <v>0</v>
      </c>
      <c r="AM832" s="741"/>
      <c r="AN832" s="741"/>
      <c r="AO832" s="741"/>
      <c r="AP832" s="741"/>
      <c r="AQ832" s="742"/>
      <c r="AR832" s="111"/>
      <c r="AS832" s="111"/>
      <c r="AT832" s="111"/>
      <c r="AU832" s="111"/>
      <c r="AV832" s="111"/>
      <c r="AW832" s="290"/>
      <c r="AX832" s="290"/>
      <c r="AY832" s="290"/>
      <c r="AZ832" s="290"/>
      <c r="BA832" s="290"/>
      <c r="BB832" s="287"/>
      <c r="BC832" s="287"/>
      <c r="BD832" s="287"/>
      <c r="BE832" s="287"/>
      <c r="BF832" s="287"/>
      <c r="BG832" s="287"/>
      <c r="BH832" s="287"/>
      <c r="BI832" s="287"/>
      <c r="BJ832" s="287"/>
      <c r="BK832" s="287"/>
      <c r="BL832" s="287"/>
      <c r="BM832" s="287"/>
      <c r="BN832" s="287"/>
      <c r="BO832" s="287"/>
      <c r="BP832" s="287"/>
      <c r="BQ832" s="287"/>
      <c r="BR832" s="287"/>
      <c r="BS832" s="287"/>
      <c r="BT832" s="287"/>
      <c r="BU832" s="287"/>
      <c r="BV832" s="287"/>
      <c r="BW832" s="287"/>
      <c r="BX832" s="287"/>
      <c r="BY832" s="287"/>
      <c r="BZ832" s="287"/>
      <c r="CA832" s="287"/>
      <c r="CB832" s="287"/>
      <c r="CC832" s="287"/>
      <c r="CD832" s="287"/>
      <c r="CE832" s="287"/>
      <c r="CF832" s="287"/>
      <c r="CG832" s="287"/>
      <c r="CH832" s="287"/>
      <c r="CI832" s="287"/>
      <c r="CJ832" s="287"/>
      <c r="CK832" s="287"/>
      <c r="CL832" s="289"/>
      <c r="CM832" s="289"/>
      <c r="CN832" s="289"/>
      <c r="CO832" s="289"/>
      <c r="CP832" s="289"/>
      <c r="CQ832" s="289"/>
      <c r="CR832" s="289"/>
      <c r="CS832" s="289"/>
      <c r="CT832" s="289"/>
      <c r="CU832" s="289"/>
      <c r="CV832" s="289"/>
      <c r="CW832" s="289"/>
      <c r="CX832" s="263"/>
      <c r="CY832" s="262"/>
      <c r="CZ832" s="262"/>
      <c r="DA832" s="262"/>
      <c r="DB832" s="262"/>
      <c r="DC832" s="262"/>
      <c r="DD832" s="262"/>
      <c r="DE832" s="262"/>
      <c r="DF832" s="262"/>
      <c r="DG832" s="262"/>
      <c r="DH832" s="262"/>
      <c r="DI832" s="262"/>
      <c r="DJ832" s="262"/>
      <c r="DK832" s="262"/>
      <c r="DL832" s="262"/>
      <c r="DM832" s="262"/>
      <c r="DN832" s="262"/>
      <c r="DO832" s="262"/>
      <c r="DP832" s="262"/>
      <c r="DQ832" s="262"/>
      <c r="DR832" s="262"/>
      <c r="DS832" s="262"/>
      <c r="DT832" s="276"/>
      <c r="DU832" s="276"/>
      <c r="DV832" s="276"/>
      <c r="DW832" s="276"/>
      <c r="DX832" s="276"/>
      <c r="DY832" s="276"/>
      <c r="DZ832" s="276"/>
      <c r="EA832" s="276"/>
      <c r="EB832" s="262"/>
      <c r="EC832" s="262"/>
      <c r="ED832" s="262"/>
      <c r="EE832" s="262"/>
      <c r="EF832" s="262"/>
      <c r="EG832" s="262"/>
      <c r="EH832" s="262"/>
      <c r="EI832" s="262"/>
      <c r="EJ832" s="262"/>
      <c r="EK832" s="262"/>
      <c r="EL832" s="262"/>
      <c r="EM832" s="262"/>
      <c r="EN832" s="262"/>
      <c r="EO832" s="262"/>
      <c r="EP832" s="262"/>
      <c r="EQ832" s="262"/>
      <c r="ER832" s="262"/>
      <c r="ES832" s="262"/>
      <c r="ET832" s="262"/>
      <c r="EU832" s="262"/>
      <c r="EV832" s="262"/>
      <c r="EW832" s="262"/>
      <c r="EX832" s="262"/>
      <c r="EY832" s="262"/>
      <c r="EZ832" s="262"/>
      <c r="FA832" s="262"/>
      <c r="FB832" s="262"/>
      <c r="FC832" s="262"/>
      <c r="FD832" s="262"/>
      <c r="FE832" s="262"/>
      <c r="FF832" s="262"/>
      <c r="FG832" s="262"/>
      <c r="FH832" s="262"/>
      <c r="FI832" s="262"/>
      <c r="FJ832" s="262"/>
      <c r="FK832" s="262"/>
      <c r="FL832" s="262"/>
      <c r="FM832" s="262"/>
      <c r="FN832" s="262"/>
      <c r="FO832" s="262"/>
      <c r="FP832" s="262"/>
      <c r="FQ832" s="262"/>
      <c r="FR832" s="262"/>
      <c r="FS832" s="262"/>
      <c r="FT832" s="262"/>
      <c r="FU832" s="262"/>
      <c r="FV832" s="262"/>
      <c r="FW832" s="262"/>
      <c r="FX832" s="262"/>
      <c r="FY832" s="262"/>
      <c r="FZ832" s="262"/>
      <c r="GA832" s="262"/>
      <c r="GB832" s="262"/>
      <c r="GC832" s="262"/>
      <c r="GD832" s="262"/>
      <c r="GE832" s="262"/>
      <c r="GF832" s="262"/>
      <c r="GG832" s="263"/>
      <c r="GH832" s="263"/>
      <c r="GI832" s="263"/>
      <c r="GJ832" s="263"/>
      <c r="GK832" s="263"/>
      <c r="GL832" s="263"/>
      <c r="GM832" s="263"/>
      <c r="GN832" s="263"/>
      <c r="GO832" s="263"/>
    </row>
    <row r="833" spans="1:197" ht="20.100000000000001" hidden="1" customHeight="1">
      <c r="A833" s="837"/>
      <c r="B833" s="826"/>
      <c r="C833" s="826"/>
      <c r="D833" s="826"/>
      <c r="E833" s="826"/>
      <c r="F833" s="826"/>
      <c r="G833" s="826"/>
      <c r="H833" s="836"/>
      <c r="I833" s="765"/>
      <c r="J833" s="766"/>
      <c r="K833" s="766"/>
      <c r="L833" s="766"/>
      <c r="M833" s="766"/>
      <c r="N833" s="766"/>
      <c r="O833" s="788"/>
      <c r="P833" s="794"/>
      <c r="Q833" s="795"/>
      <c r="R833" s="794" t="s">
        <v>812</v>
      </c>
      <c r="S833" s="709"/>
      <c r="T833" s="827"/>
      <c r="U833" s="1285"/>
      <c r="V833" s="709"/>
      <c r="W833" s="710"/>
      <c r="X833" s="709"/>
      <c r="Y833" s="709"/>
      <c r="Z833" s="709"/>
      <c r="AA833" s="709"/>
      <c r="AB833" s="709"/>
      <c r="AC833" s="709"/>
      <c r="AD833" s="709"/>
      <c r="AE833" s="709"/>
      <c r="AF833" s="709"/>
      <c r="AG833" s="709"/>
      <c r="AH833" s="709"/>
      <c r="AI833" s="709"/>
      <c r="AJ833" s="709"/>
      <c r="AK833" s="795"/>
      <c r="AL833" s="799"/>
      <c r="AM833" s="800"/>
      <c r="AN833" s="800"/>
      <c r="AO833" s="800"/>
      <c r="AP833" s="800"/>
      <c r="AQ833" s="742"/>
      <c r="AR833" s="111"/>
      <c r="AS833" s="111"/>
      <c r="AT833" s="111"/>
      <c r="AU833" s="111"/>
      <c r="AV833" s="111"/>
      <c r="AW833" s="290"/>
      <c r="AX833" s="290"/>
      <c r="AY833" s="290"/>
      <c r="AZ833" s="290"/>
      <c r="BA833" s="290"/>
      <c r="BB833" s="287"/>
      <c r="BC833" s="287"/>
      <c r="BD833" s="287"/>
      <c r="BE833" s="287"/>
      <c r="BF833" s="287"/>
      <c r="BG833" s="287"/>
      <c r="BH833" s="287"/>
      <c r="BI833" s="287"/>
      <c r="BJ833" s="287"/>
      <c r="BK833" s="287"/>
      <c r="BL833" s="287"/>
      <c r="BM833" s="287"/>
      <c r="BN833" s="287"/>
      <c r="BO833" s="287"/>
      <c r="BP833" s="287"/>
      <c r="BQ833" s="287"/>
      <c r="BR833" s="287"/>
      <c r="BS833" s="287"/>
      <c r="BT833" s="287"/>
      <c r="BU833" s="287"/>
      <c r="BV833" s="287"/>
      <c r="BW833" s="287"/>
      <c r="BX833" s="287"/>
      <c r="BY833" s="287"/>
      <c r="BZ833" s="287"/>
      <c r="CA833" s="287"/>
      <c r="CB833" s="287"/>
      <c r="CC833" s="287"/>
      <c r="CD833" s="287"/>
      <c r="CE833" s="287"/>
      <c r="CF833" s="287"/>
      <c r="CG833" s="287"/>
      <c r="CH833" s="287"/>
      <c r="CI833" s="287"/>
      <c r="CJ833" s="287"/>
      <c r="CK833" s="287"/>
      <c r="CL833" s="289"/>
      <c r="CM833" s="289"/>
      <c r="CN833" s="289"/>
      <c r="CO833" s="289"/>
      <c r="CP833" s="289"/>
      <c r="CQ833" s="289"/>
      <c r="CR833" s="289"/>
      <c r="CS833" s="289"/>
      <c r="CT833" s="289"/>
      <c r="CU833" s="289"/>
      <c r="CV833" s="289"/>
      <c r="CW833" s="289"/>
      <c r="CX833" s="263"/>
      <c r="CY833" s="262"/>
      <c r="CZ833" s="262"/>
      <c r="DA833" s="262"/>
      <c r="DB833" s="262"/>
      <c r="DC833" s="262"/>
      <c r="DD833" s="262"/>
      <c r="DE833" s="262"/>
      <c r="DF833" s="262"/>
      <c r="DG833" s="262"/>
      <c r="DH833" s="262"/>
      <c r="DI833" s="262"/>
      <c r="DJ833" s="262"/>
      <c r="DK833" s="262"/>
      <c r="DL833" s="262"/>
      <c r="DM833" s="262"/>
      <c r="DN833" s="262"/>
      <c r="DO833" s="262"/>
      <c r="DP833" s="262"/>
      <c r="DQ833" s="262"/>
      <c r="DR833" s="262"/>
      <c r="DS833" s="262"/>
      <c r="DT833" s="276"/>
      <c r="DU833" s="276"/>
      <c r="DV833" s="276"/>
      <c r="DW833" s="276"/>
      <c r="DX833" s="276"/>
      <c r="DY833" s="276"/>
      <c r="DZ833" s="276"/>
      <c r="EA833" s="276"/>
      <c r="EB833" s="262"/>
      <c r="EC833" s="262"/>
      <c r="ED833" s="262"/>
      <c r="EE833" s="262"/>
      <c r="EF833" s="262"/>
      <c r="EG833" s="262"/>
      <c r="EH833" s="262"/>
      <c r="EI833" s="262"/>
      <c r="EJ833" s="262"/>
      <c r="EK833" s="262"/>
      <c r="EL833" s="262"/>
      <c r="EM833" s="262"/>
      <c r="EN833" s="262"/>
      <c r="EO833" s="262"/>
      <c r="EP833" s="262"/>
      <c r="EQ833" s="262"/>
      <c r="ER833" s="262"/>
      <c r="ES833" s="262"/>
      <c r="ET833" s="262"/>
      <c r="EU833" s="262"/>
      <c r="EV833" s="262"/>
      <c r="EW833" s="262"/>
      <c r="EX833" s="262"/>
      <c r="EY833" s="262"/>
      <c r="EZ833" s="262"/>
      <c r="FA833" s="262"/>
      <c r="FB833" s="262"/>
      <c r="FC833" s="262"/>
      <c r="FD833" s="262"/>
      <c r="FE833" s="262"/>
      <c r="FF833" s="262"/>
      <c r="FG833" s="262"/>
      <c r="FH833" s="262"/>
      <c r="FI833" s="262"/>
      <c r="FJ833" s="262"/>
      <c r="FK833" s="262"/>
      <c r="FL833" s="262"/>
      <c r="FM833" s="262"/>
      <c r="FN833" s="262"/>
      <c r="FO833" s="262"/>
      <c r="FP833" s="262"/>
      <c r="FQ833" s="262"/>
      <c r="FR833" s="262"/>
      <c r="FS833" s="262"/>
      <c r="FT833" s="262"/>
      <c r="FU833" s="262"/>
      <c r="FV833" s="262"/>
      <c r="FW833" s="262"/>
      <c r="FX833" s="262"/>
      <c r="FY833" s="262"/>
      <c r="FZ833" s="262"/>
      <c r="GA833" s="262"/>
      <c r="GB833" s="262"/>
      <c r="GC833" s="262"/>
      <c r="GD833" s="262"/>
      <c r="GE833" s="262"/>
      <c r="GF833" s="262"/>
      <c r="GG833" s="263"/>
      <c r="GH833" s="263"/>
      <c r="GI833" s="263"/>
      <c r="GJ833" s="263"/>
      <c r="GK833" s="263"/>
      <c r="GL833" s="263"/>
      <c r="GM833" s="263"/>
      <c r="GN833" s="263"/>
      <c r="GO833" s="263"/>
    </row>
    <row r="834" spans="1:197" ht="20.100000000000001" hidden="1" customHeight="1">
      <c r="A834" s="837"/>
      <c r="B834" s="826"/>
      <c r="C834" s="826"/>
      <c r="D834" s="826"/>
      <c r="E834" s="826"/>
      <c r="F834" s="826"/>
      <c r="G834" s="826"/>
      <c r="H834" s="836"/>
      <c r="I834" s="765"/>
      <c r="J834" s="766"/>
      <c r="K834" s="766"/>
      <c r="L834" s="766"/>
      <c r="M834" s="766"/>
      <c r="N834" s="766"/>
      <c r="O834" s="788"/>
      <c r="P834" s="794"/>
      <c r="Q834" s="795"/>
      <c r="R834" s="1983">
        <f>SUM(W392:X398,AG392:AJ398)*0</f>
        <v>0</v>
      </c>
      <c r="S834" s="1984"/>
      <c r="T834" s="1984"/>
      <c r="U834" s="1984"/>
      <c r="V834" s="710" t="s">
        <v>501</v>
      </c>
      <c r="W834" s="1985">
        <v>2</v>
      </c>
      <c r="X834" s="1985"/>
      <c r="Y834" s="1985"/>
      <c r="Z834" s="800"/>
      <c r="AA834" s="709"/>
      <c r="AB834" s="709"/>
      <c r="AC834" s="709"/>
      <c r="AD834" s="709"/>
      <c r="AE834" s="709"/>
      <c r="AF834" s="709"/>
      <c r="AG834" s="709"/>
      <c r="AH834" s="709"/>
      <c r="AI834" s="709"/>
      <c r="AJ834" s="709"/>
      <c r="AK834" s="795"/>
      <c r="AL834" s="740">
        <f>ROUND(R834*W834,0)</f>
        <v>0</v>
      </c>
      <c r="AM834" s="741"/>
      <c r="AN834" s="741"/>
      <c r="AO834" s="741"/>
      <c r="AP834" s="741"/>
      <c r="AQ834" s="742"/>
      <c r="AR834" s="111"/>
      <c r="AS834" s="111"/>
      <c r="AT834" s="111"/>
      <c r="AU834" s="111"/>
      <c r="AV834" s="111"/>
      <c r="AW834" s="290"/>
      <c r="AX834" s="290"/>
      <c r="AY834" s="290"/>
      <c r="AZ834" s="290"/>
      <c r="BA834" s="290"/>
      <c r="BB834" s="287"/>
      <c r="BC834" s="287"/>
      <c r="BD834" s="287"/>
      <c r="BE834" s="287"/>
      <c r="BF834" s="287"/>
      <c r="BG834" s="287"/>
      <c r="BH834" s="287"/>
      <c r="BI834" s="287"/>
      <c r="BJ834" s="287"/>
      <c r="BK834" s="287"/>
      <c r="BL834" s="287"/>
      <c r="BM834" s="287"/>
      <c r="BN834" s="287"/>
      <c r="BO834" s="287"/>
      <c r="BP834" s="287"/>
      <c r="BQ834" s="287"/>
      <c r="BR834" s="287"/>
      <c r="BS834" s="287"/>
      <c r="BT834" s="287"/>
      <c r="BU834" s="287"/>
      <c r="BV834" s="287"/>
      <c r="BW834" s="287"/>
      <c r="BX834" s="287"/>
      <c r="BY834" s="287"/>
      <c r="BZ834" s="287"/>
      <c r="CA834" s="287"/>
      <c r="CB834" s="287"/>
      <c r="CC834" s="287"/>
      <c r="CD834" s="287"/>
      <c r="CE834" s="287"/>
      <c r="CF834" s="287"/>
      <c r="CG834" s="287"/>
      <c r="CH834" s="287"/>
      <c r="CI834" s="287"/>
      <c r="CJ834" s="287"/>
      <c r="CK834" s="287"/>
      <c r="CL834" s="289"/>
      <c r="CM834" s="289"/>
      <c r="CN834" s="289"/>
      <c r="CO834" s="289"/>
      <c r="CP834" s="289"/>
      <c r="CQ834" s="289"/>
      <c r="CR834" s="289"/>
      <c r="CS834" s="289"/>
      <c r="CT834" s="289"/>
      <c r="CU834" s="289"/>
      <c r="CV834" s="289"/>
      <c r="CW834" s="289"/>
      <c r="CX834" s="263"/>
      <c r="CY834" s="262"/>
      <c r="CZ834" s="262"/>
      <c r="DA834" s="262"/>
      <c r="DB834" s="262"/>
      <c r="DC834" s="262"/>
      <c r="DD834" s="262"/>
      <c r="DE834" s="262"/>
      <c r="DF834" s="262"/>
      <c r="DG834" s="262"/>
      <c r="DH834" s="262"/>
      <c r="DI834" s="262"/>
      <c r="DJ834" s="262"/>
      <c r="DK834" s="262"/>
      <c r="DL834" s="262"/>
      <c r="DM834" s="262"/>
      <c r="DN834" s="262"/>
      <c r="DO834" s="262"/>
      <c r="DP834" s="262"/>
      <c r="DQ834" s="262"/>
      <c r="DR834" s="262"/>
      <c r="DS834" s="262"/>
      <c r="DT834" s="276"/>
      <c r="DU834" s="276"/>
      <c r="DV834" s="276"/>
      <c r="DW834" s="276"/>
      <c r="DX834" s="276"/>
      <c r="DY834" s="276"/>
      <c r="DZ834" s="276"/>
      <c r="EA834" s="276"/>
      <c r="EB834" s="262"/>
      <c r="EC834" s="262"/>
      <c r="ED834" s="262"/>
      <c r="EE834" s="262"/>
      <c r="EF834" s="262"/>
      <c r="EG834" s="262"/>
      <c r="EH834" s="262"/>
      <c r="EI834" s="262"/>
      <c r="EJ834" s="262"/>
      <c r="EK834" s="262"/>
      <c r="EL834" s="262"/>
      <c r="EM834" s="262"/>
      <c r="EN834" s="262"/>
      <c r="EO834" s="262"/>
      <c r="EP834" s="262"/>
      <c r="EQ834" s="262"/>
      <c r="ER834" s="262"/>
      <c r="ES834" s="262"/>
      <c r="ET834" s="262"/>
      <c r="EU834" s="262"/>
      <c r="EV834" s="262"/>
      <c r="EW834" s="262"/>
      <c r="EX834" s="262"/>
      <c r="EY834" s="262"/>
      <c r="EZ834" s="262"/>
      <c r="FA834" s="262"/>
      <c r="FB834" s="262"/>
      <c r="FC834" s="262"/>
      <c r="FD834" s="262"/>
      <c r="FE834" s="262"/>
      <c r="FF834" s="262"/>
      <c r="FG834" s="262"/>
      <c r="FH834" s="262"/>
      <c r="FI834" s="262"/>
      <c r="FJ834" s="262"/>
      <c r="FK834" s="262"/>
      <c r="FL834" s="262"/>
      <c r="FM834" s="262"/>
      <c r="FN834" s="262"/>
      <c r="FO834" s="262"/>
      <c r="FP834" s="262"/>
      <c r="FQ834" s="262"/>
      <c r="FR834" s="262"/>
      <c r="FS834" s="262"/>
      <c r="FT834" s="262"/>
      <c r="FU834" s="262"/>
      <c r="FV834" s="262"/>
      <c r="FW834" s="262"/>
      <c r="FX834" s="262"/>
      <c r="FY834" s="262"/>
      <c r="FZ834" s="262"/>
      <c r="GA834" s="262"/>
      <c r="GB834" s="262"/>
      <c r="GC834" s="262"/>
      <c r="GD834" s="262"/>
      <c r="GE834" s="262"/>
      <c r="GF834" s="262"/>
      <c r="GG834" s="263"/>
      <c r="GH834" s="263"/>
      <c r="GI834" s="263"/>
      <c r="GJ834" s="263"/>
      <c r="GK834" s="263"/>
      <c r="GL834" s="263"/>
      <c r="GM834" s="263"/>
      <c r="GN834" s="263"/>
      <c r="GO834" s="263"/>
    </row>
    <row r="835" spans="1:197" ht="20.100000000000001" hidden="1" customHeight="1">
      <c r="A835" s="837"/>
      <c r="B835" s="826"/>
      <c r="C835" s="826"/>
      <c r="D835" s="826"/>
      <c r="E835" s="826"/>
      <c r="F835" s="826"/>
      <c r="G835" s="826"/>
      <c r="H835" s="836"/>
      <c r="I835" s="765"/>
      <c r="J835" s="766"/>
      <c r="K835" s="766"/>
      <c r="L835" s="766"/>
      <c r="M835" s="766"/>
      <c r="N835" s="766"/>
      <c r="O835" s="788"/>
      <c r="P835" s="794"/>
      <c r="Q835" s="795"/>
      <c r="R835" s="765" t="s">
        <v>762</v>
      </c>
      <c r="S835" s="766"/>
      <c r="T835" s="766"/>
      <c r="U835" s="710"/>
      <c r="V835" s="709"/>
      <c r="W835" s="872"/>
      <c r="X835" s="766"/>
      <c r="Y835" s="766"/>
      <c r="Z835" s="766"/>
      <c r="AA835" s="710"/>
      <c r="AB835" s="766"/>
      <c r="AC835" s="766"/>
      <c r="AD835" s="766"/>
      <c r="AE835" s="766"/>
      <c r="AF835" s="709"/>
      <c r="AG835" s="709"/>
      <c r="AH835" s="709"/>
      <c r="AI835" s="709"/>
      <c r="AJ835" s="709"/>
      <c r="AK835" s="795"/>
      <c r="AL835" s="740">
        <f>SUM(AL832:AL834)</f>
        <v>0</v>
      </c>
      <c r="AM835" s="741"/>
      <c r="AN835" s="741"/>
      <c r="AO835" s="741"/>
      <c r="AP835" s="741"/>
      <c r="AQ835" s="742"/>
      <c r="AR835" s="111"/>
      <c r="AS835" s="111"/>
      <c r="AT835" s="111"/>
      <c r="AU835" s="111"/>
      <c r="AV835" s="111"/>
      <c r="AW835" s="290"/>
      <c r="AX835" s="290"/>
      <c r="AY835" s="290"/>
      <c r="AZ835" s="290"/>
      <c r="BA835" s="290"/>
      <c r="BB835" s="287"/>
      <c r="BC835" s="287"/>
      <c r="BD835" s="287"/>
      <c r="BE835" s="287"/>
      <c r="BF835" s="287"/>
      <c r="BG835" s="287"/>
      <c r="BH835" s="287"/>
      <c r="BI835" s="287"/>
      <c r="BJ835" s="287"/>
      <c r="BK835" s="287"/>
      <c r="BL835" s="287"/>
      <c r="BM835" s="287"/>
      <c r="BN835" s="287"/>
      <c r="BO835" s="287"/>
      <c r="BP835" s="287"/>
      <c r="BQ835" s="287"/>
      <c r="BR835" s="287"/>
      <c r="BS835" s="287"/>
      <c r="BT835" s="287"/>
      <c r="BU835" s="287"/>
      <c r="BV835" s="287"/>
      <c r="BW835" s="287"/>
      <c r="BX835" s="287"/>
      <c r="BY835" s="287"/>
      <c r="BZ835" s="287"/>
      <c r="CA835" s="287"/>
      <c r="CB835" s="287"/>
      <c r="CC835" s="287"/>
      <c r="CD835" s="287"/>
      <c r="CE835" s="287"/>
      <c r="CF835" s="287"/>
      <c r="CG835" s="287"/>
      <c r="CH835" s="287"/>
      <c r="CI835" s="287"/>
      <c r="CJ835" s="287"/>
      <c r="CK835" s="287"/>
      <c r="CL835" s="289"/>
      <c r="CM835" s="289"/>
      <c r="CN835" s="289"/>
      <c r="CO835" s="289"/>
      <c r="CP835" s="289"/>
      <c r="CQ835" s="289"/>
      <c r="CR835" s="289"/>
      <c r="CS835" s="289"/>
      <c r="CT835" s="289"/>
      <c r="CU835" s="289"/>
      <c r="CV835" s="289"/>
      <c r="CW835" s="289"/>
      <c r="CX835" s="263"/>
      <c r="CY835" s="262"/>
      <c r="CZ835" s="262"/>
      <c r="DA835" s="262"/>
      <c r="DB835" s="262"/>
      <c r="DC835" s="262"/>
      <c r="DD835" s="262"/>
      <c r="DE835" s="262"/>
      <c r="DF835" s="262"/>
      <c r="DG835" s="262"/>
      <c r="DH835" s="262"/>
      <c r="DI835" s="262"/>
      <c r="DJ835" s="262"/>
      <c r="DK835" s="262"/>
      <c r="DL835" s="262"/>
      <c r="DM835" s="262"/>
      <c r="DN835" s="262"/>
      <c r="DO835" s="262"/>
      <c r="DP835" s="262"/>
      <c r="DQ835" s="262"/>
      <c r="DR835" s="262"/>
      <c r="DS835" s="262"/>
      <c r="DT835" s="276"/>
      <c r="DU835" s="276"/>
      <c r="DV835" s="276"/>
      <c r="DW835" s="276"/>
      <c r="DX835" s="276"/>
      <c r="DY835" s="276"/>
      <c r="DZ835" s="276"/>
      <c r="EA835" s="276"/>
      <c r="EB835" s="262"/>
      <c r="EC835" s="262"/>
      <c r="ED835" s="262"/>
      <c r="EE835" s="262"/>
      <c r="EF835" s="262"/>
      <c r="EG835" s="262"/>
      <c r="EH835" s="262"/>
      <c r="EI835" s="262"/>
      <c r="EJ835" s="262"/>
      <c r="EK835" s="262"/>
      <c r="EL835" s="262"/>
      <c r="EM835" s="262"/>
      <c r="EN835" s="262"/>
      <c r="EO835" s="262"/>
      <c r="EP835" s="262"/>
      <c r="EQ835" s="262"/>
      <c r="ER835" s="262"/>
      <c r="ES835" s="262"/>
      <c r="ET835" s="262"/>
      <c r="EU835" s="262"/>
      <c r="EV835" s="262"/>
      <c r="EW835" s="262"/>
      <c r="EX835" s="262"/>
      <c r="EY835" s="262"/>
      <c r="EZ835" s="262"/>
      <c r="FA835" s="262"/>
      <c r="FB835" s="262"/>
      <c r="FC835" s="262"/>
      <c r="FD835" s="262"/>
      <c r="FE835" s="262"/>
      <c r="FF835" s="262"/>
      <c r="FG835" s="262"/>
      <c r="FH835" s="262"/>
      <c r="FI835" s="262"/>
      <c r="FJ835" s="262"/>
      <c r="FK835" s="262"/>
      <c r="FL835" s="262"/>
      <c r="FM835" s="262"/>
      <c r="FN835" s="262"/>
      <c r="FO835" s="262"/>
      <c r="FP835" s="262"/>
      <c r="FQ835" s="262"/>
      <c r="FR835" s="262"/>
      <c r="FS835" s="262"/>
      <c r="FT835" s="262"/>
      <c r="FU835" s="262"/>
      <c r="FV835" s="262"/>
      <c r="FW835" s="262"/>
      <c r="FX835" s="262"/>
      <c r="FY835" s="262"/>
      <c r="FZ835" s="262"/>
      <c r="GA835" s="262"/>
      <c r="GB835" s="262"/>
      <c r="GC835" s="262"/>
      <c r="GD835" s="262"/>
      <c r="GE835" s="262"/>
      <c r="GF835" s="262"/>
      <c r="GG835" s="263"/>
      <c r="GH835" s="263"/>
      <c r="GI835" s="263"/>
      <c r="GJ835" s="263"/>
      <c r="GK835" s="263"/>
      <c r="GL835" s="263"/>
      <c r="GM835" s="263"/>
      <c r="GN835" s="263"/>
      <c r="GO835" s="263"/>
    </row>
    <row r="836" spans="1:197" ht="20.100000000000001" hidden="1" customHeight="1">
      <c r="A836" s="837"/>
      <c r="B836" s="826"/>
      <c r="C836" s="826"/>
      <c r="D836" s="826"/>
      <c r="E836" s="826"/>
      <c r="F836" s="826"/>
      <c r="G836" s="826"/>
      <c r="H836" s="836"/>
      <c r="I836" s="715" t="s">
        <v>813</v>
      </c>
      <c r="J836" s="716"/>
      <c r="K836" s="716"/>
      <c r="L836" s="716"/>
      <c r="M836" s="716"/>
      <c r="N836" s="716"/>
      <c r="O836" s="848"/>
      <c r="P836" s="715" t="s">
        <v>514</v>
      </c>
      <c r="Q836" s="848"/>
      <c r="R836" s="1288" t="s">
        <v>41</v>
      </c>
      <c r="S836" s="724"/>
      <c r="T836" s="1286"/>
      <c r="U836" s="1287"/>
      <c r="V836" s="724"/>
      <c r="W836" s="896"/>
      <c r="X836" s="724"/>
      <c r="Y836" s="724"/>
      <c r="Z836" s="724"/>
      <c r="AA836" s="724"/>
      <c r="AB836" s="724"/>
      <c r="AC836" s="724"/>
      <c r="AD836" s="724"/>
      <c r="AE836" s="724"/>
      <c r="AF836" s="724"/>
      <c r="AG836" s="724"/>
      <c r="AH836" s="724"/>
      <c r="AI836" s="724"/>
      <c r="AJ836" s="724"/>
      <c r="AK836" s="899"/>
      <c r="AL836" s="1280"/>
      <c r="AM836" s="1283"/>
      <c r="AN836" s="1283"/>
      <c r="AO836" s="1283"/>
      <c r="AP836" s="1283"/>
      <c r="AQ836" s="901"/>
      <c r="AR836" s="111"/>
      <c r="AS836" s="111"/>
      <c r="AT836" s="111"/>
      <c r="AU836" s="111"/>
      <c r="AV836" s="111"/>
      <c r="AW836" s="290"/>
      <c r="AX836" s="290"/>
      <c r="AY836" s="290"/>
      <c r="AZ836" s="290"/>
      <c r="BA836" s="290"/>
      <c r="BB836" s="287"/>
      <c r="BC836" s="287"/>
      <c r="BD836" s="287"/>
      <c r="BE836" s="287"/>
      <c r="BF836" s="287"/>
      <c r="BG836" s="287"/>
      <c r="BH836" s="287"/>
      <c r="BI836" s="287"/>
      <c r="BJ836" s="287"/>
      <c r="BK836" s="287"/>
      <c r="BL836" s="287"/>
      <c r="BM836" s="287"/>
      <c r="BN836" s="287"/>
      <c r="BO836" s="287"/>
      <c r="BP836" s="287"/>
      <c r="BQ836" s="287"/>
      <c r="BR836" s="287"/>
      <c r="BS836" s="287"/>
      <c r="BT836" s="287"/>
      <c r="BU836" s="287"/>
      <c r="BV836" s="287"/>
      <c r="BW836" s="287"/>
      <c r="BX836" s="287"/>
      <c r="BY836" s="287"/>
      <c r="BZ836" s="287"/>
      <c r="CA836" s="287"/>
      <c r="CB836" s="287"/>
      <c r="CC836" s="287"/>
      <c r="CD836" s="287"/>
      <c r="CE836" s="287"/>
      <c r="CF836" s="287"/>
      <c r="CG836" s="287"/>
      <c r="CH836" s="287"/>
      <c r="CI836" s="287"/>
      <c r="CJ836" s="287"/>
      <c r="CK836" s="287"/>
      <c r="CL836" s="289"/>
      <c r="CM836" s="289"/>
      <c r="CN836" s="289"/>
      <c r="CO836" s="289"/>
      <c r="CP836" s="289"/>
      <c r="CQ836" s="289"/>
      <c r="CR836" s="289"/>
      <c r="CS836" s="289"/>
      <c r="CT836" s="289"/>
      <c r="CU836" s="289"/>
      <c r="CV836" s="289"/>
      <c r="CW836" s="289"/>
      <c r="CX836" s="263"/>
      <c r="CY836" s="262"/>
      <c r="CZ836" s="262"/>
      <c r="DA836" s="262"/>
      <c r="DB836" s="262"/>
      <c r="DC836" s="262"/>
      <c r="DD836" s="262"/>
      <c r="DE836" s="262"/>
      <c r="DF836" s="262"/>
      <c r="DG836" s="262"/>
      <c r="DH836" s="262"/>
      <c r="DI836" s="262"/>
      <c r="DJ836" s="262"/>
      <c r="DK836" s="262"/>
      <c r="DL836" s="262"/>
      <c r="DM836" s="262"/>
      <c r="DN836" s="262"/>
      <c r="DO836" s="262"/>
      <c r="DP836" s="262"/>
      <c r="DQ836" s="262"/>
      <c r="DR836" s="262"/>
      <c r="DS836" s="262"/>
      <c r="DT836" s="276"/>
      <c r="DU836" s="276"/>
      <c r="DV836" s="276"/>
      <c r="DW836" s="276"/>
      <c r="DX836" s="276"/>
      <c r="DY836" s="276"/>
      <c r="DZ836" s="276"/>
      <c r="EA836" s="276"/>
      <c r="EB836" s="262"/>
      <c r="EC836" s="262"/>
      <c r="ED836" s="262"/>
      <c r="EE836" s="262"/>
      <c r="EF836" s="262"/>
      <c r="EG836" s="262"/>
      <c r="EH836" s="262"/>
      <c r="EI836" s="262"/>
      <c r="EJ836" s="262"/>
      <c r="EK836" s="262"/>
      <c r="EL836" s="262"/>
      <c r="EM836" s="262"/>
      <c r="EN836" s="262"/>
      <c r="EO836" s="262"/>
      <c r="EP836" s="262"/>
      <c r="EQ836" s="262"/>
      <c r="ER836" s="262"/>
      <c r="ES836" s="262"/>
      <c r="ET836" s="262"/>
      <c r="EU836" s="262"/>
      <c r="EV836" s="262"/>
      <c r="EW836" s="262"/>
      <c r="EX836" s="262"/>
      <c r="EY836" s="262"/>
      <c r="EZ836" s="262"/>
      <c r="FA836" s="262"/>
      <c r="FB836" s="262"/>
      <c r="FC836" s="262"/>
      <c r="FD836" s="262"/>
      <c r="FE836" s="262"/>
      <c r="FF836" s="262"/>
      <c r="FG836" s="262"/>
      <c r="FH836" s="262"/>
      <c r="FI836" s="262"/>
      <c r="FJ836" s="262"/>
      <c r="FK836" s="262"/>
      <c r="FL836" s="262"/>
      <c r="FM836" s="262"/>
      <c r="FN836" s="262"/>
      <c r="FO836" s="262"/>
      <c r="FP836" s="262"/>
      <c r="FQ836" s="262"/>
      <c r="FR836" s="262"/>
      <c r="FS836" s="262"/>
      <c r="FT836" s="262"/>
      <c r="FU836" s="262"/>
      <c r="FV836" s="262"/>
      <c r="FW836" s="262"/>
      <c r="FX836" s="262"/>
      <c r="FY836" s="262"/>
      <c r="FZ836" s="262"/>
      <c r="GA836" s="262"/>
      <c r="GB836" s="262"/>
      <c r="GC836" s="262"/>
      <c r="GD836" s="262"/>
      <c r="GE836" s="262"/>
      <c r="GF836" s="262"/>
      <c r="GG836" s="263"/>
      <c r="GH836" s="263"/>
      <c r="GI836" s="263"/>
      <c r="GJ836" s="263"/>
      <c r="GK836" s="263"/>
      <c r="GL836" s="263"/>
      <c r="GM836" s="263"/>
      <c r="GN836" s="263"/>
      <c r="GO836" s="263"/>
    </row>
    <row r="837" spans="1:197" ht="20.100000000000001" hidden="1" customHeight="1">
      <c r="A837" s="837"/>
      <c r="B837" s="826"/>
      <c r="C837" s="826"/>
      <c r="D837" s="826"/>
      <c r="E837" s="826"/>
      <c r="F837" s="826"/>
      <c r="G837" s="826"/>
      <c r="H837" s="836"/>
      <c r="I837" s="765"/>
      <c r="J837" s="766"/>
      <c r="K837" s="766"/>
      <c r="L837" s="766"/>
      <c r="M837" s="766"/>
      <c r="N837" s="766"/>
      <c r="O837" s="788"/>
      <c r="P837" s="794"/>
      <c r="Q837" s="795"/>
      <c r="R837" s="1986">
        <f>AL470</f>
        <v>0</v>
      </c>
      <c r="S837" s="1987"/>
      <c r="T837" s="1987"/>
      <c r="U837" s="1987"/>
      <c r="V837" s="820" t="s">
        <v>542</v>
      </c>
      <c r="W837" s="1985">
        <v>2</v>
      </c>
      <c r="X837" s="1985"/>
      <c r="Y837" s="1985"/>
      <c r="Z837" s="800"/>
      <c r="AA837" s="709"/>
      <c r="AB837" s="709"/>
      <c r="AC837" s="709"/>
      <c r="AD837" s="709"/>
      <c r="AE837" s="709"/>
      <c r="AF837" s="709"/>
      <c r="AG837" s="709"/>
      <c r="AH837" s="709"/>
      <c r="AI837" s="709"/>
      <c r="AJ837" s="709"/>
      <c r="AK837" s="795"/>
      <c r="AL837" s="740">
        <f>ROUND(R837/W837,0)</f>
        <v>0</v>
      </c>
      <c r="AM837" s="741"/>
      <c r="AN837" s="741"/>
      <c r="AO837" s="741"/>
      <c r="AP837" s="741"/>
      <c r="AQ837" s="742"/>
      <c r="AR837" s="111"/>
      <c r="AS837" s="111"/>
      <c r="AT837" s="111"/>
      <c r="AU837" s="111"/>
      <c r="AV837" s="111"/>
      <c r="AW837" s="290"/>
      <c r="AX837" s="290"/>
      <c r="AY837" s="290"/>
      <c r="AZ837" s="290"/>
      <c r="BA837" s="290"/>
      <c r="BB837" s="287"/>
      <c r="BC837" s="287"/>
      <c r="BD837" s="287"/>
      <c r="BE837" s="287"/>
      <c r="BF837" s="287"/>
      <c r="BG837" s="287"/>
      <c r="BH837" s="287"/>
      <c r="BI837" s="287"/>
      <c r="BJ837" s="287"/>
      <c r="BK837" s="287"/>
      <c r="BL837" s="287"/>
      <c r="BM837" s="287"/>
      <c r="BN837" s="287"/>
      <c r="BO837" s="287"/>
      <c r="BP837" s="287"/>
      <c r="BQ837" s="287"/>
      <c r="BR837" s="287"/>
      <c r="BS837" s="287"/>
      <c r="BT837" s="287"/>
      <c r="BU837" s="287"/>
      <c r="BV837" s="287"/>
      <c r="BW837" s="287"/>
      <c r="BX837" s="287"/>
      <c r="BY837" s="287"/>
      <c r="BZ837" s="287"/>
      <c r="CA837" s="287"/>
      <c r="CB837" s="287"/>
      <c r="CC837" s="287"/>
      <c r="CD837" s="287"/>
      <c r="CE837" s="287"/>
      <c r="CF837" s="287"/>
      <c r="CG837" s="287"/>
      <c r="CH837" s="287"/>
      <c r="CI837" s="287"/>
      <c r="CJ837" s="287"/>
      <c r="CK837" s="287"/>
      <c r="CL837" s="289"/>
      <c r="CM837" s="289"/>
      <c r="CN837" s="289"/>
      <c r="CO837" s="289"/>
      <c r="CP837" s="289"/>
      <c r="CQ837" s="289"/>
      <c r="CR837" s="289"/>
      <c r="CS837" s="289"/>
      <c r="CT837" s="289"/>
      <c r="CU837" s="289"/>
      <c r="CV837" s="289"/>
      <c r="CW837" s="289"/>
      <c r="CX837" s="263"/>
      <c r="CY837" s="262"/>
      <c r="CZ837" s="262"/>
      <c r="DA837" s="262"/>
      <c r="DB837" s="262"/>
      <c r="DC837" s="262"/>
      <c r="DD837" s="262"/>
      <c r="DE837" s="262"/>
      <c r="DF837" s="262"/>
      <c r="DG837" s="262"/>
      <c r="DH837" s="262"/>
      <c r="DI837" s="262"/>
      <c r="DJ837" s="262"/>
      <c r="DK837" s="262"/>
      <c r="DL837" s="262"/>
      <c r="DM837" s="262"/>
      <c r="DN837" s="262"/>
      <c r="DO837" s="262"/>
      <c r="DP837" s="262"/>
      <c r="DQ837" s="262"/>
      <c r="DR837" s="262"/>
      <c r="DS837" s="262"/>
      <c r="DT837" s="276"/>
      <c r="DU837" s="276"/>
      <c r="DV837" s="276"/>
      <c r="DW837" s="276"/>
      <c r="DX837" s="276"/>
      <c r="DY837" s="276"/>
      <c r="DZ837" s="276"/>
      <c r="EA837" s="276"/>
      <c r="EB837" s="262"/>
      <c r="EC837" s="262"/>
      <c r="ED837" s="262"/>
      <c r="EE837" s="262"/>
      <c r="EF837" s="262"/>
      <c r="EG837" s="262"/>
      <c r="EH837" s="262"/>
      <c r="EI837" s="262"/>
      <c r="EJ837" s="262"/>
      <c r="EK837" s="262"/>
      <c r="EL837" s="262"/>
      <c r="EM837" s="262"/>
      <c r="EN837" s="262"/>
      <c r="EO837" s="262"/>
      <c r="EP837" s="262"/>
      <c r="EQ837" s="262"/>
      <c r="ER837" s="262"/>
      <c r="ES837" s="262"/>
      <c r="ET837" s="262"/>
      <c r="EU837" s="262"/>
      <c r="EV837" s="262"/>
      <c r="EW837" s="262"/>
      <c r="EX837" s="262"/>
      <c r="EY837" s="262"/>
      <c r="EZ837" s="262"/>
      <c r="FA837" s="262"/>
      <c r="FB837" s="262"/>
      <c r="FC837" s="262"/>
      <c r="FD837" s="262"/>
      <c r="FE837" s="262"/>
      <c r="FF837" s="262"/>
      <c r="FG837" s="262"/>
      <c r="FH837" s="262"/>
      <c r="FI837" s="262"/>
      <c r="FJ837" s="262"/>
      <c r="FK837" s="262"/>
      <c r="FL837" s="262"/>
      <c r="FM837" s="262"/>
      <c r="FN837" s="262"/>
      <c r="FO837" s="262"/>
      <c r="FP837" s="262"/>
      <c r="FQ837" s="262"/>
      <c r="FR837" s="262"/>
      <c r="FS837" s="262"/>
      <c r="FT837" s="262"/>
      <c r="FU837" s="262"/>
      <c r="FV837" s="262"/>
      <c r="FW837" s="262"/>
      <c r="FX837" s="262"/>
      <c r="FY837" s="262"/>
      <c r="FZ837" s="262"/>
      <c r="GA837" s="262"/>
      <c r="GB837" s="262"/>
      <c r="GC837" s="262"/>
      <c r="GD837" s="262"/>
      <c r="GE837" s="262"/>
      <c r="GF837" s="262"/>
      <c r="GG837" s="263"/>
      <c r="GH837" s="263"/>
      <c r="GI837" s="263"/>
      <c r="GJ837" s="263"/>
      <c r="GK837" s="263"/>
      <c r="GL837" s="263"/>
      <c r="GM837" s="263"/>
      <c r="GN837" s="263"/>
      <c r="GO837" s="263"/>
    </row>
    <row r="838" spans="1:197" ht="20.100000000000001" hidden="1" customHeight="1">
      <c r="A838" s="837"/>
      <c r="B838" s="826"/>
      <c r="C838" s="826"/>
      <c r="D838" s="826"/>
      <c r="E838" s="826"/>
      <c r="F838" s="826"/>
      <c r="G838" s="826"/>
      <c r="H838" s="836"/>
      <c r="I838" s="765"/>
      <c r="J838" s="766"/>
      <c r="K838" s="766"/>
      <c r="L838" s="766"/>
      <c r="M838" s="766"/>
      <c r="N838" s="766"/>
      <c r="O838" s="788"/>
      <c r="P838" s="794"/>
      <c r="Q838" s="795"/>
      <c r="R838" s="794" t="s">
        <v>814</v>
      </c>
      <c r="S838" s="709"/>
      <c r="T838" s="827"/>
      <c r="U838" s="1285"/>
      <c r="V838" s="709"/>
      <c r="W838" s="710"/>
      <c r="X838" s="709"/>
      <c r="Y838" s="709"/>
      <c r="Z838" s="709"/>
      <c r="AA838" s="709"/>
      <c r="AB838" s="709"/>
      <c r="AC838" s="709"/>
      <c r="AD838" s="709"/>
      <c r="AE838" s="709"/>
      <c r="AF838" s="709"/>
      <c r="AG838" s="709"/>
      <c r="AH838" s="709"/>
      <c r="AI838" s="709"/>
      <c r="AJ838" s="709"/>
      <c r="AK838" s="795"/>
      <c r="AL838" s="799"/>
      <c r="AM838" s="800"/>
      <c r="AN838" s="800"/>
      <c r="AO838" s="800"/>
      <c r="AP838" s="800"/>
      <c r="AQ838" s="742"/>
      <c r="AR838" s="111"/>
      <c r="AS838" s="111"/>
      <c r="AT838" s="111"/>
      <c r="AU838" s="111"/>
      <c r="AV838" s="111"/>
      <c r="AW838" s="290"/>
      <c r="AX838" s="290"/>
      <c r="AY838" s="290"/>
      <c r="AZ838" s="290"/>
      <c r="BA838" s="290"/>
      <c r="BB838" s="287"/>
      <c r="BC838" s="287"/>
      <c r="BD838" s="287"/>
      <c r="BE838" s="287"/>
      <c r="BF838" s="287"/>
      <c r="BG838" s="287"/>
      <c r="BH838" s="287"/>
      <c r="BI838" s="287"/>
      <c r="BJ838" s="287"/>
      <c r="BK838" s="287"/>
      <c r="BL838" s="287"/>
      <c r="BM838" s="287"/>
      <c r="BN838" s="287"/>
      <c r="BO838" s="287"/>
      <c r="BP838" s="287"/>
      <c r="BQ838" s="287"/>
      <c r="BR838" s="287"/>
      <c r="BS838" s="287"/>
      <c r="BT838" s="287"/>
      <c r="BU838" s="287"/>
      <c r="BV838" s="287"/>
      <c r="BW838" s="287"/>
      <c r="BX838" s="287"/>
      <c r="BY838" s="287"/>
      <c r="BZ838" s="287"/>
      <c r="CA838" s="287"/>
      <c r="CB838" s="287"/>
      <c r="CC838" s="287"/>
      <c r="CD838" s="287"/>
      <c r="CE838" s="287"/>
      <c r="CF838" s="287"/>
      <c r="CG838" s="287"/>
      <c r="CH838" s="287"/>
      <c r="CI838" s="287"/>
      <c r="CJ838" s="287"/>
      <c r="CK838" s="287"/>
      <c r="CL838" s="289"/>
      <c r="CM838" s="289"/>
      <c r="CN838" s="289"/>
      <c r="CO838" s="289"/>
      <c r="CP838" s="289"/>
      <c r="CQ838" s="289"/>
      <c r="CR838" s="289"/>
      <c r="CS838" s="289"/>
      <c r="CT838" s="289"/>
      <c r="CU838" s="289"/>
      <c r="CV838" s="289"/>
      <c r="CW838" s="289"/>
      <c r="CX838" s="263"/>
      <c r="CY838" s="262"/>
      <c r="CZ838" s="262"/>
      <c r="DA838" s="262"/>
      <c r="DB838" s="262"/>
      <c r="DC838" s="262"/>
      <c r="DD838" s="262"/>
      <c r="DE838" s="262"/>
      <c r="DF838" s="262"/>
      <c r="DG838" s="262"/>
      <c r="DH838" s="262"/>
      <c r="DI838" s="262"/>
      <c r="DJ838" s="262"/>
      <c r="DK838" s="262"/>
      <c r="DL838" s="262"/>
      <c r="DM838" s="262"/>
      <c r="DN838" s="262"/>
      <c r="DO838" s="262"/>
      <c r="DP838" s="262"/>
      <c r="DQ838" s="262"/>
      <c r="DR838" s="262"/>
      <c r="DS838" s="262"/>
      <c r="DT838" s="276"/>
      <c r="DU838" s="276"/>
      <c r="DV838" s="276"/>
      <c r="DW838" s="276"/>
      <c r="DX838" s="276"/>
      <c r="DY838" s="276"/>
      <c r="DZ838" s="276"/>
      <c r="EA838" s="276"/>
      <c r="EB838" s="262"/>
      <c r="EC838" s="262"/>
      <c r="ED838" s="262"/>
      <c r="EE838" s="262"/>
      <c r="EF838" s="262"/>
      <c r="EG838" s="262"/>
      <c r="EH838" s="262"/>
      <c r="EI838" s="262"/>
      <c r="EJ838" s="262"/>
      <c r="EK838" s="262"/>
      <c r="EL838" s="262"/>
      <c r="EM838" s="262"/>
      <c r="EN838" s="262"/>
      <c r="EO838" s="262"/>
      <c r="EP838" s="262"/>
      <c r="EQ838" s="262"/>
      <c r="ER838" s="262"/>
      <c r="ES838" s="262"/>
      <c r="ET838" s="262"/>
      <c r="EU838" s="262"/>
      <c r="EV838" s="262"/>
      <c r="EW838" s="262"/>
      <c r="EX838" s="262"/>
      <c r="EY838" s="262"/>
      <c r="EZ838" s="262"/>
      <c r="FA838" s="262"/>
      <c r="FB838" s="262"/>
      <c r="FC838" s="262"/>
      <c r="FD838" s="262"/>
      <c r="FE838" s="262"/>
      <c r="FF838" s="262"/>
      <c r="FG838" s="262"/>
      <c r="FH838" s="262"/>
      <c r="FI838" s="262"/>
      <c r="FJ838" s="262"/>
      <c r="FK838" s="262"/>
      <c r="FL838" s="262"/>
      <c r="FM838" s="262"/>
      <c r="FN838" s="262"/>
      <c r="FO838" s="262"/>
      <c r="FP838" s="262"/>
      <c r="FQ838" s="262"/>
      <c r="FR838" s="262"/>
      <c r="FS838" s="262"/>
      <c r="FT838" s="262"/>
      <c r="FU838" s="262"/>
      <c r="FV838" s="262"/>
      <c r="FW838" s="262"/>
      <c r="FX838" s="262"/>
      <c r="FY838" s="262"/>
      <c r="FZ838" s="262"/>
      <c r="GA838" s="262"/>
      <c r="GB838" s="262"/>
      <c r="GC838" s="262"/>
      <c r="GD838" s="262"/>
      <c r="GE838" s="262"/>
      <c r="GF838" s="262"/>
      <c r="GG838" s="263"/>
      <c r="GH838" s="263"/>
      <c r="GI838" s="263"/>
      <c r="GJ838" s="263"/>
      <c r="GK838" s="263"/>
      <c r="GL838" s="263"/>
      <c r="GM838" s="263"/>
      <c r="GN838" s="263"/>
      <c r="GO838" s="263"/>
    </row>
    <row r="839" spans="1:197" ht="20.100000000000001" hidden="1" customHeight="1">
      <c r="A839" s="837"/>
      <c r="B839" s="826"/>
      <c r="C839" s="826"/>
      <c r="D839" s="826"/>
      <c r="E839" s="826"/>
      <c r="F839" s="826"/>
      <c r="G839" s="826"/>
      <c r="H839" s="836"/>
      <c r="I839" s="765"/>
      <c r="J839" s="766"/>
      <c r="K839" s="766"/>
      <c r="L839" s="766"/>
      <c r="M839" s="766"/>
      <c r="N839" s="766"/>
      <c r="O839" s="788"/>
      <c r="P839" s="794"/>
      <c r="Q839" s="795"/>
      <c r="R839" s="1983">
        <v>0</v>
      </c>
      <c r="S839" s="1984"/>
      <c r="T839" s="1984"/>
      <c r="U839" s="1984"/>
      <c r="V839" s="710" t="s">
        <v>501</v>
      </c>
      <c r="W839" s="1985">
        <v>2</v>
      </c>
      <c r="X839" s="1985"/>
      <c r="Y839" s="1985"/>
      <c r="Z839" s="800"/>
      <c r="AA839" s="709"/>
      <c r="AB839" s="709"/>
      <c r="AC839" s="709"/>
      <c r="AD839" s="709"/>
      <c r="AE839" s="709"/>
      <c r="AF839" s="709"/>
      <c r="AG839" s="709"/>
      <c r="AH839" s="709"/>
      <c r="AI839" s="709"/>
      <c r="AJ839" s="709"/>
      <c r="AK839" s="795"/>
      <c r="AL839" s="740">
        <f>ROUND(R839*W839,0)</f>
        <v>0</v>
      </c>
      <c r="AM839" s="741"/>
      <c r="AN839" s="741"/>
      <c r="AO839" s="741"/>
      <c r="AP839" s="741"/>
      <c r="AQ839" s="742"/>
      <c r="AR839" s="111"/>
      <c r="AS839" s="111"/>
      <c r="AT839" s="111"/>
      <c r="AU839" s="111"/>
      <c r="AV839" s="111"/>
      <c r="AW839" s="290"/>
      <c r="AX839" s="290"/>
      <c r="AY839" s="290"/>
      <c r="AZ839" s="290"/>
      <c r="BA839" s="290"/>
      <c r="BB839" s="287"/>
      <c r="BC839" s="287"/>
      <c r="BD839" s="287"/>
      <c r="BE839" s="287"/>
      <c r="BF839" s="287"/>
      <c r="BG839" s="287"/>
      <c r="BH839" s="287"/>
      <c r="BI839" s="287"/>
      <c r="BJ839" s="287"/>
      <c r="BK839" s="287"/>
      <c r="BL839" s="287"/>
      <c r="BM839" s="287"/>
      <c r="BN839" s="287"/>
      <c r="BO839" s="287"/>
      <c r="BP839" s="287"/>
      <c r="BQ839" s="287"/>
      <c r="BR839" s="287"/>
      <c r="BS839" s="287"/>
      <c r="BT839" s="287"/>
      <c r="BU839" s="287"/>
      <c r="BV839" s="287"/>
      <c r="BW839" s="287"/>
      <c r="BX839" s="287"/>
      <c r="BY839" s="287"/>
      <c r="BZ839" s="287"/>
      <c r="CA839" s="287"/>
      <c r="CB839" s="287"/>
      <c r="CC839" s="287"/>
      <c r="CD839" s="287"/>
      <c r="CE839" s="287"/>
      <c r="CF839" s="287"/>
      <c r="CG839" s="287"/>
      <c r="CH839" s="287"/>
      <c r="CI839" s="287"/>
      <c r="CJ839" s="287"/>
      <c r="CK839" s="287"/>
      <c r="CL839" s="289"/>
      <c r="CM839" s="289"/>
      <c r="CN839" s="289"/>
      <c r="CO839" s="289"/>
      <c r="CP839" s="289"/>
      <c r="CQ839" s="289"/>
      <c r="CR839" s="289"/>
      <c r="CS839" s="289"/>
      <c r="CT839" s="289"/>
      <c r="CU839" s="289"/>
      <c r="CV839" s="289"/>
      <c r="CW839" s="289"/>
      <c r="CX839" s="263"/>
      <c r="CY839" s="262"/>
      <c r="CZ839" s="262"/>
      <c r="DA839" s="262"/>
      <c r="DB839" s="262"/>
      <c r="DC839" s="262"/>
      <c r="DD839" s="262"/>
      <c r="DE839" s="262"/>
      <c r="DF839" s="262"/>
      <c r="DG839" s="262"/>
      <c r="DH839" s="262"/>
      <c r="DI839" s="262"/>
      <c r="DJ839" s="262"/>
      <c r="DK839" s="262"/>
      <c r="DL839" s="262"/>
      <c r="DM839" s="262"/>
      <c r="DN839" s="262"/>
      <c r="DO839" s="262"/>
      <c r="DP839" s="262"/>
      <c r="DQ839" s="262"/>
      <c r="DR839" s="262"/>
      <c r="DS839" s="262"/>
      <c r="DT839" s="276"/>
      <c r="DU839" s="276"/>
      <c r="DV839" s="276"/>
      <c r="DW839" s="276"/>
      <c r="DX839" s="276"/>
      <c r="DY839" s="276"/>
      <c r="DZ839" s="276"/>
      <c r="EA839" s="276"/>
      <c r="EB839" s="262"/>
      <c r="EC839" s="262"/>
      <c r="ED839" s="262"/>
      <c r="EE839" s="262"/>
      <c r="EF839" s="262"/>
      <c r="EG839" s="262"/>
      <c r="EH839" s="262"/>
      <c r="EI839" s="262"/>
      <c r="EJ839" s="262"/>
      <c r="EK839" s="262"/>
      <c r="EL839" s="262"/>
      <c r="EM839" s="262"/>
      <c r="EN839" s="262"/>
      <c r="EO839" s="262"/>
      <c r="EP839" s="262"/>
      <c r="EQ839" s="262"/>
      <c r="ER839" s="262"/>
      <c r="ES839" s="262"/>
      <c r="ET839" s="262"/>
      <c r="EU839" s="262"/>
      <c r="EV839" s="262"/>
      <c r="EW839" s="262"/>
      <c r="EX839" s="262"/>
      <c r="EY839" s="262"/>
      <c r="EZ839" s="262"/>
      <c r="FA839" s="262"/>
      <c r="FB839" s="262"/>
      <c r="FC839" s="262"/>
      <c r="FD839" s="262"/>
      <c r="FE839" s="262"/>
      <c r="FF839" s="262"/>
      <c r="FG839" s="262"/>
      <c r="FH839" s="262"/>
      <c r="FI839" s="262"/>
      <c r="FJ839" s="262"/>
      <c r="FK839" s="262"/>
      <c r="FL839" s="262"/>
      <c r="FM839" s="262"/>
      <c r="FN839" s="262"/>
      <c r="FO839" s="262"/>
      <c r="FP839" s="262"/>
      <c r="FQ839" s="262"/>
      <c r="FR839" s="262"/>
      <c r="FS839" s="262"/>
      <c r="FT839" s="262"/>
      <c r="FU839" s="262"/>
      <c r="FV839" s="262"/>
      <c r="FW839" s="262"/>
      <c r="FX839" s="262"/>
      <c r="FY839" s="262"/>
      <c r="FZ839" s="262"/>
      <c r="GA839" s="262"/>
      <c r="GB839" s="262"/>
      <c r="GC839" s="262"/>
      <c r="GD839" s="262"/>
      <c r="GE839" s="262"/>
      <c r="GF839" s="262"/>
      <c r="GG839" s="263"/>
      <c r="GH839" s="263"/>
      <c r="GI839" s="263"/>
      <c r="GJ839" s="263"/>
      <c r="GK839" s="263"/>
      <c r="GL839" s="263"/>
      <c r="GM839" s="263"/>
      <c r="GN839" s="263"/>
      <c r="GO839" s="263"/>
    </row>
    <row r="840" spans="1:197" ht="20.100000000000001" hidden="1" customHeight="1">
      <c r="A840" s="837"/>
      <c r="B840" s="826"/>
      <c r="C840" s="826"/>
      <c r="D840" s="826"/>
      <c r="E840" s="826"/>
      <c r="F840" s="826"/>
      <c r="G840" s="826"/>
      <c r="H840" s="836"/>
      <c r="I840" s="811"/>
      <c r="J840" s="809"/>
      <c r="K840" s="809"/>
      <c r="L840" s="809"/>
      <c r="M840" s="809"/>
      <c r="N840" s="809"/>
      <c r="O840" s="812"/>
      <c r="P840" s="808"/>
      <c r="Q840" s="810"/>
      <c r="R840" s="811" t="s">
        <v>762</v>
      </c>
      <c r="S840" s="809"/>
      <c r="T840" s="809"/>
      <c r="U840" s="763"/>
      <c r="V840" s="747"/>
      <c r="W840" s="866"/>
      <c r="X840" s="809"/>
      <c r="Y840" s="809"/>
      <c r="Z840" s="809"/>
      <c r="AA840" s="763"/>
      <c r="AB840" s="809"/>
      <c r="AC840" s="809"/>
      <c r="AD840" s="809"/>
      <c r="AE840" s="809"/>
      <c r="AF840" s="747"/>
      <c r="AG840" s="747"/>
      <c r="AH840" s="747"/>
      <c r="AI840" s="747"/>
      <c r="AJ840" s="747"/>
      <c r="AK840" s="810"/>
      <c r="AL840" s="753">
        <f>SUM(AL837:AL839)</f>
        <v>0</v>
      </c>
      <c r="AM840" s="754"/>
      <c r="AN840" s="754"/>
      <c r="AO840" s="754"/>
      <c r="AP840" s="754"/>
      <c r="AQ840" s="755"/>
      <c r="AR840" s="111"/>
      <c r="AS840" s="111"/>
      <c r="AT840" s="111"/>
      <c r="AU840" s="111"/>
      <c r="AV840" s="111"/>
      <c r="AW840" s="290"/>
      <c r="AX840" s="290"/>
      <c r="AY840" s="290"/>
      <c r="AZ840" s="290"/>
      <c r="BA840" s="290"/>
      <c r="BB840" s="287"/>
      <c r="BC840" s="287"/>
      <c r="BD840" s="287"/>
      <c r="BE840" s="287"/>
      <c r="BF840" s="287"/>
      <c r="BG840" s="287"/>
      <c r="BH840" s="287"/>
      <c r="BI840" s="287"/>
      <c r="BJ840" s="287"/>
      <c r="BK840" s="287"/>
      <c r="BL840" s="287"/>
      <c r="BM840" s="287"/>
      <c r="BN840" s="287"/>
      <c r="BO840" s="287"/>
      <c r="BP840" s="287"/>
      <c r="BQ840" s="287"/>
      <c r="BR840" s="287"/>
      <c r="BS840" s="287"/>
      <c r="BT840" s="287"/>
      <c r="BU840" s="287"/>
      <c r="BV840" s="287"/>
      <c r="BW840" s="287"/>
      <c r="BX840" s="287"/>
      <c r="BY840" s="287"/>
      <c r="BZ840" s="287"/>
      <c r="CA840" s="287"/>
      <c r="CB840" s="287"/>
      <c r="CC840" s="287"/>
      <c r="CD840" s="287"/>
      <c r="CE840" s="287"/>
      <c r="CF840" s="287"/>
      <c r="CG840" s="287"/>
      <c r="CH840" s="287"/>
      <c r="CI840" s="287"/>
      <c r="CJ840" s="287"/>
      <c r="CK840" s="287"/>
      <c r="CL840" s="289"/>
      <c r="CM840" s="289"/>
      <c r="CN840" s="289"/>
      <c r="CO840" s="289"/>
      <c r="CP840" s="289"/>
      <c r="CQ840" s="289"/>
      <c r="CR840" s="289"/>
      <c r="CS840" s="289"/>
      <c r="CT840" s="289"/>
      <c r="CU840" s="289"/>
      <c r="CV840" s="289"/>
      <c r="CW840" s="289"/>
      <c r="CX840" s="263"/>
      <c r="CY840" s="262"/>
      <c r="CZ840" s="262"/>
      <c r="DA840" s="262"/>
      <c r="DB840" s="262"/>
      <c r="DC840" s="262"/>
      <c r="DD840" s="262"/>
      <c r="DE840" s="262"/>
      <c r="DF840" s="262"/>
      <c r="DG840" s="262"/>
      <c r="DH840" s="262"/>
      <c r="DI840" s="262"/>
      <c r="DJ840" s="262"/>
      <c r="DK840" s="262"/>
      <c r="DL840" s="262"/>
      <c r="DM840" s="262"/>
      <c r="DN840" s="262"/>
      <c r="DO840" s="262"/>
      <c r="DP840" s="262"/>
      <c r="DQ840" s="262"/>
      <c r="DR840" s="262"/>
      <c r="DS840" s="262"/>
      <c r="DT840" s="276"/>
      <c r="DU840" s="276"/>
      <c r="DV840" s="276"/>
      <c r="DW840" s="276"/>
      <c r="DX840" s="276"/>
      <c r="DY840" s="276"/>
      <c r="DZ840" s="276"/>
      <c r="EA840" s="276"/>
      <c r="EB840" s="262"/>
      <c r="EC840" s="262"/>
      <c r="ED840" s="262"/>
      <c r="EE840" s="262"/>
      <c r="EF840" s="262"/>
      <c r="EG840" s="262"/>
      <c r="EH840" s="262"/>
      <c r="EI840" s="262"/>
      <c r="EJ840" s="262"/>
      <c r="EK840" s="262"/>
      <c r="EL840" s="262"/>
      <c r="EM840" s="262"/>
      <c r="EN840" s="262"/>
      <c r="EO840" s="262"/>
      <c r="EP840" s="262"/>
      <c r="EQ840" s="262"/>
      <c r="ER840" s="262"/>
      <c r="ES840" s="262"/>
      <c r="ET840" s="262"/>
      <c r="EU840" s="262"/>
      <c r="EV840" s="262"/>
      <c r="EW840" s="262"/>
      <c r="EX840" s="262"/>
      <c r="EY840" s="262"/>
      <c r="EZ840" s="262"/>
      <c r="FA840" s="262"/>
      <c r="FB840" s="262"/>
      <c r="FC840" s="262"/>
      <c r="FD840" s="262"/>
      <c r="FE840" s="262"/>
      <c r="FF840" s="262"/>
      <c r="FG840" s="262"/>
      <c r="FH840" s="262"/>
      <c r="FI840" s="262"/>
      <c r="FJ840" s="262"/>
      <c r="FK840" s="262"/>
      <c r="FL840" s="262"/>
      <c r="FM840" s="262"/>
      <c r="FN840" s="262"/>
      <c r="FO840" s="262"/>
      <c r="FP840" s="262"/>
      <c r="FQ840" s="262"/>
      <c r="FR840" s="262"/>
      <c r="FS840" s="262"/>
      <c r="FT840" s="262"/>
      <c r="FU840" s="262"/>
      <c r="FV840" s="262"/>
      <c r="FW840" s="262"/>
      <c r="FX840" s="262"/>
      <c r="FY840" s="262"/>
      <c r="FZ840" s="262"/>
      <c r="GA840" s="262"/>
      <c r="GB840" s="262"/>
      <c r="GC840" s="262"/>
      <c r="GD840" s="262"/>
      <c r="GE840" s="262"/>
      <c r="GF840" s="262"/>
      <c r="GG840" s="263"/>
      <c r="GH840" s="263"/>
      <c r="GI840" s="263"/>
      <c r="GJ840" s="263"/>
      <c r="GK840" s="263"/>
      <c r="GL840" s="263"/>
      <c r="GM840" s="263"/>
      <c r="GN840" s="263"/>
      <c r="GO840" s="263"/>
    </row>
    <row r="841" spans="1:197" ht="20.100000000000001" hidden="1" customHeight="1">
      <c r="A841" s="837"/>
      <c r="B841" s="826"/>
      <c r="C841" s="826"/>
      <c r="D841" s="826"/>
      <c r="E841" s="826"/>
      <c r="F841" s="826"/>
      <c r="G841" s="826"/>
      <c r="H841" s="836"/>
      <c r="I841" s="765" t="s">
        <v>775</v>
      </c>
      <c r="J841" s="766"/>
      <c r="K841" s="766"/>
      <c r="L841" s="766"/>
      <c r="M841" s="766"/>
      <c r="N841" s="766"/>
      <c r="O841" s="788"/>
      <c r="P841" s="765" t="s">
        <v>514</v>
      </c>
      <c r="Q841" s="788"/>
      <c r="R841" s="794" t="s">
        <v>815</v>
      </c>
      <c r="S841" s="709"/>
      <c r="T841" s="827"/>
      <c r="U841" s="1285"/>
      <c r="V841" s="709"/>
      <c r="W841" s="710"/>
      <c r="X841" s="709"/>
      <c r="Y841" s="709"/>
      <c r="Z841" s="709"/>
      <c r="AA841" s="709"/>
      <c r="AB841" s="709"/>
      <c r="AC841" s="709"/>
      <c r="AD841" s="709"/>
      <c r="AE841" s="709"/>
      <c r="AF841" s="709"/>
      <c r="AG841" s="709"/>
      <c r="AH841" s="709"/>
      <c r="AI841" s="709"/>
      <c r="AJ841" s="709"/>
      <c r="AK841" s="795"/>
      <c r="AL841" s="799"/>
      <c r="AM841" s="800"/>
      <c r="AN841" s="800"/>
      <c r="AO841" s="800"/>
      <c r="AP841" s="800"/>
      <c r="AQ841" s="742"/>
      <c r="AR841" s="111"/>
      <c r="AS841" s="111"/>
      <c r="AT841" s="111"/>
      <c r="AU841" s="111"/>
      <c r="AV841" s="111"/>
      <c r="AW841" s="290"/>
      <c r="AX841" s="290"/>
      <c r="AY841" s="290"/>
      <c r="AZ841" s="290"/>
      <c r="BA841" s="290"/>
      <c r="BB841" s="287"/>
      <c r="BC841" s="287"/>
      <c r="BD841" s="287"/>
      <c r="BE841" s="287"/>
      <c r="BF841" s="287"/>
      <c r="BG841" s="287"/>
      <c r="BH841" s="287"/>
      <c r="BI841" s="287"/>
      <c r="BJ841" s="287"/>
      <c r="BK841" s="287"/>
      <c r="BL841" s="287"/>
      <c r="BM841" s="287"/>
      <c r="BN841" s="287"/>
      <c r="BO841" s="287"/>
      <c r="BP841" s="287"/>
      <c r="BQ841" s="287"/>
      <c r="BR841" s="287"/>
      <c r="BS841" s="287"/>
      <c r="BT841" s="287"/>
      <c r="BU841" s="287"/>
      <c r="BV841" s="287"/>
      <c r="BW841" s="287"/>
      <c r="BX841" s="287"/>
      <c r="BY841" s="287"/>
      <c r="BZ841" s="287"/>
      <c r="CA841" s="287"/>
      <c r="CB841" s="287"/>
      <c r="CC841" s="287"/>
      <c r="CD841" s="287"/>
      <c r="CE841" s="287"/>
      <c r="CF841" s="287"/>
      <c r="CG841" s="287"/>
      <c r="CH841" s="287"/>
      <c r="CI841" s="287"/>
      <c r="CJ841" s="287"/>
      <c r="CK841" s="287"/>
      <c r="CL841" s="289"/>
      <c r="CM841" s="289"/>
      <c r="CN841" s="289"/>
      <c r="CO841" s="289"/>
      <c r="CP841" s="289"/>
      <c r="CQ841" s="289"/>
      <c r="CR841" s="289"/>
      <c r="CS841" s="289"/>
      <c r="CT841" s="289"/>
      <c r="CU841" s="289"/>
      <c r="CV841" s="289"/>
      <c r="CW841" s="289"/>
      <c r="CX841" s="263"/>
      <c r="CY841" s="262"/>
      <c r="CZ841" s="262"/>
      <c r="DA841" s="262"/>
      <c r="DB841" s="262"/>
      <c r="DC841" s="262"/>
      <c r="DD841" s="262"/>
      <c r="DI841" s="262"/>
      <c r="DJ841" s="262"/>
      <c r="DK841" s="262"/>
      <c r="DL841" s="262"/>
      <c r="DM841" s="262"/>
      <c r="DN841" s="262"/>
      <c r="DO841" s="262"/>
      <c r="DP841" s="262"/>
      <c r="DQ841" s="262"/>
      <c r="DR841" s="262"/>
      <c r="DS841" s="262"/>
      <c r="DT841" s="276"/>
      <c r="DU841" s="276"/>
      <c r="DV841" s="276"/>
      <c r="DW841" s="276"/>
      <c r="DX841" s="276"/>
      <c r="DY841" s="276"/>
      <c r="DZ841" s="276"/>
      <c r="EA841" s="276"/>
      <c r="EB841" s="262"/>
      <c r="EC841" s="262"/>
      <c r="ED841" s="262"/>
      <c r="EE841" s="262"/>
      <c r="EF841" s="262"/>
      <c r="EG841" s="262"/>
      <c r="EH841" s="262"/>
      <c r="EI841" s="262"/>
      <c r="EJ841" s="262"/>
      <c r="EK841" s="262"/>
      <c r="EL841" s="262"/>
      <c r="EM841" s="262"/>
      <c r="EN841" s="262"/>
      <c r="EO841" s="262"/>
      <c r="EP841" s="262"/>
      <c r="EQ841" s="262"/>
      <c r="ER841" s="262"/>
      <c r="ES841" s="262"/>
      <c r="ET841" s="262"/>
      <c r="EU841" s="262"/>
      <c r="EV841" s="262"/>
      <c r="EW841" s="262"/>
      <c r="EX841" s="262"/>
      <c r="EY841" s="262"/>
      <c r="EZ841" s="262"/>
      <c r="FA841" s="262"/>
      <c r="FB841" s="262"/>
      <c r="FC841" s="262"/>
      <c r="FD841" s="262"/>
      <c r="FE841" s="262"/>
      <c r="FF841" s="262"/>
      <c r="FG841" s="262"/>
      <c r="FH841" s="262"/>
      <c r="FI841" s="262"/>
      <c r="FJ841" s="262"/>
      <c r="FK841" s="262"/>
      <c r="FL841" s="262"/>
      <c r="FM841" s="262"/>
      <c r="FN841" s="262"/>
      <c r="FO841" s="262"/>
      <c r="FP841" s="262"/>
      <c r="FQ841" s="262"/>
      <c r="FR841" s="262"/>
      <c r="FS841" s="262"/>
      <c r="FT841" s="262"/>
      <c r="FU841" s="262"/>
      <c r="FV841" s="262"/>
      <c r="FW841" s="262"/>
      <c r="FX841" s="262"/>
      <c r="FY841" s="262"/>
      <c r="FZ841" s="262"/>
      <c r="GA841" s="262"/>
      <c r="GB841" s="262"/>
      <c r="GC841" s="262"/>
      <c r="GD841" s="263"/>
      <c r="GE841" s="263"/>
      <c r="GF841" s="262"/>
      <c r="GG841" s="263"/>
      <c r="GH841" s="263"/>
      <c r="GI841" s="263"/>
      <c r="GJ841" s="263"/>
      <c r="GK841" s="263"/>
      <c r="GL841" s="263"/>
      <c r="GM841" s="263"/>
      <c r="GN841" s="263"/>
      <c r="GO841" s="263"/>
    </row>
    <row r="842" spans="1:197" ht="20.100000000000001" hidden="1" customHeight="1">
      <c r="A842" s="837"/>
      <c r="B842" s="826"/>
      <c r="C842" s="826"/>
      <c r="D842" s="826"/>
      <c r="E842" s="826"/>
      <c r="F842" s="826"/>
      <c r="G842" s="826"/>
      <c r="H842" s="836"/>
      <c r="I842" s="765"/>
      <c r="J842" s="766"/>
      <c r="K842" s="766"/>
      <c r="L842" s="766"/>
      <c r="M842" s="766"/>
      <c r="N842" s="766"/>
      <c r="O842" s="788"/>
      <c r="P842" s="794"/>
      <c r="Q842" s="795"/>
      <c r="R842" s="1986">
        <v>0</v>
      </c>
      <c r="S842" s="1987"/>
      <c r="T842" s="1987"/>
      <c r="U842" s="1987"/>
      <c r="V842" s="820" t="s">
        <v>542</v>
      </c>
      <c r="W842" s="1985">
        <v>2</v>
      </c>
      <c r="X842" s="1985"/>
      <c r="Y842" s="1985"/>
      <c r="Z842" s="800"/>
      <c r="AA842" s="709"/>
      <c r="AB842" s="709"/>
      <c r="AC842" s="709"/>
      <c r="AD842" s="709"/>
      <c r="AE842" s="709"/>
      <c r="AF842" s="709"/>
      <c r="AG842" s="709"/>
      <c r="AH842" s="709"/>
      <c r="AI842" s="709"/>
      <c r="AJ842" s="709"/>
      <c r="AK842" s="795"/>
      <c r="AL842" s="740">
        <f>ROUND(R842/W842,0)</f>
        <v>0</v>
      </c>
      <c r="AM842" s="741"/>
      <c r="AN842" s="741"/>
      <c r="AO842" s="741"/>
      <c r="AP842" s="741"/>
      <c r="AQ842" s="742"/>
      <c r="AR842" s="111"/>
      <c r="AS842" s="111"/>
      <c r="AT842" s="111"/>
      <c r="AU842" s="111"/>
      <c r="AV842" s="111"/>
      <c r="AW842" s="290"/>
      <c r="AX842" s="290"/>
      <c r="AY842" s="290"/>
      <c r="AZ842" s="290"/>
      <c r="BA842" s="290"/>
      <c r="BB842" s="287"/>
      <c r="BC842" s="287"/>
      <c r="BD842" s="287"/>
      <c r="BE842" s="287"/>
      <c r="BF842" s="287"/>
      <c r="BG842" s="287"/>
      <c r="BH842" s="287"/>
      <c r="BI842" s="287"/>
      <c r="BJ842" s="287"/>
      <c r="BK842" s="287"/>
      <c r="BL842" s="287"/>
      <c r="BM842" s="287"/>
      <c r="BN842" s="287"/>
      <c r="BO842" s="287"/>
      <c r="BP842" s="287"/>
      <c r="BQ842" s="287"/>
      <c r="BR842" s="287"/>
      <c r="BS842" s="287"/>
      <c r="BT842" s="287"/>
      <c r="BU842" s="287"/>
      <c r="BV842" s="287"/>
      <c r="BW842" s="287"/>
      <c r="BX842" s="287"/>
      <c r="BY842" s="287"/>
      <c r="BZ842" s="287"/>
      <c r="CA842" s="287"/>
      <c r="CB842" s="287"/>
      <c r="CC842" s="287"/>
      <c r="CD842" s="287"/>
      <c r="CE842" s="287"/>
      <c r="CF842" s="287"/>
      <c r="CG842" s="287"/>
      <c r="CH842" s="287"/>
      <c r="CI842" s="287"/>
      <c r="CJ842" s="287"/>
      <c r="CK842" s="287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63"/>
      <c r="CY842" s="262"/>
      <c r="CZ842" s="262"/>
      <c r="DA842" s="262"/>
      <c r="DB842" s="262"/>
      <c r="DC842" s="262"/>
      <c r="DD842" s="262"/>
      <c r="DI842" s="262"/>
      <c r="DJ842" s="262"/>
      <c r="DK842" s="262"/>
      <c r="DL842" s="262"/>
      <c r="DM842" s="262"/>
      <c r="DN842" s="262"/>
      <c r="DO842" s="262"/>
      <c r="DP842" s="262"/>
      <c r="DQ842" s="262"/>
      <c r="DR842" s="262"/>
      <c r="DS842" s="262"/>
      <c r="DT842" s="276"/>
      <c r="DU842" s="276"/>
      <c r="DV842" s="276"/>
      <c r="DW842" s="276"/>
      <c r="DX842" s="276"/>
      <c r="DY842" s="276"/>
      <c r="DZ842" s="276"/>
      <c r="EA842" s="276"/>
      <c r="EB842" s="262"/>
      <c r="EC842" s="262"/>
      <c r="ED842" s="262"/>
      <c r="EE842" s="262"/>
      <c r="EF842" s="262"/>
      <c r="EG842" s="262"/>
      <c r="EH842" s="262"/>
      <c r="EI842" s="262"/>
      <c r="EJ842" s="262"/>
      <c r="EK842" s="262"/>
      <c r="EL842" s="262"/>
      <c r="EM842" s="262"/>
      <c r="EN842" s="262"/>
      <c r="EO842" s="262"/>
      <c r="EP842" s="262"/>
      <c r="EQ842" s="262"/>
      <c r="ER842" s="262"/>
      <c r="ES842" s="262"/>
      <c r="ET842" s="262"/>
      <c r="EU842" s="262"/>
      <c r="EV842" s="262"/>
      <c r="EW842" s="262"/>
      <c r="EX842" s="262"/>
      <c r="EY842" s="262"/>
      <c r="EZ842" s="262"/>
      <c r="FA842" s="262"/>
      <c r="FB842" s="262"/>
      <c r="FC842" s="262"/>
      <c r="FD842" s="262"/>
      <c r="FE842" s="262"/>
      <c r="FF842" s="262"/>
      <c r="FG842" s="262"/>
      <c r="FH842" s="262"/>
      <c r="FI842" s="262"/>
      <c r="FJ842" s="262"/>
      <c r="FK842" s="262"/>
      <c r="FL842" s="262"/>
      <c r="FM842" s="262"/>
      <c r="FN842" s="262"/>
      <c r="FO842" s="262"/>
      <c r="FP842" s="262"/>
      <c r="FQ842" s="262"/>
      <c r="FR842" s="262"/>
      <c r="FS842" s="262"/>
      <c r="FT842" s="262"/>
      <c r="FU842" s="262"/>
      <c r="FV842" s="262"/>
      <c r="FW842" s="262"/>
      <c r="FX842" s="262"/>
      <c r="FY842" s="262"/>
      <c r="FZ842" s="262"/>
      <c r="GA842" s="262"/>
      <c r="GB842" s="262"/>
      <c r="GC842" s="262"/>
      <c r="GD842" s="263"/>
      <c r="GE842" s="263"/>
      <c r="GF842" s="262"/>
      <c r="GG842" s="263"/>
      <c r="GH842" s="263"/>
      <c r="GI842" s="263"/>
      <c r="GJ842" s="263"/>
      <c r="GK842" s="263"/>
      <c r="GL842" s="263"/>
      <c r="GM842" s="263"/>
      <c r="GN842" s="263"/>
      <c r="GO842" s="263"/>
    </row>
    <row r="843" spans="1:197" ht="20.100000000000001" hidden="1" customHeight="1">
      <c r="A843" s="837"/>
      <c r="B843" s="826"/>
      <c r="C843" s="826"/>
      <c r="D843" s="826"/>
      <c r="E843" s="826"/>
      <c r="F843" s="826"/>
      <c r="G843" s="826"/>
      <c r="H843" s="836"/>
      <c r="I843" s="765"/>
      <c r="J843" s="766"/>
      <c r="K843" s="766"/>
      <c r="L843" s="766"/>
      <c r="M843" s="766"/>
      <c r="N843" s="766"/>
      <c r="O843" s="788"/>
      <c r="P843" s="794"/>
      <c r="Q843" s="795"/>
      <c r="R843" s="794" t="s">
        <v>816</v>
      </c>
      <c r="S843" s="709"/>
      <c r="T843" s="827"/>
      <c r="U843" s="1285"/>
      <c r="V843" s="709"/>
      <c r="W843" s="710"/>
      <c r="X843" s="709"/>
      <c r="Y843" s="709"/>
      <c r="Z843" s="709"/>
      <c r="AA843" s="709"/>
      <c r="AB843" s="709"/>
      <c r="AC843" s="709"/>
      <c r="AD843" s="709"/>
      <c r="AE843" s="709"/>
      <c r="AF843" s="709"/>
      <c r="AG843" s="709"/>
      <c r="AH843" s="709"/>
      <c r="AI843" s="709"/>
      <c r="AJ843" s="709"/>
      <c r="AK843" s="795"/>
      <c r="AL843" s="799"/>
      <c r="AM843" s="800"/>
      <c r="AN843" s="800"/>
      <c r="AO843" s="800"/>
      <c r="AP843" s="800"/>
      <c r="AQ843" s="742"/>
      <c r="AR843" s="111"/>
      <c r="AS843" s="111"/>
      <c r="AT843" s="111"/>
      <c r="AU843" s="111"/>
      <c r="AV843" s="111"/>
      <c r="AW843" s="290"/>
      <c r="AX843" s="290"/>
      <c r="AY843" s="290"/>
      <c r="AZ843" s="290"/>
      <c r="BA843" s="290"/>
      <c r="BB843" s="287"/>
      <c r="BC843" s="287"/>
      <c r="BD843" s="287"/>
      <c r="BE843" s="287"/>
      <c r="BF843" s="287"/>
      <c r="BG843" s="287"/>
      <c r="BH843" s="287"/>
      <c r="BI843" s="287"/>
      <c r="BJ843" s="287"/>
      <c r="BK843" s="287"/>
      <c r="BL843" s="287"/>
      <c r="BM843" s="287"/>
      <c r="BN843" s="287"/>
      <c r="BO843" s="287"/>
      <c r="BP843" s="287"/>
      <c r="BQ843" s="287"/>
      <c r="BR843" s="287"/>
      <c r="BS843" s="287"/>
      <c r="BT843" s="287"/>
      <c r="BU843" s="287"/>
      <c r="BV843" s="287"/>
      <c r="BW843" s="287"/>
      <c r="BX843" s="287"/>
      <c r="BY843" s="287"/>
      <c r="BZ843" s="287"/>
      <c r="CA843" s="287"/>
      <c r="CB843" s="287"/>
      <c r="CC843" s="287"/>
      <c r="CD843" s="287"/>
      <c r="CE843" s="287"/>
      <c r="CF843" s="287"/>
      <c r="CG843" s="287"/>
      <c r="CH843" s="287"/>
      <c r="CI843" s="287"/>
      <c r="CJ843" s="287"/>
      <c r="CK843" s="287"/>
      <c r="CL843" s="289"/>
      <c r="CM843" s="289"/>
      <c r="CN843" s="289"/>
      <c r="CO843" s="289"/>
      <c r="CP843" s="289"/>
      <c r="CQ843" s="289"/>
      <c r="CR843" s="289"/>
      <c r="CS843" s="289"/>
      <c r="CT843" s="289"/>
      <c r="CU843" s="289"/>
      <c r="CV843" s="289"/>
      <c r="CW843" s="289"/>
      <c r="CX843" s="263"/>
      <c r="CY843" s="262"/>
      <c r="CZ843" s="262"/>
      <c r="DA843" s="262"/>
      <c r="DB843" s="262"/>
      <c r="DC843" s="262"/>
      <c r="DD843" s="262"/>
      <c r="DI843" s="262"/>
      <c r="DJ843" s="262"/>
      <c r="DK843" s="262"/>
      <c r="DL843" s="262"/>
      <c r="DM843" s="262"/>
      <c r="DN843" s="262"/>
      <c r="DO843" s="262"/>
      <c r="DP843" s="262"/>
      <c r="DQ843" s="262"/>
      <c r="DR843" s="262"/>
      <c r="DS843" s="262"/>
      <c r="DT843" s="276"/>
      <c r="DU843" s="276"/>
      <c r="DV843" s="276"/>
      <c r="DW843" s="276"/>
      <c r="DX843" s="276"/>
      <c r="DY843" s="276"/>
      <c r="DZ843" s="276"/>
      <c r="EA843" s="276"/>
      <c r="EB843" s="262"/>
      <c r="EC843" s="262"/>
      <c r="ED843" s="262"/>
      <c r="EE843" s="262"/>
      <c r="EF843" s="262"/>
      <c r="EG843" s="262"/>
      <c r="EH843" s="262"/>
      <c r="EI843" s="262"/>
      <c r="EJ843" s="262"/>
      <c r="EK843" s="262"/>
      <c r="EL843" s="262"/>
      <c r="EM843" s="262"/>
      <c r="EN843" s="262"/>
      <c r="EO843" s="262"/>
      <c r="EP843" s="262"/>
      <c r="EQ843" s="262"/>
      <c r="ER843" s="262"/>
      <c r="ES843" s="262"/>
      <c r="ET843" s="262"/>
      <c r="EU843" s="262"/>
      <c r="EV843" s="262"/>
      <c r="EW843" s="262"/>
      <c r="EX843" s="262"/>
      <c r="EY843" s="262"/>
      <c r="EZ843" s="262"/>
      <c r="FA843" s="262"/>
      <c r="FB843" s="262"/>
      <c r="FC843" s="262"/>
      <c r="FD843" s="262"/>
      <c r="FE843" s="262"/>
      <c r="FF843" s="262"/>
      <c r="FG843" s="262"/>
      <c r="FH843" s="262"/>
      <c r="FI843" s="262"/>
      <c r="FJ843" s="262"/>
      <c r="FK843" s="262"/>
      <c r="FL843" s="262"/>
      <c r="FM843" s="262"/>
      <c r="FN843" s="262"/>
      <c r="FO843" s="262"/>
      <c r="FP843" s="262"/>
      <c r="FQ843" s="262"/>
      <c r="FR843" s="262"/>
      <c r="FS843" s="262"/>
      <c r="FT843" s="262"/>
      <c r="FU843" s="262"/>
      <c r="FV843" s="262"/>
      <c r="FW843" s="262"/>
      <c r="FX843" s="262"/>
      <c r="FY843" s="262"/>
      <c r="FZ843" s="262"/>
      <c r="GA843" s="262"/>
      <c r="GB843" s="262"/>
      <c r="GC843" s="262"/>
      <c r="GD843" s="263"/>
      <c r="GE843" s="263"/>
      <c r="GF843" s="262"/>
      <c r="GG843" s="263"/>
      <c r="GH843" s="263"/>
      <c r="GI843" s="263"/>
      <c r="GJ843" s="263"/>
      <c r="GK843" s="263"/>
      <c r="GL843" s="263"/>
      <c r="GM843" s="263"/>
      <c r="GN843" s="263"/>
      <c r="GO843" s="263"/>
    </row>
    <row r="844" spans="1:197" ht="20.100000000000001" hidden="1" customHeight="1">
      <c r="A844" s="927"/>
      <c r="B844" s="826"/>
      <c r="C844" s="826"/>
      <c r="D844" s="826"/>
      <c r="E844" s="826"/>
      <c r="F844" s="826"/>
      <c r="G844" s="826"/>
      <c r="H844" s="836"/>
      <c r="I844" s="765"/>
      <c r="J844" s="766"/>
      <c r="K844" s="766"/>
      <c r="L844" s="766"/>
      <c r="M844" s="766"/>
      <c r="N844" s="766"/>
      <c r="O844" s="788"/>
      <c r="P844" s="794"/>
      <c r="Q844" s="795"/>
      <c r="R844" s="1983">
        <f>AE567+AE586</f>
        <v>0</v>
      </c>
      <c r="S844" s="1984"/>
      <c r="T844" s="1984"/>
      <c r="U844" s="1984"/>
      <c r="V844" s="710" t="s">
        <v>501</v>
      </c>
      <c r="W844" s="1985">
        <v>2</v>
      </c>
      <c r="X844" s="1985"/>
      <c r="Y844" s="1985"/>
      <c r="Z844" s="800"/>
      <c r="AA844" s="709"/>
      <c r="AB844" s="709"/>
      <c r="AC844" s="709"/>
      <c r="AD844" s="709"/>
      <c r="AE844" s="709"/>
      <c r="AF844" s="709"/>
      <c r="AG844" s="709"/>
      <c r="AH844" s="709"/>
      <c r="AI844" s="709"/>
      <c r="AJ844" s="709"/>
      <c r="AK844" s="795"/>
      <c r="AL844" s="740">
        <f>ROUND(R844*W844,0)</f>
        <v>0</v>
      </c>
      <c r="AM844" s="741"/>
      <c r="AN844" s="741"/>
      <c r="AO844" s="741"/>
      <c r="AP844" s="741"/>
      <c r="AQ844" s="742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287"/>
      <c r="BC844" s="287"/>
      <c r="BD844" s="287"/>
      <c r="BE844" s="287"/>
      <c r="BF844" s="287"/>
      <c r="BG844" s="287"/>
      <c r="BH844" s="287"/>
      <c r="BI844" s="287"/>
      <c r="BJ844" s="287"/>
      <c r="BK844" s="287"/>
      <c r="BL844" s="287"/>
      <c r="BM844" s="287"/>
      <c r="BN844" s="287"/>
      <c r="BO844" s="287"/>
      <c r="BP844" s="287"/>
      <c r="BQ844" s="287"/>
      <c r="BR844" s="287"/>
      <c r="BS844" s="287"/>
      <c r="BT844" s="287"/>
      <c r="BU844" s="287"/>
      <c r="BV844" s="287"/>
      <c r="BW844" s="287"/>
      <c r="BX844" s="287"/>
      <c r="BY844" s="287"/>
      <c r="BZ844" s="287"/>
      <c r="CA844" s="287"/>
      <c r="CB844" s="287"/>
      <c r="CC844" s="287"/>
      <c r="CD844" s="287"/>
      <c r="CE844" s="287"/>
      <c r="CF844" s="287"/>
      <c r="CG844" s="287"/>
      <c r="CH844" s="287"/>
      <c r="CI844" s="287"/>
      <c r="CJ844" s="287"/>
      <c r="CK844" s="287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263"/>
      <c r="CX844" s="263"/>
      <c r="CY844" s="262"/>
      <c r="CZ844" s="262"/>
      <c r="DA844" s="262"/>
      <c r="DB844" s="262"/>
      <c r="DC844" s="262"/>
      <c r="DD844" s="262"/>
      <c r="DI844" s="262"/>
      <c r="DJ844" s="262"/>
      <c r="DK844" s="262"/>
      <c r="DL844" s="262"/>
      <c r="DM844" s="262"/>
      <c r="DN844" s="262"/>
      <c r="DO844" s="262"/>
      <c r="DP844" s="262"/>
      <c r="DQ844" s="262"/>
      <c r="DR844" s="262"/>
      <c r="DS844" s="262"/>
      <c r="DT844" s="276"/>
      <c r="DU844" s="276"/>
      <c r="DV844" s="276"/>
      <c r="DW844" s="276"/>
      <c r="DX844" s="276"/>
      <c r="DY844" s="276"/>
      <c r="DZ844" s="276"/>
      <c r="EA844" s="276"/>
      <c r="EB844" s="262"/>
      <c r="EC844" s="262"/>
      <c r="ED844" s="262"/>
      <c r="EE844" s="262"/>
      <c r="EF844" s="262"/>
      <c r="EG844" s="262"/>
      <c r="EH844" s="262"/>
      <c r="EI844" s="262"/>
      <c r="EJ844" s="262"/>
      <c r="EK844" s="262"/>
      <c r="EL844" s="262"/>
      <c r="EM844" s="262"/>
      <c r="EN844" s="262"/>
      <c r="EO844" s="262"/>
      <c r="EP844" s="262"/>
      <c r="EQ844" s="262"/>
      <c r="ER844" s="262"/>
      <c r="ES844" s="262"/>
      <c r="ET844" s="262"/>
      <c r="EU844" s="262"/>
      <c r="EV844" s="262"/>
      <c r="EW844" s="262"/>
      <c r="EX844" s="262"/>
      <c r="EY844" s="262"/>
      <c r="EZ844" s="262"/>
      <c r="FA844" s="262"/>
      <c r="FB844" s="262"/>
      <c r="FC844" s="262"/>
      <c r="FD844" s="262"/>
      <c r="FE844" s="262"/>
      <c r="FF844" s="262"/>
      <c r="FG844" s="262"/>
      <c r="FH844" s="262"/>
      <c r="FI844" s="262"/>
      <c r="FJ844" s="262"/>
      <c r="FK844" s="262"/>
      <c r="FL844" s="262"/>
      <c r="FM844" s="262"/>
      <c r="FN844" s="262"/>
      <c r="FO844" s="262"/>
      <c r="FP844" s="262"/>
      <c r="FQ844" s="262"/>
      <c r="FR844" s="262"/>
      <c r="FS844" s="262"/>
      <c r="FT844" s="262"/>
      <c r="FU844" s="262"/>
      <c r="FV844" s="262"/>
      <c r="FW844" s="262"/>
      <c r="FX844" s="262"/>
      <c r="FY844" s="262"/>
      <c r="FZ844" s="262"/>
      <c r="GA844" s="262"/>
      <c r="GB844" s="262"/>
      <c r="GC844" s="262"/>
      <c r="GD844" s="263"/>
      <c r="GE844" s="263"/>
      <c r="GF844" s="262"/>
      <c r="GG844" s="263"/>
      <c r="GH844" s="263"/>
      <c r="GI844" s="263"/>
      <c r="GJ844" s="263"/>
      <c r="GK844" s="263"/>
      <c r="GL844" s="263"/>
      <c r="GM844" s="263"/>
    </row>
    <row r="845" spans="1:197" ht="20.100000000000001" hidden="1" customHeight="1">
      <c r="A845" s="927"/>
      <c r="B845" s="826"/>
      <c r="C845" s="826"/>
      <c r="D845" s="826"/>
      <c r="E845" s="826"/>
      <c r="F845" s="826"/>
      <c r="G845" s="826"/>
      <c r="H845" s="836"/>
      <c r="I845" s="765"/>
      <c r="J845" s="766"/>
      <c r="K845" s="766"/>
      <c r="L845" s="766"/>
      <c r="M845" s="766"/>
      <c r="N845" s="766"/>
      <c r="O845" s="788"/>
      <c r="P845" s="794"/>
      <c r="Q845" s="795"/>
      <c r="R845" s="794" t="s">
        <v>817</v>
      </c>
      <c r="S845" s="709"/>
      <c r="T845" s="827"/>
      <c r="U845" s="1285"/>
      <c r="V845" s="709"/>
      <c r="W845" s="710"/>
      <c r="X845" s="709"/>
      <c r="Y845" s="709"/>
      <c r="Z845" s="709"/>
      <c r="AA845" s="709"/>
      <c r="AB845" s="709"/>
      <c r="AC845" s="709"/>
      <c r="AD845" s="709"/>
      <c r="AE845" s="709"/>
      <c r="AF845" s="709"/>
      <c r="AG845" s="709"/>
      <c r="AH845" s="709"/>
      <c r="AI845" s="709"/>
      <c r="AJ845" s="709"/>
      <c r="AK845" s="795"/>
      <c r="AL845" s="799"/>
      <c r="AM845" s="800"/>
      <c r="AN845" s="800"/>
      <c r="AO845" s="800"/>
      <c r="AP845" s="800"/>
      <c r="AQ845" s="742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287"/>
      <c r="BC845" s="287"/>
      <c r="BD845" s="287"/>
      <c r="BE845" s="287"/>
      <c r="BF845" s="287"/>
      <c r="BG845" s="287"/>
      <c r="BH845" s="287"/>
      <c r="BI845" s="287"/>
      <c r="BJ845" s="287"/>
      <c r="BK845" s="287"/>
      <c r="BL845" s="287"/>
      <c r="BM845" s="287"/>
      <c r="BN845" s="287"/>
      <c r="BO845" s="287"/>
      <c r="BP845" s="287"/>
      <c r="BQ845" s="287"/>
      <c r="BR845" s="287"/>
      <c r="BS845" s="287"/>
      <c r="BT845" s="287"/>
      <c r="BU845" s="287"/>
      <c r="BV845" s="287"/>
      <c r="BW845" s="287"/>
      <c r="BX845" s="287"/>
      <c r="BY845" s="287"/>
      <c r="BZ845" s="287"/>
      <c r="CA845" s="287"/>
      <c r="CB845" s="287"/>
      <c r="CC845" s="287"/>
      <c r="CD845" s="287"/>
      <c r="CE845" s="287"/>
      <c r="CF845" s="287"/>
      <c r="CG845" s="287"/>
      <c r="CH845" s="287"/>
      <c r="CI845" s="287"/>
      <c r="CJ845" s="287"/>
      <c r="CK845" s="287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263"/>
      <c r="CX845" s="263"/>
      <c r="CY845" s="262"/>
      <c r="CZ845" s="262"/>
      <c r="DA845" s="262"/>
      <c r="DB845" s="262"/>
      <c r="DC845" s="262"/>
      <c r="DD845" s="262"/>
      <c r="DI845" s="262"/>
      <c r="DJ845" s="262"/>
      <c r="DK845" s="262"/>
      <c r="DL845" s="262"/>
      <c r="DM845" s="262"/>
      <c r="DN845" s="262"/>
      <c r="DO845" s="262"/>
      <c r="DP845" s="262"/>
      <c r="DQ845" s="262"/>
      <c r="DR845" s="262"/>
      <c r="DS845" s="262"/>
      <c r="DT845" s="276"/>
      <c r="DU845" s="276"/>
      <c r="DV845" s="276"/>
      <c r="DW845" s="276"/>
      <c r="DX845" s="276"/>
      <c r="DY845" s="276"/>
      <c r="DZ845" s="276"/>
      <c r="EA845" s="276"/>
      <c r="EB845" s="262"/>
      <c r="EC845" s="262"/>
      <c r="ED845" s="262"/>
      <c r="EE845" s="262"/>
      <c r="EF845" s="262"/>
      <c r="EG845" s="262"/>
      <c r="EH845" s="262"/>
      <c r="EI845" s="262"/>
      <c r="EJ845" s="262"/>
      <c r="EK845" s="262"/>
      <c r="EL845" s="262"/>
      <c r="EM845" s="262"/>
      <c r="EN845" s="262"/>
      <c r="EO845" s="262"/>
      <c r="EP845" s="262"/>
      <c r="EQ845" s="262"/>
      <c r="ER845" s="262"/>
      <c r="ES845" s="262"/>
      <c r="ET845" s="262"/>
      <c r="EU845" s="262"/>
      <c r="EV845" s="262"/>
      <c r="EW845" s="262"/>
      <c r="EX845" s="262"/>
      <c r="EY845" s="262"/>
      <c r="EZ845" s="262"/>
      <c r="FA845" s="262"/>
      <c r="FB845" s="262"/>
      <c r="FC845" s="262"/>
      <c r="FD845" s="262"/>
      <c r="FE845" s="262"/>
      <c r="FF845" s="262"/>
      <c r="FG845" s="262"/>
      <c r="FH845" s="262"/>
      <c r="FI845" s="262"/>
      <c r="FJ845" s="262"/>
      <c r="FK845" s="262"/>
      <c r="FL845" s="262"/>
      <c r="FM845" s="262"/>
      <c r="FN845" s="262"/>
      <c r="FO845" s="262"/>
      <c r="FP845" s="262"/>
      <c r="FQ845" s="262"/>
      <c r="FR845" s="262"/>
      <c r="FS845" s="262"/>
      <c r="FT845" s="262"/>
      <c r="FU845" s="262"/>
      <c r="FV845" s="262"/>
      <c r="FW845" s="262"/>
      <c r="FX845" s="262"/>
      <c r="FY845" s="262"/>
      <c r="FZ845" s="262"/>
      <c r="GA845" s="262"/>
      <c r="GB845" s="262"/>
      <c r="GC845" s="262"/>
      <c r="GD845" s="263"/>
      <c r="GE845" s="263"/>
      <c r="GF845" s="262"/>
      <c r="GG845" s="263"/>
      <c r="GH845" s="263"/>
      <c r="GI845" s="263"/>
      <c r="GJ845" s="263"/>
      <c r="GK845" s="263"/>
      <c r="GL845" s="263"/>
      <c r="GM845" s="263"/>
    </row>
    <row r="846" spans="1:197" ht="20.100000000000001" hidden="1" customHeight="1">
      <c r="A846" s="927"/>
      <c r="B846" s="826"/>
      <c r="C846" s="826"/>
      <c r="D846" s="826"/>
      <c r="E846" s="826"/>
      <c r="F846" s="826"/>
      <c r="G846" s="826"/>
      <c r="H846" s="836"/>
      <c r="I846" s="765"/>
      <c r="J846" s="766"/>
      <c r="K846" s="766"/>
      <c r="L846" s="766"/>
      <c r="M846" s="766"/>
      <c r="N846" s="766"/>
      <c r="O846" s="788"/>
      <c r="P846" s="794"/>
      <c r="Q846" s="795"/>
      <c r="R846" s="1983">
        <v>0</v>
      </c>
      <c r="S846" s="1984"/>
      <c r="T846" s="1984"/>
      <c r="U846" s="1984"/>
      <c r="V846" s="710" t="s">
        <v>501</v>
      </c>
      <c r="W846" s="1985">
        <v>2</v>
      </c>
      <c r="X846" s="1985"/>
      <c r="Y846" s="1985"/>
      <c r="Z846" s="800"/>
      <c r="AA846" s="709"/>
      <c r="AB846" s="709"/>
      <c r="AC846" s="709"/>
      <c r="AD846" s="709"/>
      <c r="AE846" s="709"/>
      <c r="AF846" s="709"/>
      <c r="AG846" s="709"/>
      <c r="AH846" s="709"/>
      <c r="AI846" s="709"/>
      <c r="AJ846" s="709"/>
      <c r="AK846" s="795"/>
      <c r="AL846" s="740">
        <f>ROUND(R846*W846,0)</f>
        <v>0</v>
      </c>
      <c r="AM846" s="741"/>
      <c r="AN846" s="741"/>
      <c r="AO846" s="741"/>
      <c r="AP846" s="741"/>
      <c r="AQ846" s="742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287"/>
      <c r="BC846" s="287"/>
      <c r="BD846" s="287"/>
      <c r="BE846" s="287"/>
      <c r="BF846" s="287"/>
      <c r="BG846" s="287"/>
      <c r="BH846" s="287"/>
      <c r="BI846" s="287"/>
      <c r="BJ846" s="287"/>
      <c r="BK846" s="287"/>
      <c r="BL846" s="287"/>
      <c r="BM846" s="287"/>
      <c r="BN846" s="287"/>
      <c r="BO846" s="287"/>
      <c r="BP846" s="287"/>
      <c r="BQ846" s="287"/>
      <c r="BR846" s="287"/>
      <c r="BS846" s="287"/>
      <c r="BT846" s="287"/>
      <c r="BU846" s="287"/>
      <c r="BV846" s="287"/>
      <c r="BW846" s="287"/>
      <c r="BX846" s="287"/>
      <c r="BY846" s="287"/>
      <c r="BZ846" s="287"/>
      <c r="CA846" s="287"/>
      <c r="CB846" s="287"/>
      <c r="CC846" s="287"/>
      <c r="CD846" s="287"/>
      <c r="CE846" s="287"/>
      <c r="CF846" s="287"/>
      <c r="CG846" s="287"/>
      <c r="CH846" s="287"/>
      <c r="CI846" s="287"/>
      <c r="CJ846" s="287"/>
      <c r="CK846" s="287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263"/>
      <c r="CX846" s="263"/>
      <c r="CY846" s="262"/>
      <c r="CZ846" s="262"/>
      <c r="DA846" s="262"/>
      <c r="DB846" s="262"/>
      <c r="DC846" s="262"/>
      <c r="DD846" s="262"/>
      <c r="DI846" s="262"/>
      <c r="DJ846" s="262"/>
      <c r="DK846" s="262"/>
      <c r="DL846" s="262"/>
      <c r="DM846" s="262"/>
      <c r="DN846" s="262"/>
      <c r="DO846" s="262"/>
      <c r="DP846" s="262"/>
      <c r="DQ846" s="262"/>
      <c r="DR846" s="262"/>
      <c r="DS846" s="262"/>
      <c r="DT846" s="276"/>
      <c r="DU846" s="276"/>
      <c r="DV846" s="276"/>
      <c r="DW846" s="276"/>
      <c r="DX846" s="276"/>
      <c r="DY846" s="276"/>
      <c r="DZ846" s="276"/>
      <c r="EA846" s="276"/>
      <c r="EB846" s="262"/>
      <c r="EC846" s="262"/>
      <c r="ED846" s="262"/>
      <c r="EE846" s="262"/>
      <c r="EF846" s="262"/>
      <c r="EG846" s="262"/>
      <c r="EH846" s="262"/>
      <c r="EI846" s="262"/>
      <c r="EJ846" s="262"/>
      <c r="EK846" s="262"/>
      <c r="EL846" s="262"/>
      <c r="EM846" s="262"/>
      <c r="EN846" s="262"/>
      <c r="EO846" s="262"/>
      <c r="EP846" s="262"/>
      <c r="EQ846" s="262"/>
      <c r="ER846" s="262"/>
      <c r="ES846" s="262"/>
      <c r="ET846" s="262"/>
      <c r="EU846" s="262"/>
      <c r="EV846" s="262"/>
      <c r="EW846" s="262"/>
      <c r="EX846" s="262"/>
      <c r="EY846" s="262"/>
      <c r="EZ846" s="262"/>
      <c r="FA846" s="262"/>
      <c r="FB846" s="262"/>
      <c r="FC846" s="262"/>
      <c r="FD846" s="262"/>
      <c r="FE846" s="262"/>
      <c r="FF846" s="262"/>
      <c r="FG846" s="262"/>
      <c r="FH846" s="262"/>
      <c r="FI846" s="262"/>
      <c r="FJ846" s="262"/>
      <c r="FK846" s="262"/>
      <c r="FL846" s="262"/>
      <c r="FM846" s="262"/>
      <c r="FN846" s="262"/>
      <c r="FO846" s="262"/>
      <c r="FP846" s="262"/>
      <c r="FQ846" s="262"/>
      <c r="FR846" s="262"/>
      <c r="FS846" s="262"/>
      <c r="FT846" s="262"/>
      <c r="FU846" s="262"/>
      <c r="FV846" s="262"/>
      <c r="FW846" s="262"/>
      <c r="FX846" s="262"/>
      <c r="FY846" s="262"/>
      <c r="FZ846" s="262"/>
      <c r="GA846" s="262"/>
      <c r="GB846" s="262"/>
      <c r="GC846" s="262"/>
      <c r="GD846" s="263"/>
      <c r="GE846" s="263"/>
      <c r="GF846" s="262"/>
      <c r="GG846" s="263"/>
      <c r="GH846" s="263"/>
      <c r="GI846" s="263"/>
      <c r="GJ846" s="263"/>
      <c r="GK846" s="263"/>
      <c r="GL846" s="263"/>
      <c r="GM846" s="263"/>
    </row>
    <row r="847" spans="1:197" ht="20.100000000000001" hidden="1" customHeight="1">
      <c r="A847" s="940"/>
      <c r="B847" s="843"/>
      <c r="C847" s="843"/>
      <c r="D847" s="843"/>
      <c r="E847" s="843"/>
      <c r="F847" s="843"/>
      <c r="G847" s="843"/>
      <c r="H847" s="844"/>
      <c r="I847" s="849"/>
      <c r="J847" s="846"/>
      <c r="K847" s="846"/>
      <c r="L847" s="846"/>
      <c r="M847" s="846"/>
      <c r="N847" s="846"/>
      <c r="O847" s="873"/>
      <c r="P847" s="849"/>
      <c r="Q847" s="873"/>
      <c r="R847" s="849" t="s">
        <v>762</v>
      </c>
      <c r="S847" s="846"/>
      <c r="T847" s="846"/>
      <c r="U847" s="773"/>
      <c r="V847" s="778"/>
      <c r="W847" s="986"/>
      <c r="X847" s="846"/>
      <c r="Y847" s="846"/>
      <c r="Z847" s="846"/>
      <c r="AA847" s="773"/>
      <c r="AB847" s="846"/>
      <c r="AC847" s="846"/>
      <c r="AD847" s="846"/>
      <c r="AE847" s="846"/>
      <c r="AF847" s="778"/>
      <c r="AG847" s="778"/>
      <c r="AH847" s="778"/>
      <c r="AI847" s="778"/>
      <c r="AJ847" s="778"/>
      <c r="AK847" s="847"/>
      <c r="AL847" s="853">
        <f>SUM(AL842:AL846)</f>
        <v>0</v>
      </c>
      <c r="AM847" s="854"/>
      <c r="AN847" s="854"/>
      <c r="AO847" s="854"/>
      <c r="AP847" s="854"/>
      <c r="AQ847" s="855"/>
      <c r="AR847" s="109"/>
      <c r="AS847" s="109"/>
      <c r="AT847" s="270"/>
      <c r="AU847" s="272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263"/>
      <c r="CX847" s="263"/>
      <c r="DC847" s="262"/>
      <c r="DD847" s="262"/>
      <c r="DH847" s="262"/>
      <c r="DI847" s="262"/>
      <c r="DJ847" s="262"/>
      <c r="DK847" s="262"/>
      <c r="DL847" s="262"/>
      <c r="DM847" s="262"/>
      <c r="DN847" s="262"/>
      <c r="DO847" s="262"/>
      <c r="DP847" s="262"/>
      <c r="DQ847" s="262"/>
      <c r="DR847" s="262"/>
      <c r="DS847" s="262"/>
      <c r="DT847" s="276"/>
      <c r="DU847" s="262"/>
      <c r="DV847" s="276"/>
      <c r="DW847" s="276"/>
      <c r="DX847" s="276"/>
      <c r="DY847" s="276"/>
      <c r="DZ847" s="276"/>
      <c r="EA847" s="276"/>
      <c r="EB847" s="262"/>
      <c r="EC847" s="262"/>
      <c r="ED847" s="262"/>
      <c r="EE847" s="262"/>
      <c r="EF847" s="262"/>
      <c r="EG847" s="262"/>
      <c r="EH847" s="262"/>
      <c r="EI847" s="262"/>
      <c r="EJ847" s="262"/>
      <c r="EK847" s="262"/>
      <c r="EL847" s="262"/>
      <c r="EM847" s="262"/>
      <c r="EN847" s="262"/>
      <c r="EO847" s="262"/>
      <c r="EP847" s="262"/>
      <c r="EQ847" s="262"/>
      <c r="ER847" s="262"/>
      <c r="ES847" s="262"/>
      <c r="ET847" s="262"/>
      <c r="EU847" s="262"/>
      <c r="EV847" s="262"/>
      <c r="EW847" s="262"/>
      <c r="EX847" s="262"/>
      <c r="EY847" s="262"/>
      <c r="EZ847" s="262"/>
      <c r="FA847" s="262"/>
      <c r="FB847" s="262"/>
      <c r="FC847" s="262"/>
      <c r="FD847" s="262"/>
      <c r="FE847" s="262"/>
      <c r="FF847" s="262"/>
      <c r="FG847" s="262"/>
      <c r="FH847" s="262"/>
      <c r="FI847" s="262"/>
      <c r="FJ847" s="262"/>
      <c r="FK847" s="262"/>
      <c r="FL847" s="262"/>
      <c r="FM847" s="262"/>
      <c r="FN847" s="262"/>
      <c r="FO847" s="262"/>
      <c r="FP847" s="262"/>
      <c r="FQ847" s="262"/>
      <c r="FR847" s="262"/>
      <c r="FS847" s="262"/>
      <c r="FT847" s="262"/>
      <c r="FU847" s="262"/>
      <c r="FV847" s="262"/>
      <c r="FW847" s="262"/>
      <c r="FX847" s="262"/>
      <c r="FY847" s="262"/>
      <c r="FZ847" s="262"/>
      <c r="GA847" s="262"/>
      <c r="GB847" s="262"/>
      <c r="GC847" s="262"/>
      <c r="GD847" s="263"/>
      <c r="GE847" s="263"/>
      <c r="GF847" s="263"/>
      <c r="GG847" s="263"/>
      <c r="GH847" s="263"/>
      <c r="GI847" s="263"/>
      <c r="GJ847" s="263"/>
      <c r="GK847" s="263"/>
      <c r="GL847" s="263"/>
    </row>
    <row r="848" spans="1:197" ht="20.100000000000001" hidden="1" customHeight="1">
      <c r="A848" s="683" t="s">
        <v>818</v>
      </c>
      <c r="B848" s="684"/>
      <c r="C848" s="687"/>
      <c r="D848" s="687"/>
      <c r="E848" s="687"/>
      <c r="F848" s="684"/>
      <c r="G848" s="687"/>
      <c r="H848" s="785"/>
      <c r="I848" s="683" t="s">
        <v>365</v>
      </c>
      <c r="J848" s="684"/>
      <c r="K848" s="684"/>
      <c r="L848" s="684"/>
      <c r="M848" s="684"/>
      <c r="N848" s="684"/>
      <c r="O848" s="685"/>
      <c r="P848" s="683" t="s">
        <v>514</v>
      </c>
      <c r="Q848" s="685"/>
      <c r="R848" s="789" t="s">
        <v>819</v>
      </c>
      <c r="S848" s="693"/>
      <c r="T848" s="693"/>
      <c r="U848" s="693"/>
      <c r="V848" s="693"/>
      <c r="W848" s="693"/>
      <c r="X848" s="693"/>
      <c r="Y848" s="693"/>
      <c r="Z848" s="857"/>
      <c r="AA848" s="693"/>
      <c r="AB848" s="693"/>
      <c r="AC848" s="693"/>
      <c r="AD848" s="693"/>
      <c r="AE848" s="857"/>
      <c r="AF848" s="1289"/>
      <c r="AG848" s="687"/>
      <c r="AH848" s="687"/>
      <c r="AI848" s="693"/>
      <c r="AJ848" s="693"/>
      <c r="AK848" s="790"/>
      <c r="AL848" s="1029"/>
      <c r="AM848" s="1030"/>
      <c r="AN848" s="1030"/>
      <c r="AO848" s="1030"/>
      <c r="AP848" s="1030"/>
      <c r="AQ848" s="891"/>
      <c r="AR848" s="109"/>
      <c r="AS848" s="109"/>
      <c r="AT848" s="109"/>
      <c r="AU848" s="109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DC848" s="262"/>
      <c r="DD848" s="262"/>
      <c r="DE848" s="262"/>
      <c r="DH848" s="262"/>
      <c r="DI848" s="262"/>
      <c r="DJ848" s="262"/>
      <c r="DK848" s="262"/>
      <c r="DL848" s="262"/>
      <c r="DM848" s="262"/>
      <c r="DN848" s="262"/>
      <c r="DO848" s="262"/>
      <c r="DP848" s="262"/>
      <c r="DQ848" s="262"/>
      <c r="DR848" s="262"/>
      <c r="DS848" s="276"/>
      <c r="DT848" s="276"/>
      <c r="DU848" s="262"/>
      <c r="DV848" s="276"/>
      <c r="DW848" s="276"/>
      <c r="DX848" s="276"/>
      <c r="DY848" s="276"/>
      <c r="DZ848" s="262"/>
      <c r="EA848" s="262"/>
      <c r="EB848" s="262"/>
      <c r="EC848" s="262"/>
      <c r="ED848" s="262"/>
      <c r="EE848" s="262"/>
      <c r="EF848" s="262"/>
      <c r="EG848" s="262"/>
      <c r="EH848" s="262"/>
      <c r="EI848" s="262"/>
      <c r="EJ848" s="262"/>
      <c r="EK848" s="262"/>
      <c r="EL848" s="262"/>
      <c r="EM848" s="262"/>
      <c r="EN848" s="262"/>
      <c r="EO848" s="262"/>
      <c r="EP848" s="262"/>
      <c r="EQ848" s="262"/>
      <c r="ER848" s="262"/>
      <c r="ES848" s="262"/>
      <c r="ET848" s="262"/>
      <c r="EU848" s="262"/>
      <c r="EV848" s="262"/>
      <c r="EW848" s="262"/>
      <c r="EX848" s="262"/>
      <c r="EY848" s="262"/>
      <c r="EZ848" s="262"/>
      <c r="FA848" s="262"/>
      <c r="FB848" s="262"/>
      <c r="FC848" s="262"/>
      <c r="FD848" s="262"/>
      <c r="FE848" s="262"/>
      <c r="FF848" s="262"/>
      <c r="FG848" s="262"/>
      <c r="FH848" s="262"/>
      <c r="FI848" s="262"/>
      <c r="FJ848" s="262"/>
      <c r="FK848" s="262"/>
      <c r="FL848" s="262"/>
      <c r="FM848" s="262"/>
      <c r="FN848" s="262"/>
      <c r="FO848" s="262"/>
      <c r="FP848" s="262"/>
      <c r="FQ848" s="262"/>
      <c r="FR848" s="262"/>
      <c r="FS848" s="262"/>
      <c r="FT848" s="262"/>
      <c r="FU848" s="262"/>
      <c r="FV848" s="262"/>
      <c r="FW848" s="262"/>
      <c r="FX848" s="262"/>
      <c r="FY848" s="262"/>
      <c r="FZ848" s="262"/>
      <c r="GA848" s="262"/>
      <c r="GB848" s="262"/>
      <c r="GC848" s="262"/>
      <c r="GD848" s="263"/>
      <c r="GE848" s="263"/>
      <c r="GF848" s="263"/>
      <c r="GG848" s="263"/>
      <c r="GH848" s="263"/>
      <c r="GI848" s="263"/>
      <c r="GJ848" s="263"/>
      <c r="GK848" s="263"/>
    </row>
    <row r="849" spans="1:193" ht="20.100000000000001" hidden="1" customHeight="1">
      <c r="A849" s="765" t="s">
        <v>670</v>
      </c>
      <c r="B849" s="766"/>
      <c r="C849" s="766"/>
      <c r="D849" s="766"/>
      <c r="E849" s="766"/>
      <c r="F849" s="766"/>
      <c r="G849" s="766"/>
      <c r="H849" s="788"/>
      <c r="I849" s="953" t="s">
        <v>41</v>
      </c>
      <c r="J849" s="699"/>
      <c r="K849" s="699"/>
      <c r="L849" s="699"/>
      <c r="M849" s="699"/>
      <c r="N849" s="699"/>
      <c r="O849" s="735"/>
      <c r="P849" s="702"/>
      <c r="Q849" s="711"/>
      <c r="R849" s="794" t="s">
        <v>820</v>
      </c>
      <c r="S849" s="709"/>
      <c r="T849" s="709"/>
      <c r="U849" s="709"/>
      <c r="V849" s="709"/>
      <c r="W849" s="709"/>
      <c r="X849" s="709"/>
      <c r="Y849" s="709"/>
      <c r="Z849" s="710"/>
      <c r="AA849" s="709"/>
      <c r="AB849" s="709"/>
      <c r="AC849" s="709"/>
      <c r="AD849" s="709"/>
      <c r="AE849" s="710"/>
      <c r="AF849" s="1290"/>
      <c r="AG849" s="766"/>
      <c r="AH849" s="766"/>
      <c r="AI849" s="709"/>
      <c r="AJ849" s="709"/>
      <c r="AK849" s="795"/>
      <c r="AL849" s="740"/>
      <c r="AM849" s="741"/>
      <c r="AN849" s="741"/>
      <c r="AO849" s="741"/>
      <c r="AP849" s="741"/>
      <c r="AQ849" s="742"/>
      <c r="AR849" s="109"/>
      <c r="AS849" s="109"/>
      <c r="AT849" s="109"/>
      <c r="AU849" s="109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DC849" s="262"/>
      <c r="DD849" s="262"/>
      <c r="DE849" s="262"/>
      <c r="DF849" s="262"/>
      <c r="DG849" s="262"/>
      <c r="DH849" s="262"/>
      <c r="DI849" s="262"/>
      <c r="DJ849" s="262"/>
      <c r="DK849" s="262"/>
      <c r="DL849" s="262"/>
      <c r="DM849" s="262"/>
      <c r="DN849" s="262"/>
      <c r="DO849" s="276"/>
      <c r="DP849" s="262"/>
      <c r="DQ849" s="262"/>
      <c r="DR849" s="276"/>
      <c r="DS849" s="276"/>
      <c r="DT849" s="276"/>
      <c r="DU849" s="262"/>
      <c r="DV849" s="276"/>
      <c r="DW849" s="276"/>
      <c r="DX849" s="276"/>
      <c r="DY849" s="276"/>
      <c r="DZ849" s="262"/>
      <c r="EA849" s="262"/>
      <c r="EB849" s="262"/>
      <c r="EC849" s="262"/>
      <c r="ED849" s="262"/>
      <c r="EE849" s="262"/>
      <c r="EF849" s="262"/>
      <c r="EG849" s="262"/>
      <c r="EH849" s="262"/>
      <c r="EI849" s="262"/>
      <c r="EJ849" s="262"/>
      <c r="EK849" s="262"/>
      <c r="EL849" s="262"/>
      <c r="EM849" s="262"/>
      <c r="EN849" s="262"/>
      <c r="EO849" s="262"/>
      <c r="EP849" s="262"/>
      <c r="EQ849" s="262"/>
      <c r="ER849" s="262"/>
      <c r="ES849" s="262"/>
      <c r="ET849" s="262"/>
      <c r="EU849" s="262"/>
      <c r="EV849" s="262"/>
      <c r="EW849" s="262"/>
      <c r="EX849" s="262"/>
      <c r="EY849" s="262"/>
      <c r="EZ849" s="262"/>
      <c r="FA849" s="262"/>
      <c r="FB849" s="262"/>
      <c r="FC849" s="262"/>
      <c r="FD849" s="262"/>
      <c r="FE849" s="262"/>
      <c r="FF849" s="262"/>
      <c r="FG849" s="262"/>
      <c r="FH849" s="262"/>
      <c r="FI849" s="262"/>
      <c r="FJ849" s="262"/>
      <c r="FK849" s="262"/>
      <c r="FL849" s="262"/>
      <c r="FM849" s="262"/>
      <c r="FN849" s="262"/>
      <c r="FO849" s="262"/>
      <c r="FP849" s="262"/>
      <c r="FQ849" s="262"/>
      <c r="FR849" s="262"/>
      <c r="FS849" s="262"/>
      <c r="FT849" s="262"/>
      <c r="FU849" s="262"/>
      <c r="FV849" s="262"/>
      <c r="FW849" s="262"/>
      <c r="FX849" s="262"/>
      <c r="FY849" s="262"/>
      <c r="FZ849" s="262"/>
      <c r="GA849" s="262"/>
      <c r="GB849" s="262"/>
      <c r="GC849" s="263"/>
      <c r="GD849" s="263"/>
      <c r="GE849" s="263"/>
      <c r="GF849" s="263"/>
      <c r="GG849" s="263"/>
      <c r="GH849" s="263"/>
      <c r="GI849" s="263"/>
      <c r="GJ849" s="263"/>
      <c r="GK849" s="263"/>
    </row>
    <row r="850" spans="1:193" ht="20.100000000000001" hidden="1" customHeight="1">
      <c r="A850" s="1037"/>
      <c r="B850" s="700"/>
      <c r="C850" s="826"/>
      <c r="D850" s="826"/>
      <c r="E850" s="826"/>
      <c r="F850" s="700"/>
      <c r="G850" s="826"/>
      <c r="H850" s="836"/>
      <c r="I850" s="698"/>
      <c r="J850" s="699"/>
      <c r="K850" s="699"/>
      <c r="L850" s="699"/>
      <c r="M850" s="699"/>
      <c r="N850" s="699"/>
      <c r="O850" s="735"/>
      <c r="P850" s="698"/>
      <c r="Q850" s="735"/>
      <c r="R850" s="837"/>
      <c r="S850" s="766"/>
      <c r="T850" s="766"/>
      <c r="U850" s="710"/>
      <c r="V850" s="709"/>
      <c r="W850" s="709"/>
      <c r="X850" s="709"/>
      <c r="Y850" s="709"/>
      <c r="Z850" s="914">
        <v>4</v>
      </c>
      <c r="AA850" s="766"/>
      <c r="AB850" s="766"/>
      <c r="AC850" s="710" t="s">
        <v>501</v>
      </c>
      <c r="AD850" s="1239">
        <v>4</v>
      </c>
      <c r="AE850" s="766"/>
      <c r="AF850" s="766"/>
      <c r="AG850" s="710" t="s">
        <v>501</v>
      </c>
      <c r="AH850" s="1146">
        <v>2</v>
      </c>
      <c r="AI850" s="766"/>
      <c r="AJ850" s="766"/>
      <c r="AK850" s="795"/>
      <c r="AL850" s="740">
        <f>(Z850*AD850*AH850)</f>
        <v>32</v>
      </c>
      <c r="AM850" s="741"/>
      <c r="AN850" s="741"/>
      <c r="AO850" s="741"/>
      <c r="AP850" s="741"/>
      <c r="AQ850" s="742"/>
      <c r="AR850" s="109"/>
      <c r="AS850" s="109"/>
      <c r="AT850" s="109"/>
      <c r="AU850" s="109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DC850" s="262"/>
      <c r="DD850" s="262"/>
      <c r="DE850" s="262"/>
      <c r="DF850" s="262"/>
      <c r="DG850" s="262"/>
      <c r="DH850" s="262"/>
      <c r="DI850" s="262"/>
      <c r="DJ850" s="262"/>
      <c r="DK850" s="262"/>
      <c r="DL850" s="262"/>
      <c r="DM850" s="262"/>
      <c r="DN850" s="262"/>
      <c r="DO850" s="276"/>
      <c r="DP850" s="262"/>
      <c r="DQ850" s="262"/>
      <c r="DR850" s="276"/>
      <c r="DS850" s="276"/>
      <c r="DT850" s="276"/>
      <c r="DU850" s="262"/>
      <c r="DV850" s="276"/>
      <c r="DW850" s="276"/>
      <c r="DX850" s="262"/>
      <c r="DY850" s="262"/>
      <c r="DZ850" s="262"/>
      <c r="EA850" s="262"/>
      <c r="EB850" s="262"/>
      <c r="EC850" s="262"/>
      <c r="ED850" s="262"/>
      <c r="EE850" s="262"/>
      <c r="EF850" s="262"/>
      <c r="EG850" s="262"/>
      <c r="EH850" s="262"/>
      <c r="EI850" s="262"/>
      <c r="EJ850" s="262"/>
      <c r="EK850" s="262"/>
      <c r="EL850" s="262"/>
      <c r="EM850" s="262"/>
      <c r="EN850" s="262"/>
      <c r="EO850" s="262"/>
      <c r="EP850" s="262"/>
      <c r="EQ850" s="262"/>
      <c r="ER850" s="262"/>
      <c r="ES850" s="262"/>
      <c r="ET850" s="262"/>
      <c r="EU850" s="262"/>
      <c r="EV850" s="262"/>
      <c r="EW850" s="262"/>
      <c r="EX850" s="262"/>
      <c r="EY850" s="262"/>
      <c r="EZ850" s="262"/>
      <c r="FA850" s="262"/>
      <c r="FB850" s="262"/>
      <c r="FC850" s="262"/>
      <c r="FD850" s="262"/>
      <c r="FE850" s="262"/>
      <c r="FF850" s="262"/>
      <c r="FG850" s="262"/>
      <c r="FH850" s="262"/>
      <c r="FI850" s="262"/>
      <c r="FJ850" s="262"/>
      <c r="FK850" s="262"/>
      <c r="FL850" s="262"/>
      <c r="FM850" s="262"/>
      <c r="FN850" s="262"/>
      <c r="FO850" s="262"/>
      <c r="FP850" s="262"/>
      <c r="FQ850" s="262"/>
      <c r="FR850" s="262"/>
      <c r="FS850" s="262"/>
      <c r="FT850" s="262"/>
      <c r="FU850" s="262"/>
      <c r="FV850" s="262"/>
      <c r="FW850" s="262"/>
      <c r="FX850" s="262"/>
      <c r="FY850" s="262"/>
      <c r="FZ850" s="262"/>
      <c r="GA850" s="262"/>
      <c r="GB850" s="263"/>
      <c r="GC850" s="263"/>
      <c r="GD850" s="263"/>
      <c r="GE850" s="263"/>
      <c r="GF850" s="263"/>
      <c r="GG850" s="263"/>
      <c r="GH850" s="263"/>
      <c r="GI850" s="263"/>
      <c r="GJ850" s="263"/>
      <c r="GK850" s="263"/>
    </row>
    <row r="851" spans="1:193" ht="20.100000000000001" hidden="1" customHeight="1">
      <c r="A851" s="1037"/>
      <c r="B851" s="700"/>
      <c r="C851" s="826"/>
      <c r="D851" s="826"/>
      <c r="E851" s="826"/>
      <c r="F851" s="700"/>
      <c r="G851" s="826"/>
      <c r="H851" s="836"/>
      <c r="I851" s="698"/>
      <c r="J851" s="699"/>
      <c r="K851" s="699"/>
      <c r="L851" s="699"/>
      <c r="M851" s="699"/>
      <c r="N851" s="699"/>
      <c r="O851" s="735"/>
      <c r="P851" s="698"/>
      <c r="Q851" s="735"/>
      <c r="R851" s="765"/>
      <c r="S851" s="766"/>
      <c r="T851" s="766"/>
      <c r="U851" s="710"/>
      <c r="V851" s="709"/>
      <c r="W851" s="830"/>
      <c r="X851" s="709"/>
      <c r="Y851" s="709"/>
      <c r="Z851" s="914">
        <v>4</v>
      </c>
      <c r="AA851" s="766"/>
      <c r="AB851" s="766"/>
      <c r="AC851" s="710" t="s">
        <v>501</v>
      </c>
      <c r="AD851" s="1239">
        <v>4</v>
      </c>
      <c r="AE851" s="766"/>
      <c r="AF851" s="766"/>
      <c r="AG851" s="710" t="s">
        <v>501</v>
      </c>
      <c r="AH851" s="1146">
        <v>2</v>
      </c>
      <c r="AI851" s="766"/>
      <c r="AJ851" s="766"/>
      <c r="AK851" s="795"/>
      <c r="AL851" s="740">
        <f>(Z851*AD851*AH851)</f>
        <v>32</v>
      </c>
      <c r="AM851" s="741"/>
      <c r="AN851" s="741"/>
      <c r="AO851" s="741"/>
      <c r="AP851" s="741"/>
      <c r="AQ851" s="742"/>
      <c r="AR851" s="109"/>
      <c r="AS851" s="109"/>
      <c r="AT851" s="109"/>
      <c r="AU851" s="109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DC851" s="262"/>
      <c r="DD851" s="262"/>
      <c r="DE851" s="262"/>
      <c r="DF851" s="262"/>
      <c r="DG851" s="262"/>
      <c r="DH851" s="262"/>
      <c r="DI851" s="262"/>
      <c r="DJ851" s="262"/>
      <c r="DK851" s="262"/>
      <c r="DL851" s="262"/>
      <c r="DM851" s="262"/>
      <c r="DN851" s="276"/>
      <c r="DO851" s="276"/>
      <c r="DP851" s="276"/>
      <c r="DQ851" s="262"/>
      <c r="DR851" s="276"/>
      <c r="DS851" s="276"/>
      <c r="DT851" s="276"/>
      <c r="DU851" s="262"/>
      <c r="DV851" s="276"/>
      <c r="DW851" s="276"/>
      <c r="DX851" s="262"/>
      <c r="DY851" s="262"/>
      <c r="DZ851" s="262"/>
      <c r="EA851" s="262"/>
      <c r="EB851" s="262"/>
      <c r="EC851" s="262"/>
      <c r="ED851" s="262"/>
      <c r="EE851" s="262"/>
      <c r="EF851" s="262"/>
      <c r="EG851" s="262"/>
      <c r="EH851" s="262"/>
      <c r="EI851" s="262"/>
      <c r="EJ851" s="262"/>
      <c r="EK851" s="262"/>
      <c r="EL851" s="262"/>
      <c r="EM851" s="262"/>
      <c r="EN851" s="262"/>
      <c r="EO851" s="262"/>
      <c r="EP851" s="262"/>
      <c r="EQ851" s="262"/>
      <c r="ER851" s="262"/>
      <c r="ES851" s="262"/>
      <c r="ET851" s="262"/>
      <c r="EU851" s="262"/>
      <c r="EV851" s="262"/>
      <c r="EW851" s="262"/>
      <c r="EX851" s="262"/>
      <c r="EY851" s="262"/>
      <c r="EZ851" s="262"/>
      <c r="FA851" s="262"/>
      <c r="FB851" s="262"/>
      <c r="FC851" s="262"/>
      <c r="FD851" s="262"/>
      <c r="FE851" s="262"/>
      <c r="FF851" s="262"/>
      <c r="FG851" s="262"/>
      <c r="FH851" s="262"/>
      <c r="FI851" s="262"/>
      <c r="FJ851" s="262"/>
      <c r="FK851" s="262"/>
      <c r="FL851" s="262"/>
      <c r="FM851" s="262"/>
      <c r="FN851" s="262"/>
      <c r="FO851" s="262"/>
      <c r="FP851" s="262"/>
      <c r="FQ851" s="262"/>
      <c r="FR851" s="262"/>
      <c r="FS851" s="262"/>
      <c r="FT851" s="262"/>
      <c r="FU851" s="262"/>
      <c r="FV851" s="262"/>
      <c r="FW851" s="262"/>
      <c r="FX851" s="262"/>
      <c r="FY851" s="262"/>
      <c r="FZ851" s="262"/>
      <c r="GA851" s="262"/>
      <c r="GB851" s="263"/>
      <c r="GC851" s="263"/>
      <c r="GD851" s="263"/>
      <c r="GE851" s="263"/>
      <c r="GF851" s="263"/>
      <c r="GG851" s="263"/>
      <c r="GH851" s="263"/>
      <c r="GI851" s="263"/>
      <c r="GJ851" s="263"/>
      <c r="GK851" s="263"/>
    </row>
    <row r="852" spans="1:193" ht="20.100000000000001" hidden="1" customHeight="1">
      <c r="A852" s="1037"/>
      <c r="B852" s="700"/>
      <c r="C852" s="826"/>
      <c r="D852" s="826"/>
      <c r="E852" s="826"/>
      <c r="F852" s="700"/>
      <c r="G852" s="826"/>
      <c r="H852" s="836"/>
      <c r="I852" s="698"/>
      <c r="J852" s="699"/>
      <c r="K852" s="699"/>
      <c r="L852" s="699"/>
      <c r="M852" s="699"/>
      <c r="N852" s="699"/>
      <c r="O852" s="735"/>
      <c r="P852" s="698"/>
      <c r="Q852" s="735"/>
      <c r="R852" s="837"/>
      <c r="S852" s="766"/>
      <c r="T852" s="766"/>
      <c r="U852" s="710"/>
      <c r="V852" s="709"/>
      <c r="W852" s="709"/>
      <c r="X852" s="709"/>
      <c r="Y852" s="709"/>
      <c r="Z852" s="914">
        <v>4</v>
      </c>
      <c r="AA852" s="766"/>
      <c r="AB852" s="766"/>
      <c r="AC852" s="710" t="s">
        <v>501</v>
      </c>
      <c r="AD852" s="1239">
        <v>4</v>
      </c>
      <c r="AE852" s="766"/>
      <c r="AF852" s="766"/>
      <c r="AG852" s="710" t="s">
        <v>501</v>
      </c>
      <c r="AH852" s="1146">
        <v>2</v>
      </c>
      <c r="AI852" s="766"/>
      <c r="AJ852" s="766"/>
      <c r="AK852" s="795"/>
      <c r="AL852" s="740">
        <f>(Z852*AD852*AH852)</f>
        <v>32</v>
      </c>
      <c r="AM852" s="741"/>
      <c r="AN852" s="741"/>
      <c r="AO852" s="741"/>
      <c r="AP852" s="741"/>
      <c r="AQ852" s="742"/>
      <c r="AR852" s="109"/>
      <c r="AS852" s="109"/>
      <c r="AT852" s="109"/>
      <c r="AU852" s="109"/>
      <c r="AV852" s="111"/>
      <c r="AW852" s="111"/>
      <c r="AX852" s="111"/>
      <c r="AY852" s="111"/>
      <c r="AZ852" s="111"/>
      <c r="BA852" s="109"/>
      <c r="BB852" s="109"/>
      <c r="BC852" s="109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DC852" s="262"/>
      <c r="DD852" s="262"/>
      <c r="DE852" s="262"/>
      <c r="DF852" s="262"/>
      <c r="DG852" s="262"/>
      <c r="DH852" s="262"/>
      <c r="DI852" s="262"/>
      <c r="DJ852" s="262"/>
      <c r="DK852" s="262"/>
      <c r="DL852" s="262"/>
      <c r="DM852" s="262"/>
      <c r="DN852" s="276"/>
      <c r="DO852" s="276"/>
      <c r="DP852" s="276"/>
      <c r="DQ852" s="276"/>
      <c r="DR852" s="276"/>
      <c r="DS852" s="276"/>
      <c r="DT852" s="276"/>
      <c r="DU852" s="262"/>
      <c r="DV852" s="276"/>
      <c r="DW852" s="276"/>
      <c r="DX852" s="262"/>
      <c r="DY852" s="262"/>
      <c r="DZ852" s="262"/>
      <c r="EA852" s="262"/>
      <c r="EB852" s="262"/>
      <c r="EC852" s="262"/>
      <c r="ED852" s="262"/>
      <c r="EE852" s="262"/>
      <c r="EF852" s="262"/>
      <c r="EG852" s="262"/>
      <c r="EH852" s="262"/>
      <c r="EI852" s="262"/>
      <c r="EJ852" s="262"/>
      <c r="EK852" s="262"/>
      <c r="EL852" s="262"/>
      <c r="EM852" s="262"/>
      <c r="EN852" s="262"/>
      <c r="EO852" s="262"/>
      <c r="EP852" s="262"/>
      <c r="EQ852" s="262"/>
      <c r="ER852" s="262"/>
      <c r="ES852" s="262"/>
      <c r="ET852" s="262"/>
      <c r="EU852" s="262"/>
      <c r="EV852" s="262"/>
      <c r="EW852" s="262"/>
      <c r="EX852" s="262"/>
      <c r="EY852" s="262"/>
      <c r="EZ852" s="262"/>
      <c r="FA852" s="262"/>
      <c r="FB852" s="262"/>
      <c r="FC852" s="262"/>
      <c r="FD852" s="262"/>
      <c r="FE852" s="262"/>
      <c r="FF852" s="262"/>
      <c r="FG852" s="262"/>
      <c r="FH852" s="262"/>
      <c r="FI852" s="262"/>
      <c r="FJ852" s="262"/>
      <c r="FK852" s="262"/>
      <c r="FL852" s="262"/>
      <c r="FM852" s="262"/>
      <c r="FN852" s="262"/>
      <c r="FO852" s="262"/>
      <c r="FP852" s="262"/>
      <c r="FQ852" s="262"/>
      <c r="FR852" s="262"/>
      <c r="FS852" s="262"/>
      <c r="FT852" s="262"/>
      <c r="FU852" s="262"/>
      <c r="FV852" s="262"/>
      <c r="FW852" s="262"/>
      <c r="FX852" s="262"/>
      <c r="FY852" s="262"/>
      <c r="FZ852" s="262"/>
      <c r="GA852" s="262"/>
      <c r="GB852" s="263"/>
      <c r="GC852" s="263"/>
      <c r="GD852" s="263"/>
      <c r="GE852" s="263"/>
      <c r="GF852" s="263"/>
      <c r="GG852" s="263"/>
      <c r="GH852" s="263"/>
      <c r="GI852" s="263"/>
      <c r="GJ852" s="263"/>
      <c r="GK852" s="263"/>
    </row>
    <row r="853" spans="1:193" ht="20.100000000000001" hidden="1" customHeight="1">
      <c r="A853" s="1037"/>
      <c r="B853" s="700"/>
      <c r="C853" s="826"/>
      <c r="D853" s="826"/>
      <c r="E853" s="826"/>
      <c r="F853" s="700"/>
      <c r="G853" s="826"/>
      <c r="H853" s="836"/>
      <c r="I853" s="698"/>
      <c r="J853" s="699"/>
      <c r="K853" s="699"/>
      <c r="L853" s="699"/>
      <c r="M853" s="699"/>
      <c r="N853" s="699"/>
      <c r="O853" s="735"/>
      <c r="P853" s="698"/>
      <c r="Q853" s="735"/>
      <c r="R853" s="765"/>
      <c r="S853" s="766"/>
      <c r="T853" s="766"/>
      <c r="U853" s="710"/>
      <c r="V853" s="709"/>
      <c r="W853" s="709"/>
      <c r="X853" s="709"/>
      <c r="Y853" s="709"/>
      <c r="Z853" s="914">
        <v>4</v>
      </c>
      <c r="AA853" s="766"/>
      <c r="AB853" s="766"/>
      <c r="AC853" s="710" t="s">
        <v>501</v>
      </c>
      <c r="AD853" s="1239">
        <v>3</v>
      </c>
      <c r="AE853" s="766"/>
      <c r="AF853" s="766"/>
      <c r="AG853" s="710" t="s">
        <v>501</v>
      </c>
      <c r="AH853" s="1146">
        <v>2</v>
      </c>
      <c r="AI853" s="766"/>
      <c r="AJ853" s="766"/>
      <c r="AK853" s="795"/>
      <c r="AL853" s="740">
        <f>(Z853*AD853*AH853)</f>
        <v>24</v>
      </c>
      <c r="AM853" s="741"/>
      <c r="AN853" s="741"/>
      <c r="AO853" s="741"/>
      <c r="AP853" s="741"/>
      <c r="AQ853" s="742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263"/>
      <c r="CM853" s="263"/>
      <c r="CN853" s="110"/>
      <c r="CO853" s="263"/>
      <c r="CP853" s="110"/>
      <c r="CQ853" s="110"/>
      <c r="CR853" s="110"/>
      <c r="CS853" s="110"/>
      <c r="CT853" s="110"/>
      <c r="CU853" s="110"/>
      <c r="CV853" s="110"/>
      <c r="CW853" s="110"/>
      <c r="CX853" s="110"/>
      <c r="DC853" s="262"/>
      <c r="DD853" s="262"/>
      <c r="DE853" s="262"/>
      <c r="DF853" s="262"/>
      <c r="DG853" s="262"/>
      <c r="DH853" s="262"/>
      <c r="DI853" s="262"/>
      <c r="DJ853" s="262"/>
      <c r="DK853" s="262"/>
      <c r="DL853" s="262"/>
      <c r="DM853" s="262"/>
      <c r="DN853" s="276"/>
      <c r="DO853" s="276"/>
      <c r="DP853" s="276"/>
      <c r="DQ853" s="276"/>
      <c r="DR853" s="276"/>
      <c r="DS853" s="276"/>
      <c r="DT853" s="276"/>
      <c r="DU853" s="262"/>
      <c r="DV853" s="276"/>
      <c r="DW853" s="276"/>
      <c r="DX853" s="262"/>
      <c r="DY853" s="262"/>
      <c r="DZ853" s="262"/>
      <c r="EA853" s="262"/>
      <c r="EB853" s="262"/>
      <c r="EC853" s="262"/>
      <c r="ED853" s="262"/>
      <c r="EE853" s="262"/>
      <c r="EF853" s="262"/>
      <c r="EG853" s="262"/>
      <c r="EH853" s="262"/>
      <c r="EI853" s="262"/>
      <c r="EJ853" s="262"/>
      <c r="EK853" s="262"/>
      <c r="EL853" s="262"/>
      <c r="EM853" s="262"/>
      <c r="EN853" s="262"/>
      <c r="EO853" s="262"/>
      <c r="EP853" s="262"/>
      <c r="EQ853" s="262"/>
      <c r="ER853" s="262"/>
      <c r="ES853" s="262"/>
      <c r="ET853" s="262"/>
      <c r="EU853" s="262"/>
      <c r="EV853" s="262"/>
      <c r="EW853" s="262"/>
      <c r="EX853" s="262"/>
      <c r="EY853" s="262"/>
      <c r="EZ853" s="262"/>
      <c r="FA853" s="262"/>
      <c r="FB853" s="262"/>
      <c r="FC853" s="262"/>
      <c r="FD853" s="262"/>
      <c r="FE853" s="262"/>
      <c r="FF853" s="262"/>
      <c r="FG853" s="262"/>
      <c r="FH853" s="262"/>
      <c r="FI853" s="262"/>
      <c r="FJ853" s="262"/>
      <c r="FK853" s="262"/>
      <c r="FL853" s="262"/>
      <c r="FM853" s="262"/>
      <c r="FN853" s="262"/>
      <c r="FO853" s="262"/>
      <c r="FP853" s="262"/>
      <c r="FQ853" s="262"/>
      <c r="FR853" s="262"/>
      <c r="FS853" s="262"/>
      <c r="FT853" s="262"/>
      <c r="FU853" s="262"/>
      <c r="FV853" s="262"/>
      <c r="FW853" s="262"/>
      <c r="FX853" s="262"/>
      <c r="FY853" s="262"/>
      <c r="FZ853" s="262"/>
      <c r="GA853" s="262"/>
      <c r="GB853" s="263"/>
      <c r="GC853" s="263"/>
      <c r="GD853" s="263"/>
      <c r="GE853" s="263"/>
      <c r="GF853" s="263"/>
      <c r="GG853" s="263"/>
      <c r="GH853" s="263"/>
      <c r="GI853" s="263"/>
      <c r="GJ853" s="263"/>
      <c r="GK853" s="263"/>
    </row>
    <row r="854" spans="1:193" s="110" customFormat="1" ht="20.100000000000001" hidden="1" customHeight="1">
      <c r="A854" s="1037"/>
      <c r="B854" s="700"/>
      <c r="C854" s="826"/>
      <c r="D854" s="826"/>
      <c r="E854" s="826"/>
      <c r="F854" s="700"/>
      <c r="G854" s="826"/>
      <c r="H854" s="836"/>
      <c r="I854" s="743"/>
      <c r="J854" s="745"/>
      <c r="K854" s="745"/>
      <c r="L854" s="745"/>
      <c r="M854" s="745"/>
      <c r="N854" s="745"/>
      <c r="O854" s="757"/>
      <c r="P854" s="743"/>
      <c r="Q854" s="757"/>
      <c r="R854" s="811" t="s">
        <v>431</v>
      </c>
      <c r="S854" s="809"/>
      <c r="T854" s="809"/>
      <c r="U854" s="763" t="s">
        <v>496</v>
      </c>
      <c r="V854" s="809"/>
      <c r="W854" s="809"/>
      <c r="X854" s="809"/>
      <c r="Y854" s="809"/>
      <c r="Z854" s="809"/>
      <c r="AA854" s="763"/>
      <c r="AB854" s="809"/>
      <c r="AC854" s="809"/>
      <c r="AD854" s="809"/>
      <c r="AE854" s="747"/>
      <c r="AF854" s="763"/>
      <c r="AG854" s="747"/>
      <c r="AH854" s="747"/>
      <c r="AI854" s="747"/>
      <c r="AJ854" s="747"/>
      <c r="AK854" s="810"/>
      <c r="AL854" s="753">
        <f>SUM(AL850:AL853)</f>
        <v>120</v>
      </c>
      <c r="AM854" s="754"/>
      <c r="AN854" s="754"/>
      <c r="AO854" s="754"/>
      <c r="AP854" s="754"/>
      <c r="AQ854" s="755"/>
      <c r="AR854" s="109"/>
      <c r="AS854" s="111"/>
      <c r="AT854" s="111"/>
      <c r="AU854" s="111"/>
      <c r="AV854" s="109"/>
      <c r="AW854" s="109"/>
      <c r="AX854" s="109"/>
      <c r="AY854" s="109"/>
      <c r="AZ854" s="109"/>
      <c r="BA854" s="109"/>
      <c r="BB854" s="109"/>
      <c r="BC854" s="109"/>
      <c r="BD854" s="28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263"/>
      <c r="CM854" s="263"/>
      <c r="CN854" s="263"/>
      <c r="CO854" s="263"/>
      <c r="CT854" s="263"/>
      <c r="CU854" s="263"/>
      <c r="CV854" s="263"/>
      <c r="DC854" s="263"/>
      <c r="DD854" s="263"/>
      <c r="DE854" s="263"/>
      <c r="DF854" s="263"/>
      <c r="DG854" s="263"/>
      <c r="DH854" s="263"/>
      <c r="DI854" s="263"/>
      <c r="DJ854" s="263"/>
      <c r="DK854" s="263"/>
      <c r="DL854" s="263"/>
      <c r="DM854" s="263"/>
      <c r="DN854" s="280"/>
      <c r="DO854" s="280"/>
      <c r="DP854" s="280"/>
      <c r="DQ854" s="280"/>
      <c r="DR854" s="280"/>
      <c r="DS854" s="280"/>
      <c r="DT854" s="280"/>
      <c r="DU854" s="263"/>
      <c r="DV854" s="280"/>
      <c r="DW854" s="280"/>
      <c r="DX854" s="263"/>
      <c r="DY854" s="263"/>
      <c r="DZ854" s="263"/>
      <c r="EA854" s="263"/>
      <c r="EB854" s="263"/>
      <c r="EC854" s="263"/>
      <c r="ED854" s="263"/>
      <c r="EE854" s="263"/>
      <c r="EF854" s="263"/>
      <c r="EG854" s="263"/>
      <c r="EH854" s="263"/>
      <c r="EI854" s="263"/>
      <c r="EJ854" s="263"/>
      <c r="EK854" s="263"/>
      <c r="EL854" s="263"/>
      <c r="EM854" s="263"/>
      <c r="EN854" s="263"/>
      <c r="EO854" s="263"/>
      <c r="EP854" s="263"/>
      <c r="EQ854" s="263"/>
      <c r="ER854" s="263"/>
      <c r="ES854" s="263"/>
      <c r="ET854" s="263"/>
      <c r="EU854" s="263"/>
      <c r="EV854" s="263"/>
      <c r="EW854" s="263"/>
      <c r="EX854" s="263"/>
      <c r="EY854" s="263"/>
      <c r="EZ854" s="263"/>
      <c r="FA854" s="263"/>
      <c r="FB854" s="263"/>
      <c r="FC854" s="263"/>
      <c r="FD854" s="263"/>
      <c r="FE854" s="263"/>
      <c r="FF854" s="263"/>
      <c r="FG854" s="263"/>
      <c r="FH854" s="263"/>
      <c r="FI854" s="263"/>
      <c r="FJ854" s="263"/>
      <c r="FK854" s="263"/>
      <c r="FL854" s="263"/>
      <c r="FM854" s="263"/>
      <c r="FN854" s="263"/>
      <c r="FO854" s="263"/>
      <c r="FP854" s="263"/>
      <c r="FQ854" s="263"/>
      <c r="FR854" s="263"/>
      <c r="FS854" s="263"/>
      <c r="FT854" s="263"/>
      <c r="FU854" s="263"/>
      <c r="FV854" s="263"/>
      <c r="FW854" s="263"/>
      <c r="FX854" s="263"/>
      <c r="FY854" s="263"/>
      <c r="FZ854" s="263"/>
      <c r="GA854" s="263"/>
      <c r="GB854" s="263"/>
      <c r="GC854" s="263"/>
      <c r="GD854" s="263"/>
      <c r="GE854" s="263"/>
      <c r="GF854" s="263"/>
      <c r="GG854" s="263"/>
      <c r="GH854" s="263"/>
      <c r="GI854" s="263"/>
    </row>
    <row r="855" spans="1:193" ht="20.100000000000001" hidden="1" customHeight="1">
      <c r="A855" s="1037"/>
      <c r="B855" s="700"/>
      <c r="C855" s="700"/>
      <c r="D855" s="700"/>
      <c r="E855" s="700"/>
      <c r="F855" s="700"/>
      <c r="G855" s="700"/>
      <c r="H855" s="701"/>
      <c r="I855" s="698" t="s">
        <v>366</v>
      </c>
      <c r="J855" s="699"/>
      <c r="K855" s="699"/>
      <c r="L855" s="699"/>
      <c r="M855" s="699"/>
      <c r="N855" s="699"/>
      <c r="O855" s="735"/>
      <c r="P855" s="698" t="s">
        <v>514</v>
      </c>
      <c r="Q855" s="735"/>
      <c r="R855" s="794" t="s">
        <v>819</v>
      </c>
      <c r="S855" s="709"/>
      <c r="T855" s="709"/>
      <c r="U855" s="709"/>
      <c r="V855" s="709"/>
      <c r="W855" s="709"/>
      <c r="X855" s="709"/>
      <c r="Y855" s="709"/>
      <c r="Z855" s="710"/>
      <c r="AA855" s="709"/>
      <c r="AB855" s="709"/>
      <c r="AC855" s="709"/>
      <c r="AD855" s="709"/>
      <c r="AE855" s="710"/>
      <c r="AF855" s="1290"/>
      <c r="AG855" s="766"/>
      <c r="AH855" s="766"/>
      <c r="AI855" s="709"/>
      <c r="AJ855" s="709"/>
      <c r="AK855" s="795"/>
      <c r="AL855" s="740"/>
      <c r="AM855" s="741"/>
      <c r="AN855" s="741"/>
      <c r="AO855" s="741"/>
      <c r="AP855" s="741"/>
      <c r="AQ855" s="742"/>
      <c r="AR855" s="109"/>
      <c r="AS855" s="111"/>
      <c r="AT855" s="111"/>
      <c r="AU855" s="111"/>
      <c r="AV855" s="109"/>
      <c r="AW855" s="109"/>
      <c r="AX855" s="109"/>
      <c r="AY855" s="109"/>
      <c r="AZ855" s="109"/>
      <c r="BA855" s="109"/>
      <c r="BB855" s="109"/>
      <c r="BC855" s="109"/>
      <c r="BD855" s="272"/>
      <c r="BE855" s="111"/>
      <c r="BF855" s="111"/>
      <c r="BG855" s="28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263"/>
      <c r="CM855" s="263"/>
      <c r="CN855" s="263"/>
      <c r="CO855" s="263"/>
      <c r="CP855" s="263"/>
      <c r="CQ855" s="263"/>
      <c r="CR855" s="263"/>
      <c r="CS855" s="263"/>
      <c r="CT855" s="263"/>
      <c r="CU855" s="263"/>
      <c r="CV855" s="263"/>
      <c r="CW855" s="110"/>
      <c r="CX855" s="110"/>
      <c r="CY855" s="262"/>
      <c r="CZ855" s="262"/>
      <c r="DA855" s="262"/>
      <c r="DB855" s="262"/>
      <c r="DC855" s="262"/>
      <c r="DD855" s="262"/>
      <c r="DE855" s="262"/>
      <c r="DF855" s="262"/>
      <c r="DG855" s="262"/>
      <c r="DH855" s="262"/>
      <c r="DI855" s="262"/>
      <c r="DJ855" s="262"/>
      <c r="DK855" s="262"/>
      <c r="DL855" s="262"/>
      <c r="DM855" s="262"/>
      <c r="DN855" s="276"/>
      <c r="DO855" s="276"/>
      <c r="DP855" s="276"/>
      <c r="DQ855" s="276"/>
      <c r="DR855" s="276"/>
      <c r="DS855" s="276"/>
      <c r="DT855" s="276"/>
      <c r="DU855" s="262"/>
      <c r="DV855" s="276"/>
      <c r="DW855" s="276"/>
      <c r="DX855" s="262"/>
      <c r="DY855" s="262"/>
      <c r="DZ855" s="262"/>
      <c r="EA855" s="262"/>
      <c r="EB855" s="262"/>
      <c r="EC855" s="262"/>
      <c r="ED855" s="262"/>
      <c r="EE855" s="262"/>
      <c r="EF855" s="262"/>
      <c r="EG855" s="262"/>
      <c r="EH855" s="262"/>
      <c r="EI855" s="262"/>
      <c r="EJ855" s="262"/>
      <c r="EK855" s="262"/>
      <c r="EL855" s="262"/>
      <c r="EM855" s="262"/>
      <c r="EN855" s="262"/>
      <c r="EO855" s="262"/>
      <c r="EP855" s="262"/>
      <c r="EQ855" s="262"/>
      <c r="ER855" s="262"/>
      <c r="ES855" s="262"/>
      <c r="ET855" s="262"/>
      <c r="EU855" s="262"/>
      <c r="EV855" s="262"/>
      <c r="EW855" s="262"/>
      <c r="EX855" s="262"/>
      <c r="EY855" s="262"/>
      <c r="EZ855" s="262"/>
      <c r="FA855" s="262"/>
      <c r="FB855" s="262"/>
      <c r="FC855" s="262"/>
      <c r="FD855" s="262"/>
      <c r="FE855" s="262"/>
      <c r="FF855" s="262"/>
      <c r="FG855" s="262"/>
      <c r="FH855" s="262"/>
      <c r="FI855" s="262"/>
      <c r="FJ855" s="262"/>
      <c r="FK855" s="262"/>
      <c r="FL855" s="262"/>
      <c r="FM855" s="262"/>
      <c r="FN855" s="262"/>
      <c r="FO855" s="262"/>
      <c r="FP855" s="262"/>
      <c r="FQ855" s="262"/>
      <c r="FR855" s="262"/>
      <c r="FS855" s="262"/>
      <c r="FT855" s="262"/>
      <c r="FU855" s="262"/>
      <c r="FV855" s="262"/>
      <c r="FW855" s="262"/>
      <c r="FX855" s="262"/>
      <c r="FY855" s="262"/>
      <c r="FZ855" s="262"/>
      <c r="GA855" s="262"/>
      <c r="GB855" s="263"/>
      <c r="GC855" s="263"/>
      <c r="GD855" s="263"/>
      <c r="GE855" s="263"/>
      <c r="GF855" s="263"/>
      <c r="GG855" s="263"/>
      <c r="GH855" s="263"/>
      <c r="GI855" s="263"/>
    </row>
    <row r="856" spans="1:193" ht="20.100000000000001" hidden="1" customHeight="1">
      <c r="A856" s="1037"/>
      <c r="B856" s="700"/>
      <c r="C856" s="700"/>
      <c r="D856" s="700"/>
      <c r="E856" s="700"/>
      <c r="F856" s="700"/>
      <c r="G856" s="700"/>
      <c r="H856" s="701"/>
      <c r="I856" s="698"/>
      <c r="J856" s="699"/>
      <c r="K856" s="699"/>
      <c r="L856" s="699"/>
      <c r="M856" s="699"/>
      <c r="N856" s="699"/>
      <c r="O856" s="735"/>
      <c r="P856" s="698"/>
      <c r="Q856" s="735"/>
      <c r="R856" s="794" t="s">
        <v>820</v>
      </c>
      <c r="S856" s="709"/>
      <c r="T856" s="709"/>
      <c r="U856" s="709"/>
      <c r="V856" s="709"/>
      <c r="W856" s="709"/>
      <c r="X856" s="709"/>
      <c r="Y856" s="709"/>
      <c r="Z856" s="710"/>
      <c r="AA856" s="709"/>
      <c r="AB856" s="709"/>
      <c r="AC856" s="709"/>
      <c r="AD856" s="709"/>
      <c r="AE856" s="710"/>
      <c r="AF856" s="1290"/>
      <c r="AG856" s="766"/>
      <c r="AH856" s="766"/>
      <c r="AI856" s="709"/>
      <c r="AJ856" s="709"/>
      <c r="AK856" s="795"/>
      <c r="AL856" s="740"/>
      <c r="AM856" s="741"/>
      <c r="AN856" s="741"/>
      <c r="AO856" s="741"/>
      <c r="AP856" s="741"/>
      <c r="AQ856" s="742"/>
      <c r="AR856" s="109"/>
      <c r="AS856" s="111"/>
      <c r="AT856" s="111"/>
      <c r="AU856" s="111"/>
      <c r="AV856" s="109"/>
      <c r="AW856" s="109"/>
      <c r="AX856" s="109"/>
      <c r="AY856" s="109"/>
      <c r="AZ856" s="109"/>
      <c r="BA856" s="109"/>
      <c r="BB856" s="109"/>
      <c r="BC856" s="109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263"/>
      <c r="CM856" s="263"/>
      <c r="CN856" s="263"/>
      <c r="CO856" s="263"/>
      <c r="CP856" s="263"/>
      <c r="CQ856" s="263"/>
      <c r="CR856" s="263"/>
      <c r="CS856" s="263"/>
      <c r="CT856" s="263"/>
      <c r="CU856" s="263"/>
      <c r="CV856" s="263"/>
      <c r="CW856" s="110"/>
      <c r="CX856" s="110"/>
      <c r="CY856" s="262"/>
      <c r="CZ856" s="262"/>
      <c r="DA856" s="262"/>
      <c r="DB856" s="262"/>
      <c r="DC856" s="262"/>
      <c r="DD856" s="262"/>
      <c r="DE856" s="262"/>
      <c r="DF856" s="262"/>
      <c r="DG856" s="262"/>
      <c r="DH856" s="262"/>
      <c r="DI856" s="262"/>
      <c r="DJ856" s="262"/>
      <c r="DK856" s="262"/>
      <c r="DL856" s="262"/>
      <c r="DM856" s="262"/>
      <c r="DN856" s="276"/>
      <c r="DO856" s="276"/>
      <c r="DP856" s="276"/>
      <c r="DQ856" s="276"/>
      <c r="DR856" s="276"/>
      <c r="DS856" s="276"/>
      <c r="DT856" s="276"/>
      <c r="DU856" s="262"/>
      <c r="DV856" s="262"/>
      <c r="DW856" s="262"/>
      <c r="DX856" s="262"/>
      <c r="DY856" s="262"/>
      <c r="DZ856" s="262"/>
      <c r="EA856" s="262"/>
      <c r="EB856" s="262"/>
      <c r="EC856" s="262"/>
      <c r="ED856" s="262"/>
      <c r="EE856" s="262"/>
      <c r="EF856" s="262"/>
      <c r="EG856" s="262"/>
      <c r="EH856" s="262"/>
      <c r="EI856" s="262"/>
      <c r="EJ856" s="262"/>
      <c r="EK856" s="262"/>
      <c r="EL856" s="262"/>
      <c r="EM856" s="262"/>
      <c r="EN856" s="262"/>
      <c r="EO856" s="262"/>
      <c r="EP856" s="262"/>
      <c r="EQ856" s="262"/>
      <c r="ER856" s="262"/>
      <c r="ES856" s="262"/>
      <c r="ET856" s="262"/>
      <c r="EU856" s="262"/>
      <c r="EV856" s="262"/>
      <c r="EW856" s="262"/>
      <c r="EX856" s="262"/>
      <c r="EY856" s="262"/>
      <c r="EZ856" s="262"/>
      <c r="FA856" s="262"/>
      <c r="FB856" s="262"/>
      <c r="FC856" s="262"/>
      <c r="FD856" s="262"/>
      <c r="FE856" s="262"/>
      <c r="FF856" s="262"/>
      <c r="FG856" s="262"/>
      <c r="FH856" s="262"/>
      <c r="FI856" s="262"/>
      <c r="FJ856" s="262"/>
      <c r="FK856" s="262"/>
      <c r="FL856" s="262"/>
      <c r="FM856" s="262"/>
      <c r="FN856" s="262"/>
      <c r="FO856" s="262"/>
      <c r="FP856" s="262"/>
      <c r="FQ856" s="262"/>
      <c r="FR856" s="262"/>
      <c r="FS856" s="262"/>
      <c r="FT856" s="262"/>
      <c r="FU856" s="262"/>
      <c r="FV856" s="262"/>
      <c r="FW856" s="262"/>
      <c r="FX856" s="262"/>
      <c r="FY856" s="262"/>
      <c r="FZ856" s="262"/>
      <c r="GA856" s="262"/>
      <c r="GB856" s="263"/>
      <c r="GC856" s="263"/>
      <c r="GD856" s="263"/>
      <c r="GE856" s="263"/>
      <c r="GF856" s="263"/>
      <c r="GG856" s="263"/>
      <c r="GH856" s="263"/>
      <c r="GI856" s="263"/>
    </row>
    <row r="857" spans="1:193" ht="20.100000000000001" hidden="1" customHeight="1">
      <c r="A857" s="1037"/>
      <c r="B857" s="700"/>
      <c r="C857" s="700"/>
      <c r="D857" s="700"/>
      <c r="E857" s="700"/>
      <c r="F857" s="700"/>
      <c r="G857" s="700"/>
      <c r="H857" s="701"/>
      <c r="I857" s="698"/>
      <c r="J857" s="699"/>
      <c r="K857" s="699"/>
      <c r="L857" s="699"/>
      <c r="M857" s="699"/>
      <c r="N857" s="699"/>
      <c r="O857" s="735"/>
      <c r="P857" s="698"/>
      <c r="Q857" s="735"/>
      <c r="R857" s="837"/>
      <c r="S857" s="766"/>
      <c r="T857" s="766"/>
      <c r="U857" s="710"/>
      <c r="V857" s="709"/>
      <c r="W857" s="709"/>
      <c r="X857" s="709"/>
      <c r="Y857" s="709"/>
      <c r="Z857" s="914">
        <v>0</v>
      </c>
      <c r="AA857" s="766"/>
      <c r="AB857" s="766"/>
      <c r="AC857" s="710" t="s">
        <v>501</v>
      </c>
      <c r="AD857" s="1239">
        <v>0</v>
      </c>
      <c r="AE857" s="766"/>
      <c r="AF857" s="766"/>
      <c r="AG857" s="710" t="s">
        <v>501</v>
      </c>
      <c r="AH857" s="1146">
        <v>0</v>
      </c>
      <c r="AI857" s="766"/>
      <c r="AJ857" s="766"/>
      <c r="AK857" s="795"/>
      <c r="AL857" s="740">
        <f>(Z857*AD857*AH857)</f>
        <v>0</v>
      </c>
      <c r="AM857" s="741"/>
      <c r="AN857" s="741"/>
      <c r="AO857" s="741"/>
      <c r="AP857" s="741"/>
      <c r="AQ857" s="742"/>
      <c r="AR857" s="109"/>
      <c r="AS857" s="111"/>
      <c r="AT857" s="111"/>
      <c r="AU857" s="111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263"/>
      <c r="CM857" s="263"/>
      <c r="CN857" s="263"/>
      <c r="CO857" s="263"/>
      <c r="CP857" s="263"/>
      <c r="CQ857" s="263"/>
      <c r="CR857" s="263"/>
      <c r="CS857" s="263"/>
      <c r="CT857" s="263"/>
      <c r="CU857" s="263"/>
      <c r="CV857" s="263"/>
      <c r="CW857" s="263"/>
      <c r="CX857" s="263"/>
      <c r="CY857" s="262"/>
      <c r="CZ857" s="262"/>
      <c r="DA857" s="262"/>
      <c r="DB857" s="262"/>
      <c r="DC857" s="262"/>
      <c r="DD857" s="262"/>
      <c r="DE857" s="262"/>
      <c r="DF857" s="262"/>
      <c r="DG857" s="262"/>
      <c r="DH857" s="262"/>
      <c r="DI857" s="262"/>
      <c r="DJ857" s="262"/>
      <c r="DK857" s="262"/>
      <c r="DL857" s="262"/>
      <c r="DM857" s="262"/>
      <c r="DN857" s="276"/>
      <c r="DO857" s="276"/>
      <c r="DP857" s="276"/>
      <c r="DQ857" s="276"/>
      <c r="DR857" s="276"/>
      <c r="DS857" s="276"/>
      <c r="DT857" s="276"/>
      <c r="DU857" s="262"/>
      <c r="DV857" s="262"/>
      <c r="DW857" s="262"/>
      <c r="DX857" s="262"/>
      <c r="DY857" s="262"/>
      <c r="DZ857" s="262"/>
      <c r="EA857" s="262"/>
      <c r="EB857" s="262"/>
      <c r="EC857" s="262"/>
      <c r="ED857" s="262"/>
      <c r="EE857" s="262"/>
      <c r="EF857" s="262"/>
      <c r="EG857" s="262"/>
      <c r="EH857" s="262"/>
      <c r="EI857" s="262"/>
      <c r="EJ857" s="262"/>
      <c r="EK857" s="262"/>
      <c r="EL857" s="262"/>
      <c r="EM857" s="262"/>
      <c r="EN857" s="262"/>
      <c r="EO857" s="262"/>
      <c r="EP857" s="262"/>
      <c r="EQ857" s="262"/>
      <c r="ER857" s="262"/>
      <c r="ES857" s="262"/>
      <c r="ET857" s="262"/>
      <c r="EU857" s="262"/>
      <c r="EV857" s="262"/>
      <c r="EW857" s="262"/>
      <c r="EX857" s="262"/>
      <c r="EY857" s="262"/>
      <c r="EZ857" s="262"/>
      <c r="FA857" s="262"/>
      <c r="FB857" s="262"/>
      <c r="FC857" s="262"/>
      <c r="FD857" s="262"/>
      <c r="FE857" s="262"/>
      <c r="FF857" s="262"/>
      <c r="FG857" s="262"/>
      <c r="FH857" s="262"/>
      <c r="FI857" s="262"/>
      <c r="FJ857" s="262"/>
      <c r="FK857" s="262"/>
      <c r="FL857" s="262"/>
      <c r="FM857" s="262"/>
      <c r="FN857" s="262"/>
      <c r="FO857" s="262"/>
      <c r="FP857" s="262"/>
      <c r="FQ857" s="262"/>
      <c r="FR857" s="262"/>
      <c r="FS857" s="262"/>
      <c r="FT857" s="262"/>
      <c r="FU857" s="262"/>
      <c r="FV857" s="262"/>
      <c r="FW857" s="262"/>
      <c r="FX857" s="262"/>
      <c r="FY857" s="262"/>
      <c r="FZ857" s="262"/>
      <c r="GA857" s="262"/>
      <c r="GB857" s="263"/>
      <c r="GC857" s="263"/>
      <c r="GD857" s="263"/>
      <c r="GE857" s="263"/>
      <c r="GF857" s="263"/>
      <c r="GG857" s="263"/>
      <c r="GH857" s="263"/>
      <c r="GI857" s="263"/>
    </row>
    <row r="858" spans="1:193" ht="20.100000000000001" hidden="1" customHeight="1">
      <c r="A858" s="1037"/>
      <c r="B858" s="700"/>
      <c r="C858" s="700"/>
      <c r="D858" s="700"/>
      <c r="E858" s="700"/>
      <c r="F858" s="700"/>
      <c r="G858" s="700"/>
      <c r="H858" s="701"/>
      <c r="I858" s="698"/>
      <c r="J858" s="699"/>
      <c r="K858" s="699"/>
      <c r="L858" s="699"/>
      <c r="M858" s="699"/>
      <c r="N858" s="699"/>
      <c r="O858" s="735"/>
      <c r="P858" s="698"/>
      <c r="Q858" s="735"/>
      <c r="R858" s="765"/>
      <c r="S858" s="766"/>
      <c r="T858" s="766"/>
      <c r="U858" s="710"/>
      <c r="V858" s="709"/>
      <c r="W858" s="830"/>
      <c r="X858" s="709"/>
      <c r="Y858" s="709"/>
      <c r="Z858" s="914">
        <v>0</v>
      </c>
      <c r="AA858" s="766"/>
      <c r="AB858" s="766"/>
      <c r="AC858" s="710" t="s">
        <v>501</v>
      </c>
      <c r="AD858" s="1239">
        <v>0</v>
      </c>
      <c r="AE858" s="766"/>
      <c r="AF858" s="766"/>
      <c r="AG858" s="710" t="s">
        <v>501</v>
      </c>
      <c r="AH858" s="1146">
        <v>0</v>
      </c>
      <c r="AI858" s="766"/>
      <c r="AJ858" s="766"/>
      <c r="AK858" s="795"/>
      <c r="AL858" s="740">
        <f>(Z858*AD858*AH858)</f>
        <v>0</v>
      </c>
      <c r="AM858" s="741"/>
      <c r="AN858" s="741"/>
      <c r="AO858" s="741"/>
      <c r="AP858" s="741"/>
      <c r="AQ858" s="742"/>
      <c r="AR858" s="109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09"/>
      <c r="BE858" s="109"/>
      <c r="BF858" s="109"/>
      <c r="BG858" s="109"/>
      <c r="BH858" s="109"/>
      <c r="BI858" s="109"/>
      <c r="BJ858" s="109"/>
      <c r="BK858" s="109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263"/>
      <c r="CM858" s="263"/>
      <c r="CN858" s="263"/>
      <c r="CO858" s="263"/>
      <c r="CP858" s="263"/>
      <c r="CQ858" s="263"/>
      <c r="CR858" s="263"/>
      <c r="CS858" s="263"/>
      <c r="CT858" s="263"/>
      <c r="CU858" s="263"/>
      <c r="CV858" s="263"/>
      <c r="CW858" s="263"/>
      <c r="CX858" s="263"/>
      <c r="CY858" s="262"/>
      <c r="CZ858" s="262"/>
      <c r="DA858" s="262"/>
      <c r="DB858" s="262"/>
      <c r="DC858" s="262"/>
      <c r="DD858" s="262"/>
      <c r="DE858" s="262"/>
      <c r="DF858" s="262"/>
      <c r="DG858" s="262"/>
      <c r="DH858" s="262"/>
      <c r="DI858" s="262"/>
      <c r="DJ858" s="262"/>
      <c r="DK858" s="262"/>
      <c r="DL858" s="262"/>
      <c r="DM858" s="262"/>
      <c r="DN858" s="276"/>
      <c r="DO858" s="276"/>
      <c r="DP858" s="276"/>
      <c r="DQ858" s="276"/>
      <c r="DR858" s="276"/>
      <c r="DS858" s="276"/>
      <c r="DT858" s="276"/>
      <c r="DU858" s="262"/>
      <c r="DV858" s="262"/>
      <c r="DW858" s="262"/>
      <c r="DX858" s="262"/>
      <c r="DY858" s="262"/>
      <c r="DZ858" s="262"/>
      <c r="EA858" s="262"/>
      <c r="EB858" s="262"/>
      <c r="EC858" s="262"/>
      <c r="ED858" s="262"/>
      <c r="EE858" s="262"/>
      <c r="EF858" s="262"/>
      <c r="EG858" s="262"/>
      <c r="EH858" s="262"/>
      <c r="EI858" s="262"/>
      <c r="EJ858" s="262"/>
      <c r="EK858" s="262"/>
      <c r="EL858" s="262"/>
      <c r="EM858" s="262"/>
      <c r="EN858" s="262"/>
      <c r="EO858" s="262"/>
      <c r="EP858" s="262"/>
      <c r="EQ858" s="262"/>
      <c r="ER858" s="262"/>
      <c r="ES858" s="262"/>
      <c r="ET858" s="262"/>
      <c r="EU858" s="262"/>
      <c r="EV858" s="262"/>
      <c r="EW858" s="262"/>
      <c r="EX858" s="262"/>
      <c r="EY858" s="262"/>
      <c r="EZ858" s="262"/>
      <c r="FA858" s="262"/>
      <c r="FB858" s="262"/>
      <c r="FC858" s="262"/>
      <c r="FD858" s="262"/>
      <c r="FE858" s="262"/>
      <c r="FF858" s="262"/>
      <c r="FG858" s="262"/>
      <c r="FH858" s="262"/>
      <c r="FI858" s="262"/>
      <c r="FJ858" s="262"/>
      <c r="FK858" s="262"/>
      <c r="FL858" s="262"/>
      <c r="FM858" s="262"/>
      <c r="FN858" s="262"/>
      <c r="FO858" s="262"/>
      <c r="FP858" s="262"/>
      <c r="FQ858" s="262"/>
      <c r="FR858" s="262"/>
      <c r="FS858" s="262"/>
      <c r="FT858" s="262"/>
      <c r="FU858" s="262"/>
      <c r="FV858" s="262"/>
      <c r="FW858" s="262"/>
      <c r="FX858" s="262"/>
      <c r="FY858" s="262"/>
      <c r="FZ858" s="262"/>
      <c r="GA858" s="262"/>
      <c r="GB858" s="263"/>
      <c r="GC858" s="263"/>
      <c r="GD858" s="263"/>
      <c r="GE858" s="263"/>
      <c r="GF858" s="263"/>
      <c r="GG858" s="263"/>
      <c r="GH858" s="263"/>
      <c r="GI858" s="263"/>
    </row>
    <row r="859" spans="1:193" ht="20.100000000000001" hidden="1" customHeight="1">
      <c r="A859" s="1037"/>
      <c r="B859" s="700"/>
      <c r="C859" s="700"/>
      <c r="D859" s="700"/>
      <c r="E859" s="700"/>
      <c r="F859" s="700"/>
      <c r="G859" s="700"/>
      <c r="H859" s="701"/>
      <c r="I859" s="698"/>
      <c r="J859" s="699"/>
      <c r="K859" s="699"/>
      <c r="L859" s="699"/>
      <c r="M859" s="699"/>
      <c r="N859" s="699"/>
      <c r="O859" s="735"/>
      <c r="P859" s="698"/>
      <c r="Q859" s="735"/>
      <c r="R859" s="837"/>
      <c r="S859" s="766"/>
      <c r="T859" s="766"/>
      <c r="U859" s="710"/>
      <c r="V859" s="709"/>
      <c r="W859" s="709"/>
      <c r="X859" s="709"/>
      <c r="Y859" s="709"/>
      <c r="Z859" s="914">
        <v>0</v>
      </c>
      <c r="AA859" s="766"/>
      <c r="AB859" s="766"/>
      <c r="AC859" s="710" t="s">
        <v>501</v>
      </c>
      <c r="AD859" s="1239">
        <v>0</v>
      </c>
      <c r="AE859" s="766"/>
      <c r="AF859" s="766"/>
      <c r="AG859" s="710" t="s">
        <v>501</v>
      </c>
      <c r="AH859" s="1146">
        <v>0</v>
      </c>
      <c r="AI859" s="766"/>
      <c r="AJ859" s="766"/>
      <c r="AK859" s="795"/>
      <c r="AL859" s="740">
        <f>(Z859*AD859*AH859)</f>
        <v>0</v>
      </c>
      <c r="AM859" s="741"/>
      <c r="AN859" s="741"/>
      <c r="AO859" s="741"/>
      <c r="AP859" s="741"/>
      <c r="AQ859" s="742"/>
      <c r="AR859" s="109"/>
      <c r="AS859" s="109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263"/>
      <c r="CM859" s="263"/>
      <c r="CN859" s="263"/>
      <c r="CO859" s="263"/>
      <c r="CP859" s="263"/>
      <c r="CQ859" s="263"/>
      <c r="CR859" s="263"/>
      <c r="CS859" s="263"/>
      <c r="CT859" s="263"/>
      <c r="CU859" s="263"/>
      <c r="CV859" s="263"/>
      <c r="CW859" s="263"/>
      <c r="CX859" s="263"/>
      <c r="CY859" s="262"/>
      <c r="CZ859" s="262"/>
      <c r="DA859" s="262"/>
      <c r="DB859" s="262"/>
      <c r="DC859" s="262"/>
      <c r="DD859" s="262"/>
      <c r="DE859" s="262"/>
      <c r="DF859" s="262"/>
      <c r="DG859" s="262"/>
      <c r="DH859" s="262"/>
      <c r="DI859" s="262"/>
      <c r="DJ859" s="262"/>
      <c r="DK859" s="262"/>
      <c r="DL859" s="262"/>
      <c r="DM859" s="276"/>
      <c r="DN859" s="276"/>
      <c r="DO859" s="276"/>
      <c r="DP859" s="276"/>
      <c r="DQ859" s="276"/>
      <c r="DR859" s="276"/>
      <c r="DS859" s="276"/>
      <c r="DT859" s="276"/>
      <c r="DU859" s="262"/>
      <c r="DV859" s="262"/>
      <c r="DW859" s="262"/>
      <c r="DX859" s="262"/>
      <c r="DY859" s="262"/>
      <c r="DZ859" s="262"/>
      <c r="EA859" s="262"/>
      <c r="EB859" s="262"/>
      <c r="EC859" s="262"/>
      <c r="ED859" s="262"/>
      <c r="EE859" s="262"/>
      <c r="EF859" s="262"/>
      <c r="EG859" s="262"/>
      <c r="EH859" s="262"/>
      <c r="EI859" s="262"/>
      <c r="EJ859" s="262"/>
      <c r="EK859" s="262"/>
      <c r="EL859" s="262"/>
      <c r="EM859" s="262"/>
      <c r="EN859" s="262"/>
      <c r="EO859" s="262"/>
      <c r="EP859" s="262"/>
      <c r="EQ859" s="262"/>
      <c r="ER859" s="262"/>
      <c r="ES859" s="262"/>
      <c r="ET859" s="262"/>
      <c r="EU859" s="262"/>
      <c r="EV859" s="262"/>
      <c r="EW859" s="262"/>
      <c r="EX859" s="262"/>
      <c r="EY859" s="262"/>
      <c r="EZ859" s="262"/>
      <c r="FA859" s="262"/>
      <c r="FB859" s="262"/>
      <c r="FC859" s="262"/>
      <c r="FD859" s="262"/>
      <c r="FE859" s="262"/>
      <c r="FF859" s="262"/>
      <c r="FG859" s="262"/>
      <c r="FH859" s="262"/>
      <c r="FI859" s="262"/>
      <c r="FJ859" s="262"/>
      <c r="FK859" s="262"/>
      <c r="FL859" s="262"/>
      <c r="FM859" s="262"/>
      <c r="FN859" s="262"/>
      <c r="FO859" s="262"/>
      <c r="FP859" s="262"/>
      <c r="FQ859" s="262"/>
      <c r="FR859" s="262"/>
      <c r="FS859" s="262"/>
      <c r="FT859" s="262"/>
      <c r="FU859" s="262"/>
      <c r="FV859" s="262"/>
      <c r="FW859" s="262"/>
      <c r="FX859" s="262"/>
      <c r="FY859" s="262"/>
      <c r="FZ859" s="262"/>
      <c r="GA859" s="262"/>
      <c r="GB859" s="263"/>
      <c r="GC859" s="263"/>
      <c r="GD859" s="263"/>
      <c r="GE859" s="263"/>
      <c r="GF859" s="263"/>
      <c r="GH859" s="263"/>
      <c r="GI859" s="263"/>
    </row>
    <row r="860" spans="1:193" ht="20.100000000000001" hidden="1" customHeight="1">
      <c r="A860" s="1037"/>
      <c r="B860" s="700"/>
      <c r="C860" s="700"/>
      <c r="D860" s="700"/>
      <c r="E860" s="700"/>
      <c r="F860" s="700"/>
      <c r="G860" s="700"/>
      <c r="H860" s="701"/>
      <c r="I860" s="698"/>
      <c r="J860" s="699"/>
      <c r="K860" s="699"/>
      <c r="L860" s="699"/>
      <c r="M860" s="699"/>
      <c r="N860" s="699"/>
      <c r="O860" s="735"/>
      <c r="P860" s="698"/>
      <c r="Q860" s="735"/>
      <c r="R860" s="765"/>
      <c r="S860" s="766"/>
      <c r="T860" s="766"/>
      <c r="U860" s="710"/>
      <c r="V860" s="709"/>
      <c r="W860" s="709"/>
      <c r="X860" s="709"/>
      <c r="Y860" s="709"/>
      <c r="Z860" s="914">
        <v>0</v>
      </c>
      <c r="AA860" s="766"/>
      <c r="AB860" s="766"/>
      <c r="AC860" s="710" t="s">
        <v>501</v>
      </c>
      <c r="AD860" s="1239">
        <v>0</v>
      </c>
      <c r="AE860" s="766"/>
      <c r="AF860" s="766"/>
      <c r="AG860" s="710" t="s">
        <v>501</v>
      </c>
      <c r="AH860" s="1146">
        <v>0</v>
      </c>
      <c r="AI860" s="766"/>
      <c r="AJ860" s="766"/>
      <c r="AK860" s="795"/>
      <c r="AL860" s="740">
        <f>(Z860*AD860*AH860)</f>
        <v>0</v>
      </c>
      <c r="AM860" s="741"/>
      <c r="AN860" s="741"/>
      <c r="AO860" s="741"/>
      <c r="AP860" s="741"/>
      <c r="AQ860" s="742"/>
      <c r="AR860" s="109"/>
      <c r="AS860" s="109"/>
      <c r="AT860" s="109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263"/>
      <c r="CM860" s="263"/>
      <c r="CN860" s="263"/>
      <c r="CO860" s="263"/>
      <c r="CP860" s="263"/>
      <c r="CQ860" s="263"/>
      <c r="CR860" s="263"/>
      <c r="CS860" s="263"/>
      <c r="CT860" s="263"/>
      <c r="CU860" s="263"/>
      <c r="CV860" s="263"/>
      <c r="CW860" s="263"/>
      <c r="CX860" s="263"/>
      <c r="CY860" s="262"/>
      <c r="CZ860" s="262"/>
      <c r="DA860" s="262"/>
      <c r="DB860" s="262"/>
      <c r="DC860" s="262"/>
      <c r="DD860" s="262"/>
      <c r="DE860" s="262"/>
      <c r="DF860" s="262"/>
      <c r="DG860" s="262"/>
      <c r="DH860" s="262"/>
      <c r="DI860" s="262"/>
      <c r="DJ860" s="262"/>
      <c r="DK860" s="262"/>
      <c r="DL860" s="262"/>
      <c r="DM860" s="276"/>
      <c r="DN860" s="276"/>
      <c r="DO860" s="276"/>
      <c r="DP860" s="276"/>
      <c r="DQ860" s="276"/>
      <c r="DR860" s="276"/>
      <c r="DS860" s="276"/>
      <c r="DT860" s="276"/>
      <c r="DU860" s="262"/>
      <c r="DV860" s="262"/>
      <c r="DW860" s="262"/>
      <c r="DX860" s="262"/>
      <c r="DY860" s="262"/>
      <c r="DZ860" s="262"/>
      <c r="EA860" s="262"/>
      <c r="EB860" s="262"/>
      <c r="EC860" s="262"/>
      <c r="ED860" s="262"/>
      <c r="EE860" s="262"/>
      <c r="EF860" s="262"/>
      <c r="EG860" s="262"/>
      <c r="EH860" s="262"/>
      <c r="EI860" s="262"/>
      <c r="EJ860" s="262"/>
      <c r="EK860" s="262"/>
      <c r="EL860" s="262"/>
      <c r="EM860" s="262"/>
      <c r="EN860" s="262"/>
      <c r="EO860" s="262"/>
      <c r="EP860" s="262"/>
      <c r="EQ860" s="262"/>
      <c r="ER860" s="262"/>
      <c r="ES860" s="262"/>
      <c r="ET860" s="262"/>
      <c r="EU860" s="262"/>
      <c r="EV860" s="262"/>
      <c r="EW860" s="262"/>
      <c r="EX860" s="262"/>
      <c r="EY860" s="262"/>
      <c r="EZ860" s="262"/>
      <c r="FA860" s="262"/>
      <c r="FB860" s="262"/>
      <c r="FC860" s="262"/>
      <c r="FD860" s="262"/>
      <c r="FE860" s="262"/>
      <c r="FF860" s="262"/>
      <c r="FG860" s="262"/>
      <c r="FH860" s="262"/>
      <c r="FI860" s="262"/>
      <c r="FJ860" s="262"/>
      <c r="FK860" s="262"/>
      <c r="FL860" s="262"/>
      <c r="FM860" s="262"/>
      <c r="FN860" s="262"/>
      <c r="FO860" s="262"/>
      <c r="FP860" s="262"/>
      <c r="FQ860" s="262"/>
      <c r="FR860" s="262"/>
      <c r="FS860" s="262"/>
      <c r="FT860" s="262"/>
      <c r="FU860" s="262"/>
      <c r="FV860" s="262"/>
      <c r="FW860" s="262"/>
      <c r="FX860" s="262"/>
      <c r="FY860" s="262"/>
      <c r="FZ860" s="262"/>
      <c r="GA860" s="262"/>
      <c r="GB860" s="263"/>
      <c r="GC860" s="263"/>
      <c r="GD860" s="263"/>
      <c r="GE860" s="263"/>
      <c r="GF860" s="263"/>
      <c r="GH860" s="263"/>
      <c r="GI860" s="263"/>
    </row>
    <row r="861" spans="1:193" ht="20.100000000000001" hidden="1" customHeight="1">
      <c r="A861" s="1037"/>
      <c r="B861" s="700"/>
      <c r="C861" s="700"/>
      <c r="D861" s="700"/>
      <c r="E861" s="700"/>
      <c r="F861" s="700"/>
      <c r="G861" s="700"/>
      <c r="H861" s="701"/>
      <c r="I861" s="743"/>
      <c r="J861" s="745"/>
      <c r="K861" s="745"/>
      <c r="L861" s="745"/>
      <c r="M861" s="745"/>
      <c r="N861" s="745"/>
      <c r="O861" s="757"/>
      <c r="P861" s="743" t="s">
        <v>709</v>
      </c>
      <c r="Q861" s="757"/>
      <c r="R861" s="811" t="s">
        <v>431</v>
      </c>
      <c r="S861" s="809"/>
      <c r="T861" s="809"/>
      <c r="U861" s="763" t="s">
        <v>496</v>
      </c>
      <c r="V861" s="809"/>
      <c r="W861" s="809"/>
      <c r="X861" s="809"/>
      <c r="Y861" s="809"/>
      <c r="Z861" s="809"/>
      <c r="AA861" s="763"/>
      <c r="AB861" s="809"/>
      <c r="AC861" s="809"/>
      <c r="AD861" s="809"/>
      <c r="AE861" s="747"/>
      <c r="AF861" s="763"/>
      <c r="AG861" s="747"/>
      <c r="AH861" s="747"/>
      <c r="AI861" s="747"/>
      <c r="AJ861" s="747"/>
      <c r="AK861" s="810"/>
      <c r="AL861" s="753">
        <f>SUM(AL857:AL860)</f>
        <v>0</v>
      </c>
      <c r="AM861" s="754"/>
      <c r="AN861" s="754"/>
      <c r="AO861" s="754"/>
      <c r="AP861" s="754"/>
      <c r="AQ861" s="755"/>
      <c r="AR861" s="109"/>
      <c r="AS861" s="109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09"/>
      <c r="BE861" s="109"/>
      <c r="BF861" s="109"/>
      <c r="BG861" s="109"/>
      <c r="BH861" s="109"/>
      <c r="BI861" s="109"/>
      <c r="BJ861" s="109"/>
      <c r="BK861" s="109"/>
      <c r="BL861" s="111"/>
      <c r="BM861" s="111"/>
      <c r="BN861" s="111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263"/>
      <c r="CM861" s="263"/>
      <c r="CN861" s="263"/>
      <c r="CO861" s="263"/>
      <c r="CP861" s="263"/>
      <c r="CQ861" s="263"/>
      <c r="CR861" s="263"/>
      <c r="CS861" s="263"/>
      <c r="CT861" s="263"/>
      <c r="CU861" s="263"/>
      <c r="CV861" s="263"/>
      <c r="CW861" s="263"/>
      <c r="CX861" s="263"/>
      <c r="CY861" s="262"/>
      <c r="CZ861" s="262"/>
      <c r="DA861" s="262"/>
      <c r="DB861" s="262"/>
      <c r="DC861" s="262"/>
      <c r="DD861" s="262"/>
      <c r="DE861" s="262"/>
      <c r="DF861" s="262"/>
      <c r="DG861" s="262"/>
      <c r="DH861" s="262"/>
      <c r="DI861" s="262"/>
      <c r="DJ861" s="262"/>
      <c r="DK861" s="262"/>
      <c r="DL861" s="262"/>
      <c r="DM861" s="276"/>
      <c r="DN861" s="276"/>
      <c r="DO861" s="276"/>
      <c r="DP861" s="276"/>
      <c r="DQ861" s="276"/>
      <c r="DR861" s="276"/>
      <c r="DS861" s="276"/>
      <c r="DT861" s="276"/>
      <c r="DU861" s="262"/>
      <c r="DV861" s="262"/>
      <c r="DW861" s="262"/>
      <c r="DX861" s="262"/>
      <c r="DY861" s="262"/>
      <c r="DZ861" s="262"/>
      <c r="EA861" s="262"/>
      <c r="EB861" s="262"/>
      <c r="EC861" s="262"/>
      <c r="ED861" s="262"/>
      <c r="EE861" s="262"/>
      <c r="EF861" s="262"/>
      <c r="EG861" s="262"/>
      <c r="EH861" s="262"/>
      <c r="EI861" s="262"/>
      <c r="EJ861" s="262"/>
      <c r="EK861" s="262"/>
      <c r="EL861" s="262"/>
      <c r="EM861" s="262"/>
      <c r="EN861" s="262"/>
      <c r="EO861" s="262"/>
      <c r="EP861" s="262"/>
      <c r="EQ861" s="262"/>
      <c r="ER861" s="262"/>
      <c r="ES861" s="262"/>
      <c r="ET861" s="262"/>
      <c r="EU861" s="262"/>
      <c r="EV861" s="262"/>
      <c r="EW861" s="262"/>
      <c r="EX861" s="262"/>
      <c r="EY861" s="262"/>
      <c r="EZ861" s="262"/>
      <c r="FA861" s="262"/>
      <c r="FB861" s="262"/>
      <c r="FC861" s="262"/>
      <c r="FD861" s="262"/>
      <c r="FE861" s="262"/>
      <c r="FF861" s="262"/>
      <c r="FG861" s="262"/>
      <c r="FH861" s="262"/>
      <c r="FI861" s="262"/>
      <c r="FJ861" s="262"/>
      <c r="FK861" s="262"/>
      <c r="FL861" s="262"/>
      <c r="FM861" s="262"/>
      <c r="FN861" s="262"/>
      <c r="FO861" s="262"/>
      <c r="FP861" s="262"/>
      <c r="FQ861" s="262"/>
      <c r="FR861" s="262"/>
      <c r="FS861" s="262"/>
      <c r="FT861" s="262"/>
      <c r="FU861" s="262"/>
      <c r="FV861" s="262"/>
      <c r="FW861" s="262"/>
      <c r="FX861" s="262"/>
      <c r="FY861" s="262"/>
      <c r="FZ861" s="262"/>
      <c r="GA861" s="262"/>
      <c r="GB861" s="263"/>
      <c r="GC861" s="263"/>
      <c r="GD861" s="263"/>
      <c r="GE861" s="263"/>
      <c r="GF861" s="263"/>
      <c r="GH861" s="263"/>
    </row>
    <row r="862" spans="1:193" ht="20.100000000000001" hidden="1" customHeight="1">
      <c r="A862" s="796"/>
      <c r="B862" s="798"/>
      <c r="C862" s="798"/>
      <c r="D862" s="798"/>
      <c r="E862" s="798"/>
      <c r="F862" s="798"/>
      <c r="G862" s="798"/>
      <c r="H862" s="701"/>
      <c r="I862" s="1291" t="s">
        <v>367</v>
      </c>
      <c r="J862" s="699"/>
      <c r="K862" s="699"/>
      <c r="L862" s="699"/>
      <c r="M862" s="699"/>
      <c r="N862" s="699"/>
      <c r="O862" s="735"/>
      <c r="P862" s="698" t="s">
        <v>514</v>
      </c>
      <c r="Q862" s="735"/>
      <c r="R862" s="794" t="s">
        <v>821</v>
      </c>
      <c r="S862" s="709"/>
      <c r="T862" s="709"/>
      <c r="U862" s="709"/>
      <c r="V862" s="709"/>
      <c r="W862" s="709"/>
      <c r="X862" s="709"/>
      <c r="Y862" s="709"/>
      <c r="Z862" s="710"/>
      <c r="AA862" s="709"/>
      <c r="AB862" s="709"/>
      <c r="AC862" s="709"/>
      <c r="AD862" s="709"/>
      <c r="AE862" s="710"/>
      <c r="AF862" s="1290"/>
      <c r="AG862" s="766"/>
      <c r="AH862" s="766"/>
      <c r="AI862" s="709"/>
      <c r="AJ862" s="709"/>
      <c r="AK862" s="795"/>
      <c r="AL862" s="740"/>
      <c r="AM862" s="741"/>
      <c r="AN862" s="741"/>
      <c r="AO862" s="741"/>
      <c r="AP862" s="741"/>
      <c r="AQ862" s="742"/>
      <c r="AR862" s="109"/>
      <c r="AS862" s="109"/>
      <c r="AT862" s="111"/>
      <c r="AU862" s="111"/>
      <c r="AV862" s="111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11"/>
      <c r="BM862" s="111"/>
      <c r="BN862" s="111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263"/>
      <c r="CM862" s="263"/>
      <c r="CN862" s="263"/>
      <c r="CO862" s="263"/>
      <c r="CP862" s="263"/>
      <c r="CQ862" s="263"/>
      <c r="CR862" s="263"/>
      <c r="CS862" s="263"/>
      <c r="CT862" s="263"/>
      <c r="CU862" s="263"/>
      <c r="CV862" s="263"/>
      <c r="CW862" s="263"/>
      <c r="CX862" s="263"/>
      <c r="CY862" s="262"/>
      <c r="CZ862" s="262"/>
      <c r="DA862" s="262"/>
      <c r="DB862" s="262"/>
      <c r="DC862" s="262"/>
      <c r="DD862" s="262"/>
      <c r="DE862" s="262"/>
      <c r="DF862" s="262"/>
      <c r="DG862" s="262"/>
      <c r="DH862" s="262"/>
      <c r="DI862" s="262"/>
      <c r="DJ862" s="262"/>
      <c r="DK862" s="262"/>
      <c r="DL862" s="276"/>
      <c r="DM862" s="276"/>
      <c r="DN862" s="276"/>
      <c r="DO862" s="276"/>
      <c r="DP862" s="276"/>
      <c r="DQ862" s="276"/>
      <c r="DR862" s="276"/>
      <c r="DS862" s="276"/>
      <c r="DT862" s="276"/>
      <c r="DU862" s="262"/>
      <c r="DV862" s="262"/>
      <c r="DW862" s="262"/>
      <c r="DX862" s="262"/>
      <c r="DY862" s="262"/>
      <c r="DZ862" s="262"/>
      <c r="EA862" s="262"/>
      <c r="EB862" s="262"/>
      <c r="EC862" s="262"/>
      <c r="ED862" s="262"/>
      <c r="EE862" s="262"/>
      <c r="EF862" s="262"/>
      <c r="EG862" s="262"/>
      <c r="EH862" s="262"/>
      <c r="EI862" s="262"/>
      <c r="EJ862" s="262"/>
      <c r="EK862" s="262"/>
      <c r="EL862" s="262"/>
      <c r="EM862" s="262"/>
      <c r="EN862" s="262"/>
      <c r="EO862" s="262"/>
      <c r="EP862" s="262"/>
      <c r="EQ862" s="262"/>
      <c r="ER862" s="262"/>
      <c r="ES862" s="262"/>
      <c r="ET862" s="262"/>
      <c r="EU862" s="262"/>
      <c r="EV862" s="262"/>
      <c r="EW862" s="262"/>
      <c r="EX862" s="262"/>
      <c r="EY862" s="262"/>
      <c r="EZ862" s="262"/>
      <c r="FA862" s="262"/>
      <c r="FB862" s="262"/>
      <c r="FC862" s="262"/>
      <c r="FD862" s="262"/>
      <c r="FE862" s="262"/>
      <c r="FF862" s="262"/>
      <c r="FG862" s="262"/>
      <c r="FH862" s="262"/>
      <c r="FI862" s="262"/>
      <c r="FJ862" s="262"/>
      <c r="FK862" s="262"/>
      <c r="FL862" s="262"/>
      <c r="FM862" s="262"/>
      <c r="FN862" s="262"/>
      <c r="FO862" s="262"/>
      <c r="FP862" s="262"/>
      <c r="FQ862" s="262"/>
      <c r="FR862" s="262"/>
      <c r="FS862" s="262"/>
      <c r="FT862" s="262"/>
      <c r="FU862" s="262"/>
      <c r="FV862" s="262"/>
      <c r="FW862" s="262"/>
      <c r="FX862" s="262"/>
      <c r="FY862" s="262"/>
      <c r="FZ862" s="262"/>
      <c r="GA862" s="262"/>
      <c r="GB862" s="263"/>
      <c r="GC862" s="263"/>
      <c r="GD862" s="263"/>
      <c r="GE862" s="263"/>
      <c r="GF862" s="263"/>
      <c r="GH862" s="263"/>
    </row>
    <row r="863" spans="1:193" ht="20.100000000000001" hidden="1" customHeight="1">
      <c r="A863" s="796"/>
      <c r="B863" s="798"/>
      <c r="C863" s="798"/>
      <c r="D863" s="798"/>
      <c r="E863" s="798"/>
      <c r="F863" s="798"/>
      <c r="G863" s="798"/>
      <c r="H863" s="701"/>
      <c r="I863" s="1292"/>
      <c r="J863" s="699"/>
      <c r="K863" s="699"/>
      <c r="L863" s="699"/>
      <c r="M863" s="699"/>
      <c r="N863" s="699"/>
      <c r="O863" s="735"/>
      <c r="P863" s="698"/>
      <c r="Q863" s="735"/>
      <c r="R863" s="837"/>
      <c r="S863" s="766"/>
      <c r="T863" s="766"/>
      <c r="U863" s="710"/>
      <c r="V863" s="709"/>
      <c r="W863" s="709"/>
      <c r="X863" s="709"/>
      <c r="Y863" s="709"/>
      <c r="Z863" s="914">
        <v>0</v>
      </c>
      <c r="AA863" s="766"/>
      <c r="AB863" s="766"/>
      <c r="AC863" s="710" t="s">
        <v>501</v>
      </c>
      <c r="AD863" s="1239">
        <v>0</v>
      </c>
      <c r="AE863" s="766"/>
      <c r="AF863" s="766"/>
      <c r="AG863" s="710" t="s">
        <v>501</v>
      </c>
      <c r="AH863" s="1146">
        <v>0</v>
      </c>
      <c r="AI863" s="766"/>
      <c r="AJ863" s="766"/>
      <c r="AK863" s="795"/>
      <c r="AL863" s="740">
        <f>(Z863*AD863*AH863)</f>
        <v>0</v>
      </c>
      <c r="AM863" s="741"/>
      <c r="AN863" s="741"/>
      <c r="AO863" s="741"/>
      <c r="AP863" s="741"/>
      <c r="AQ863" s="742"/>
      <c r="AR863" s="109"/>
      <c r="AS863" s="109"/>
      <c r="AT863" s="109"/>
      <c r="AU863" s="109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09"/>
      <c r="BF863" s="109"/>
      <c r="BG863" s="109"/>
      <c r="BH863" s="109"/>
      <c r="BI863" s="109"/>
      <c r="BJ863" s="109"/>
      <c r="BK863" s="109"/>
      <c r="BL863" s="111"/>
      <c r="BM863" s="111"/>
      <c r="BN863" s="111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263"/>
      <c r="CM863" s="263"/>
      <c r="CN863" s="263"/>
      <c r="CO863" s="263"/>
      <c r="CP863" s="263"/>
      <c r="CQ863" s="263"/>
      <c r="CR863" s="263"/>
      <c r="CS863" s="263"/>
      <c r="CT863" s="263"/>
      <c r="CU863" s="263"/>
      <c r="CV863" s="263"/>
      <c r="CW863" s="263"/>
      <c r="CX863" s="263"/>
      <c r="CY863" s="262"/>
      <c r="CZ863" s="262"/>
      <c r="DA863" s="262"/>
      <c r="DB863" s="262"/>
      <c r="DC863" s="262"/>
      <c r="DD863" s="262"/>
      <c r="DE863" s="262"/>
      <c r="DF863" s="262"/>
      <c r="DG863" s="262"/>
      <c r="DH863" s="262"/>
      <c r="DI863" s="262"/>
      <c r="DJ863" s="262"/>
      <c r="DK863" s="276"/>
      <c r="DL863" s="276"/>
      <c r="DM863" s="276"/>
      <c r="DN863" s="276"/>
      <c r="DO863" s="276"/>
      <c r="DP863" s="276"/>
      <c r="DQ863" s="276"/>
      <c r="DR863" s="276"/>
      <c r="DS863" s="276"/>
      <c r="DT863" s="276"/>
      <c r="DU863" s="262"/>
      <c r="DV863" s="262"/>
      <c r="DW863" s="262"/>
      <c r="DX863" s="262"/>
      <c r="DY863" s="262"/>
      <c r="DZ863" s="262"/>
      <c r="EA863" s="262"/>
      <c r="EB863" s="262"/>
      <c r="EC863" s="262"/>
      <c r="ED863" s="262"/>
      <c r="EE863" s="262"/>
      <c r="EF863" s="262"/>
      <c r="EG863" s="262"/>
      <c r="EH863" s="262"/>
      <c r="EI863" s="262"/>
      <c r="EJ863" s="262"/>
      <c r="EK863" s="262"/>
      <c r="EL863" s="262"/>
      <c r="EM863" s="262"/>
      <c r="EN863" s="262"/>
      <c r="EO863" s="262"/>
      <c r="EP863" s="262"/>
      <c r="EQ863" s="262"/>
      <c r="ER863" s="262"/>
      <c r="ES863" s="262"/>
      <c r="ET863" s="262"/>
      <c r="EU863" s="262"/>
      <c r="EV863" s="262"/>
      <c r="EW863" s="262"/>
      <c r="EX863" s="262"/>
      <c r="EY863" s="262"/>
      <c r="EZ863" s="262"/>
      <c r="FA863" s="262"/>
      <c r="FB863" s="262"/>
      <c r="FC863" s="262"/>
      <c r="FD863" s="262"/>
      <c r="FE863" s="262"/>
      <c r="FF863" s="262"/>
      <c r="FG863" s="262"/>
      <c r="FH863" s="262"/>
      <c r="FI863" s="262"/>
      <c r="FJ863" s="262"/>
      <c r="FK863" s="262"/>
      <c r="FL863" s="262"/>
      <c r="FM863" s="262"/>
      <c r="FN863" s="262"/>
      <c r="FO863" s="262"/>
      <c r="FP863" s="262"/>
      <c r="FQ863" s="262"/>
      <c r="FR863" s="262"/>
      <c r="FS863" s="262"/>
      <c r="FT863" s="262"/>
      <c r="FU863" s="262"/>
      <c r="FV863" s="262"/>
      <c r="FW863" s="262"/>
      <c r="FX863" s="262"/>
      <c r="FY863" s="262"/>
      <c r="FZ863" s="263"/>
      <c r="GA863" s="263"/>
      <c r="GB863" s="263"/>
      <c r="GC863" s="263"/>
      <c r="GF863" s="263"/>
    </row>
    <row r="864" spans="1:193" ht="20.100000000000001" hidden="1" customHeight="1">
      <c r="A864" s="796"/>
      <c r="B864" s="798"/>
      <c r="C864" s="798"/>
      <c r="D864" s="798"/>
      <c r="E864" s="798"/>
      <c r="F864" s="798"/>
      <c r="G864" s="798"/>
      <c r="H864" s="701"/>
      <c r="I864" s="1292"/>
      <c r="J864" s="699"/>
      <c r="K864" s="699"/>
      <c r="L864" s="699"/>
      <c r="M864" s="699"/>
      <c r="N864" s="699"/>
      <c r="O864" s="735"/>
      <c r="P864" s="698"/>
      <c r="Q864" s="735"/>
      <c r="R864" s="765"/>
      <c r="S864" s="766"/>
      <c r="T864" s="766"/>
      <c r="U864" s="710"/>
      <c r="V864" s="709"/>
      <c r="W864" s="709"/>
      <c r="X864" s="709"/>
      <c r="Y864" s="709"/>
      <c r="Z864" s="914">
        <v>0</v>
      </c>
      <c r="AA864" s="766"/>
      <c r="AB864" s="766"/>
      <c r="AC864" s="710" t="s">
        <v>501</v>
      </c>
      <c r="AD864" s="1239">
        <v>0</v>
      </c>
      <c r="AE864" s="766"/>
      <c r="AF864" s="766"/>
      <c r="AG864" s="710" t="s">
        <v>501</v>
      </c>
      <c r="AH864" s="1146">
        <v>0</v>
      </c>
      <c r="AI864" s="766"/>
      <c r="AJ864" s="766"/>
      <c r="AK864" s="795"/>
      <c r="AL864" s="740">
        <f>(Z864*AD864*AH864)</f>
        <v>0</v>
      </c>
      <c r="AM864" s="741"/>
      <c r="AN864" s="741"/>
      <c r="AO864" s="741"/>
      <c r="AP864" s="741"/>
      <c r="AQ864" s="742"/>
      <c r="AR864" s="109"/>
      <c r="AS864" s="109"/>
      <c r="AT864" s="109"/>
      <c r="AU864" s="109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09"/>
      <c r="BF864" s="109"/>
      <c r="BG864" s="109"/>
      <c r="BH864" s="109"/>
      <c r="BI864" s="109"/>
      <c r="BJ864" s="109"/>
      <c r="BK864" s="109"/>
      <c r="BL864" s="111"/>
      <c r="BM864" s="111"/>
      <c r="BN864" s="111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263"/>
      <c r="CM864" s="263"/>
      <c r="CN864" s="263"/>
      <c r="CO864" s="263"/>
      <c r="CP864" s="263"/>
      <c r="CQ864" s="263"/>
      <c r="CR864" s="263"/>
      <c r="CS864" s="263"/>
      <c r="CT864" s="263"/>
      <c r="CU864" s="263"/>
      <c r="CV864" s="263"/>
      <c r="CW864" s="263"/>
      <c r="CX864" s="263"/>
      <c r="CY864" s="262"/>
      <c r="CZ864" s="262"/>
      <c r="DA864" s="262"/>
      <c r="DB864" s="262"/>
      <c r="DC864" s="262"/>
      <c r="DD864" s="262"/>
      <c r="DE864" s="262"/>
      <c r="DF864" s="262"/>
      <c r="DG864" s="262"/>
      <c r="DH864" s="262"/>
      <c r="DI864" s="262"/>
      <c r="DJ864" s="262"/>
      <c r="DK864" s="276"/>
      <c r="DL864" s="276"/>
      <c r="DM864" s="276"/>
      <c r="DN864" s="276"/>
      <c r="DO864" s="276"/>
      <c r="DP864" s="276"/>
      <c r="DQ864" s="276"/>
      <c r="DR864" s="276"/>
      <c r="DS864" s="276"/>
      <c r="DT864" s="276"/>
      <c r="DU864" s="262"/>
      <c r="DV864" s="262"/>
      <c r="DW864" s="262"/>
      <c r="DX864" s="262"/>
      <c r="DY864" s="262"/>
      <c r="DZ864" s="262"/>
      <c r="EA864" s="262"/>
      <c r="EB864" s="262"/>
      <c r="EC864" s="262"/>
      <c r="ED864" s="262"/>
      <c r="EE864" s="262"/>
      <c r="EF864" s="262"/>
      <c r="EG864" s="262"/>
      <c r="EH864" s="262"/>
      <c r="EI864" s="262"/>
      <c r="EJ864" s="262"/>
      <c r="EK864" s="262"/>
      <c r="EL864" s="262"/>
      <c r="EM864" s="262"/>
      <c r="EN864" s="262"/>
      <c r="EO864" s="262"/>
      <c r="EP864" s="262"/>
      <c r="EQ864" s="262"/>
      <c r="ER864" s="262"/>
      <c r="ES864" s="262"/>
      <c r="ET864" s="262"/>
      <c r="EU864" s="262"/>
      <c r="EV864" s="262"/>
      <c r="EW864" s="262"/>
      <c r="EX864" s="262"/>
      <c r="EY864" s="262"/>
      <c r="EZ864" s="262"/>
      <c r="FA864" s="262"/>
      <c r="FB864" s="262"/>
      <c r="FC864" s="262"/>
      <c r="FD864" s="262"/>
      <c r="FE864" s="262"/>
      <c r="FF864" s="262"/>
      <c r="FG864" s="262"/>
      <c r="FH864" s="262"/>
      <c r="FI864" s="262"/>
      <c r="FJ864" s="262"/>
      <c r="FK864" s="262"/>
      <c r="FL864" s="262"/>
      <c r="FM864" s="262"/>
      <c r="FN864" s="262"/>
      <c r="FO864" s="262"/>
      <c r="FP864" s="262"/>
      <c r="FQ864" s="262"/>
      <c r="FR864" s="262"/>
      <c r="FS864" s="262"/>
      <c r="FT864" s="262"/>
      <c r="FU864" s="262"/>
      <c r="FV864" s="262"/>
      <c r="FW864" s="262"/>
      <c r="FX864" s="262"/>
      <c r="FY864" s="262"/>
      <c r="FZ864" s="263"/>
      <c r="GA864" s="263"/>
      <c r="GB864" s="263"/>
      <c r="GC864" s="263"/>
      <c r="GF864" s="263"/>
    </row>
    <row r="865" spans="1:190" ht="20.100000000000001" hidden="1" customHeight="1">
      <c r="A865" s="837"/>
      <c r="B865" s="826"/>
      <c r="C865" s="700"/>
      <c r="D865" s="700"/>
      <c r="E865" s="700"/>
      <c r="F865" s="700"/>
      <c r="G865" s="700"/>
      <c r="H865" s="701"/>
      <c r="I865" s="743"/>
      <c r="J865" s="745"/>
      <c r="K865" s="745"/>
      <c r="L865" s="745"/>
      <c r="M865" s="745"/>
      <c r="N865" s="745"/>
      <c r="O865" s="757"/>
      <c r="P865" s="743" t="s">
        <v>709</v>
      </c>
      <c r="Q865" s="757"/>
      <c r="R865" s="811" t="s">
        <v>431</v>
      </c>
      <c r="S865" s="809"/>
      <c r="T865" s="809"/>
      <c r="U865" s="763" t="s">
        <v>496</v>
      </c>
      <c r="V865" s="809"/>
      <c r="W865" s="809"/>
      <c r="X865" s="809"/>
      <c r="Y865" s="809"/>
      <c r="Z865" s="809"/>
      <c r="AA865" s="763"/>
      <c r="AB865" s="809"/>
      <c r="AC865" s="809"/>
      <c r="AD865" s="809"/>
      <c r="AE865" s="747"/>
      <c r="AF865" s="763"/>
      <c r="AG865" s="747"/>
      <c r="AH865" s="747"/>
      <c r="AI865" s="747"/>
      <c r="AJ865" s="747"/>
      <c r="AK865" s="810"/>
      <c r="AL865" s="753">
        <f>SUM(AL863:AL864)</f>
        <v>0</v>
      </c>
      <c r="AM865" s="754"/>
      <c r="AN865" s="754"/>
      <c r="AO865" s="754"/>
      <c r="AP865" s="754"/>
      <c r="AQ865" s="755"/>
      <c r="AR865" s="109"/>
      <c r="AS865" s="109"/>
      <c r="AT865" s="109"/>
      <c r="AU865" s="109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09"/>
      <c r="BF865" s="109"/>
      <c r="BG865" s="109"/>
      <c r="BH865" s="109"/>
      <c r="BI865" s="109"/>
      <c r="BJ865" s="109"/>
      <c r="BK865" s="109"/>
      <c r="BL865" s="111"/>
      <c r="BM865" s="111"/>
      <c r="BN865" s="111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263"/>
      <c r="CM865" s="263"/>
      <c r="CN865" s="263"/>
      <c r="CO865" s="263"/>
      <c r="CP865" s="263"/>
      <c r="CQ865" s="263"/>
      <c r="CR865" s="263"/>
      <c r="CS865" s="263"/>
      <c r="CT865" s="263"/>
      <c r="CU865" s="263"/>
      <c r="CV865" s="263"/>
      <c r="CW865" s="263"/>
      <c r="CX865" s="263"/>
      <c r="CY865" s="262"/>
      <c r="CZ865" s="262"/>
      <c r="DA865" s="262"/>
      <c r="DB865" s="262"/>
      <c r="DC865" s="262"/>
      <c r="DD865" s="262"/>
      <c r="DE865" s="262"/>
      <c r="DF865" s="262"/>
      <c r="DG865" s="262"/>
      <c r="DH865" s="262"/>
      <c r="DI865" s="262"/>
      <c r="DJ865" s="262"/>
      <c r="DK865" s="276"/>
      <c r="DL865" s="276"/>
      <c r="DM865" s="276"/>
      <c r="DN865" s="276"/>
      <c r="DO865" s="276"/>
      <c r="DP865" s="276"/>
      <c r="DQ865" s="276"/>
      <c r="DR865" s="276"/>
      <c r="DS865" s="276"/>
      <c r="DT865" s="276"/>
      <c r="DU865" s="262"/>
      <c r="DV865" s="262"/>
      <c r="DW865" s="262"/>
      <c r="DX865" s="262"/>
      <c r="DY865" s="262"/>
      <c r="DZ865" s="262"/>
      <c r="EA865" s="262"/>
      <c r="EB865" s="262"/>
      <c r="EC865" s="262"/>
      <c r="ED865" s="262"/>
      <c r="EE865" s="262"/>
      <c r="EF865" s="262"/>
      <c r="EG865" s="262"/>
      <c r="EH865" s="262"/>
      <c r="EI865" s="262"/>
      <c r="EJ865" s="262"/>
      <c r="EK865" s="262"/>
      <c r="EL865" s="262"/>
      <c r="EM865" s="262"/>
      <c r="EN865" s="262"/>
      <c r="EO865" s="262"/>
      <c r="EP865" s="262"/>
      <c r="EQ865" s="262"/>
      <c r="ER865" s="262"/>
      <c r="ES865" s="262"/>
      <c r="ET865" s="262"/>
      <c r="EU865" s="262"/>
      <c r="EV865" s="262"/>
      <c r="EW865" s="262"/>
      <c r="EX865" s="262"/>
      <c r="EY865" s="262"/>
      <c r="EZ865" s="262"/>
      <c r="FA865" s="262"/>
      <c r="FB865" s="262"/>
      <c r="FC865" s="262"/>
      <c r="FD865" s="262"/>
      <c r="FE865" s="262"/>
      <c r="FF865" s="262"/>
      <c r="FG865" s="262"/>
      <c r="FH865" s="262"/>
      <c r="FI865" s="262"/>
      <c r="FJ865" s="262"/>
      <c r="FK865" s="262"/>
      <c r="FL865" s="262"/>
      <c r="FM865" s="262"/>
      <c r="FN865" s="262"/>
      <c r="FO865" s="262"/>
      <c r="FP865" s="262"/>
      <c r="FQ865" s="262"/>
      <c r="FR865" s="262"/>
      <c r="FS865" s="262"/>
      <c r="FT865" s="262"/>
      <c r="FU865" s="262"/>
      <c r="FV865" s="262"/>
      <c r="FW865" s="262"/>
      <c r="FX865" s="262"/>
      <c r="FY865" s="262"/>
      <c r="FZ865" s="263"/>
      <c r="GA865" s="263"/>
      <c r="GB865" s="263"/>
      <c r="GC865" s="263"/>
      <c r="GF865" s="263"/>
    </row>
    <row r="866" spans="1:190" ht="20.100000000000001" hidden="1" customHeight="1">
      <c r="A866" s="796"/>
      <c r="B866" s="798"/>
      <c r="C866" s="798"/>
      <c r="D866" s="798"/>
      <c r="E866" s="798"/>
      <c r="F866" s="798"/>
      <c r="G866" s="798"/>
      <c r="H866" s="701"/>
      <c r="I866" s="1291" t="s">
        <v>822</v>
      </c>
      <c r="J866" s="699"/>
      <c r="K866" s="699"/>
      <c r="L866" s="699"/>
      <c r="M866" s="699"/>
      <c r="N866" s="699"/>
      <c r="O866" s="735"/>
      <c r="P866" s="698" t="s">
        <v>514</v>
      </c>
      <c r="Q866" s="735"/>
      <c r="R866" s="794" t="s">
        <v>819</v>
      </c>
      <c r="S866" s="709"/>
      <c r="T866" s="709"/>
      <c r="U866" s="709"/>
      <c r="V866" s="709"/>
      <c r="W866" s="709"/>
      <c r="X866" s="709"/>
      <c r="Y866" s="709"/>
      <c r="Z866" s="710"/>
      <c r="AA866" s="709"/>
      <c r="AB866" s="709"/>
      <c r="AC866" s="709"/>
      <c r="AD866" s="709"/>
      <c r="AE866" s="710"/>
      <c r="AF866" s="1290"/>
      <c r="AG866" s="766"/>
      <c r="AH866" s="766"/>
      <c r="AI866" s="709"/>
      <c r="AJ866" s="709"/>
      <c r="AK866" s="795"/>
      <c r="AL866" s="740"/>
      <c r="AM866" s="741"/>
      <c r="AN866" s="741"/>
      <c r="AO866" s="741"/>
      <c r="AP866" s="741"/>
      <c r="AQ866" s="742"/>
      <c r="AR866" s="109"/>
      <c r="AS866" s="109"/>
      <c r="AT866" s="111"/>
      <c r="AU866" s="111"/>
      <c r="AV866" s="111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11"/>
      <c r="BM866" s="111"/>
      <c r="BN866" s="111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263"/>
      <c r="CM866" s="263"/>
      <c r="CN866" s="263"/>
      <c r="CO866" s="263"/>
      <c r="CP866" s="263"/>
      <c r="CQ866" s="263"/>
      <c r="CR866" s="263"/>
      <c r="CS866" s="263"/>
      <c r="CT866" s="263"/>
      <c r="CU866" s="263"/>
      <c r="CV866" s="263"/>
      <c r="CW866" s="263"/>
      <c r="CX866" s="263"/>
      <c r="CY866" s="262"/>
      <c r="CZ866" s="262"/>
      <c r="DA866" s="262"/>
      <c r="DB866" s="262"/>
      <c r="DC866" s="262"/>
      <c r="DD866" s="262"/>
      <c r="DE866" s="262"/>
      <c r="DF866" s="262"/>
      <c r="DG866" s="262"/>
      <c r="DH866" s="262"/>
      <c r="DI866" s="262"/>
      <c r="DJ866" s="262"/>
      <c r="DK866" s="262"/>
      <c r="DL866" s="276"/>
      <c r="DM866" s="276"/>
      <c r="DN866" s="276"/>
      <c r="DO866" s="276"/>
      <c r="DP866" s="276"/>
      <c r="DQ866" s="276"/>
      <c r="DR866" s="276"/>
      <c r="DS866" s="276"/>
      <c r="DT866" s="276"/>
      <c r="DU866" s="262"/>
      <c r="DV866" s="262"/>
      <c r="DW866" s="262"/>
      <c r="DX866" s="262"/>
      <c r="DY866" s="262"/>
      <c r="DZ866" s="262"/>
      <c r="EA866" s="262"/>
      <c r="EB866" s="262"/>
      <c r="EC866" s="262"/>
      <c r="ED866" s="262"/>
      <c r="EE866" s="262"/>
      <c r="EF866" s="262"/>
      <c r="EG866" s="262"/>
      <c r="EH866" s="262"/>
      <c r="EI866" s="262"/>
      <c r="EJ866" s="262"/>
      <c r="EK866" s="262"/>
      <c r="EL866" s="262"/>
      <c r="EM866" s="262"/>
      <c r="EN866" s="262"/>
      <c r="EO866" s="262"/>
      <c r="EP866" s="262"/>
      <c r="EQ866" s="262"/>
      <c r="ER866" s="262"/>
      <c r="ES866" s="262"/>
      <c r="ET866" s="262"/>
      <c r="EU866" s="262"/>
      <c r="EV866" s="262"/>
      <c r="EW866" s="262"/>
      <c r="EX866" s="262"/>
      <c r="EY866" s="262"/>
      <c r="EZ866" s="262"/>
      <c r="FA866" s="262"/>
      <c r="FB866" s="262"/>
      <c r="FC866" s="262"/>
      <c r="FD866" s="262"/>
      <c r="FE866" s="262"/>
      <c r="FF866" s="262"/>
      <c r="FG866" s="262"/>
      <c r="FH866" s="262"/>
      <c r="FI866" s="262"/>
      <c r="FJ866" s="262"/>
      <c r="FK866" s="262"/>
      <c r="FL866" s="262"/>
      <c r="FM866" s="262"/>
      <c r="FN866" s="262"/>
      <c r="FO866" s="262"/>
      <c r="FP866" s="262"/>
      <c r="FQ866" s="262"/>
      <c r="FR866" s="262"/>
      <c r="FS866" s="262"/>
      <c r="FT866" s="262"/>
      <c r="FU866" s="262"/>
      <c r="FV866" s="262"/>
      <c r="FW866" s="262"/>
      <c r="FX866" s="262"/>
      <c r="FY866" s="262"/>
      <c r="FZ866" s="262"/>
      <c r="GA866" s="262"/>
      <c r="GB866" s="263"/>
      <c r="GC866" s="263"/>
      <c r="GD866" s="263"/>
      <c r="GE866" s="263"/>
      <c r="GF866" s="263"/>
      <c r="GH866" s="263"/>
    </row>
    <row r="867" spans="1:190" ht="20.100000000000001" hidden="1" customHeight="1">
      <c r="A867" s="796"/>
      <c r="B867" s="798"/>
      <c r="C867" s="798"/>
      <c r="D867" s="798"/>
      <c r="E867" s="798"/>
      <c r="F867" s="798"/>
      <c r="G867" s="798"/>
      <c r="H867" s="701"/>
      <c r="I867" s="1291"/>
      <c r="J867" s="699"/>
      <c r="K867" s="699"/>
      <c r="L867" s="699"/>
      <c r="M867" s="699"/>
      <c r="N867" s="699"/>
      <c r="O867" s="735"/>
      <c r="P867" s="698"/>
      <c r="Q867" s="735"/>
      <c r="R867" s="794" t="s">
        <v>820</v>
      </c>
      <c r="S867" s="709"/>
      <c r="T867" s="709"/>
      <c r="U867" s="709"/>
      <c r="V867" s="709"/>
      <c r="W867" s="709"/>
      <c r="X867" s="709"/>
      <c r="Y867" s="709"/>
      <c r="Z867" s="710"/>
      <c r="AA867" s="709"/>
      <c r="AB867" s="709"/>
      <c r="AC867" s="709"/>
      <c r="AD867" s="709"/>
      <c r="AE867" s="710"/>
      <c r="AF867" s="1290"/>
      <c r="AG867" s="766"/>
      <c r="AH867" s="766"/>
      <c r="AI867" s="709"/>
      <c r="AJ867" s="709"/>
      <c r="AK867" s="795"/>
      <c r="AL867" s="740"/>
      <c r="AM867" s="741"/>
      <c r="AN867" s="741"/>
      <c r="AO867" s="741"/>
      <c r="AP867" s="741"/>
      <c r="AQ867" s="742"/>
      <c r="AR867" s="109"/>
      <c r="AS867" s="109"/>
      <c r="AT867" s="111"/>
      <c r="AU867" s="111"/>
      <c r="AV867" s="111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11"/>
      <c r="BM867" s="111"/>
      <c r="BN867" s="111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263"/>
      <c r="CM867" s="263"/>
      <c r="CN867" s="263"/>
      <c r="CO867" s="263"/>
      <c r="CP867" s="263"/>
      <c r="CQ867" s="263"/>
      <c r="CR867" s="263"/>
      <c r="CS867" s="263"/>
      <c r="CT867" s="263"/>
      <c r="CU867" s="263"/>
      <c r="CV867" s="263"/>
      <c r="CW867" s="263"/>
      <c r="CX867" s="263"/>
      <c r="CY867" s="262"/>
      <c r="CZ867" s="262"/>
      <c r="DA867" s="262"/>
      <c r="DB867" s="262"/>
      <c r="DC867" s="262"/>
      <c r="DD867" s="262"/>
      <c r="DE867" s="262"/>
      <c r="DF867" s="262"/>
      <c r="DG867" s="262"/>
      <c r="DH867" s="262"/>
      <c r="DI867" s="262"/>
      <c r="DJ867" s="262"/>
      <c r="DK867" s="262"/>
      <c r="DL867" s="276"/>
      <c r="DM867" s="276"/>
      <c r="DN867" s="276"/>
      <c r="DO867" s="276"/>
      <c r="DP867" s="276"/>
      <c r="DQ867" s="276"/>
      <c r="DR867" s="276"/>
      <c r="DS867" s="276"/>
      <c r="DT867" s="276"/>
      <c r="DU867" s="262"/>
      <c r="DV867" s="262"/>
      <c r="DW867" s="262"/>
      <c r="DX867" s="262"/>
      <c r="DY867" s="262"/>
      <c r="DZ867" s="262"/>
      <c r="EA867" s="262"/>
      <c r="EB867" s="262"/>
      <c r="EC867" s="262"/>
      <c r="ED867" s="262"/>
      <c r="EE867" s="262"/>
      <c r="EF867" s="262"/>
      <c r="EG867" s="262"/>
      <c r="EH867" s="262"/>
      <c r="EI867" s="262"/>
      <c r="EJ867" s="262"/>
      <c r="EK867" s="262"/>
      <c r="EL867" s="262"/>
      <c r="EM867" s="262"/>
      <c r="EN867" s="262"/>
      <c r="EO867" s="262"/>
      <c r="EP867" s="262"/>
      <c r="EQ867" s="262"/>
      <c r="ER867" s="262"/>
      <c r="ES867" s="262"/>
      <c r="ET867" s="262"/>
      <c r="EU867" s="262"/>
      <c r="EV867" s="262"/>
      <c r="EW867" s="262"/>
      <c r="EX867" s="262"/>
      <c r="EY867" s="262"/>
      <c r="EZ867" s="262"/>
      <c r="FA867" s="262"/>
      <c r="FB867" s="262"/>
      <c r="FC867" s="262"/>
      <c r="FD867" s="262"/>
      <c r="FE867" s="262"/>
      <c r="FF867" s="262"/>
      <c r="FG867" s="262"/>
      <c r="FH867" s="262"/>
      <c r="FI867" s="262"/>
      <c r="FJ867" s="262"/>
      <c r="FK867" s="262"/>
      <c r="FL867" s="262"/>
      <c r="FM867" s="262"/>
      <c r="FN867" s="262"/>
      <c r="FO867" s="262"/>
      <c r="FP867" s="262"/>
      <c r="FQ867" s="262"/>
      <c r="FR867" s="262"/>
      <c r="FS867" s="262"/>
      <c r="FT867" s="262"/>
      <c r="FU867" s="262"/>
      <c r="FV867" s="262"/>
      <c r="FW867" s="262"/>
      <c r="FX867" s="262"/>
      <c r="FY867" s="262"/>
      <c r="FZ867" s="262"/>
      <c r="GA867" s="262"/>
      <c r="GB867" s="263"/>
      <c r="GC867" s="263"/>
      <c r="GD867" s="263"/>
      <c r="GE867" s="263"/>
      <c r="GF867" s="263"/>
      <c r="GH867" s="263"/>
    </row>
    <row r="868" spans="1:190" ht="20.100000000000001" hidden="1" customHeight="1">
      <c r="A868" s="796"/>
      <c r="B868" s="798"/>
      <c r="C868" s="798"/>
      <c r="D868" s="798"/>
      <c r="E868" s="798"/>
      <c r="F868" s="798"/>
      <c r="G868" s="798"/>
      <c r="H868" s="701"/>
      <c r="I868" s="1292"/>
      <c r="J868" s="699"/>
      <c r="K868" s="699"/>
      <c r="L868" s="699"/>
      <c r="M868" s="699"/>
      <c r="N868" s="699"/>
      <c r="O868" s="735"/>
      <c r="P868" s="698"/>
      <c r="Q868" s="735"/>
      <c r="R868" s="837"/>
      <c r="S868" s="766"/>
      <c r="T868" s="766"/>
      <c r="U868" s="710"/>
      <c r="V868" s="709"/>
      <c r="W868" s="709"/>
      <c r="X868" s="709"/>
      <c r="Y868" s="709"/>
      <c r="Z868" s="914">
        <v>0</v>
      </c>
      <c r="AA868" s="766"/>
      <c r="AB868" s="766"/>
      <c r="AC868" s="710" t="s">
        <v>501</v>
      </c>
      <c r="AD868" s="1239">
        <v>0</v>
      </c>
      <c r="AE868" s="766"/>
      <c r="AF868" s="766"/>
      <c r="AG868" s="710" t="s">
        <v>501</v>
      </c>
      <c r="AH868" s="1146">
        <v>0</v>
      </c>
      <c r="AI868" s="766"/>
      <c r="AJ868" s="766"/>
      <c r="AK868" s="795"/>
      <c r="AL868" s="740">
        <f>(Z868*AD868*AH868)</f>
        <v>0</v>
      </c>
      <c r="AM868" s="741"/>
      <c r="AN868" s="741"/>
      <c r="AO868" s="741"/>
      <c r="AP868" s="741"/>
      <c r="AQ868" s="742"/>
      <c r="AR868" s="109"/>
      <c r="AS868" s="109"/>
      <c r="AT868" s="109"/>
      <c r="AU868" s="109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09"/>
      <c r="BF868" s="109"/>
      <c r="BG868" s="109"/>
      <c r="BH868" s="109"/>
      <c r="BI868" s="109"/>
      <c r="BJ868" s="109"/>
      <c r="BK868" s="109"/>
      <c r="BL868" s="111"/>
      <c r="BM868" s="111"/>
      <c r="BN868" s="111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263"/>
      <c r="CM868" s="263"/>
      <c r="CN868" s="263"/>
      <c r="CO868" s="263"/>
      <c r="CP868" s="263"/>
      <c r="CQ868" s="263"/>
      <c r="CR868" s="263"/>
      <c r="CS868" s="263"/>
      <c r="CT868" s="263"/>
      <c r="CU868" s="263"/>
      <c r="CV868" s="263"/>
      <c r="CW868" s="263"/>
      <c r="CX868" s="263"/>
      <c r="CY868" s="262"/>
      <c r="CZ868" s="262"/>
      <c r="DA868" s="262"/>
      <c r="DB868" s="262"/>
      <c r="DC868" s="262"/>
      <c r="DD868" s="262"/>
      <c r="DE868" s="262"/>
      <c r="DF868" s="262"/>
      <c r="DG868" s="262"/>
      <c r="DH868" s="262"/>
      <c r="DI868" s="262"/>
      <c r="DJ868" s="262"/>
      <c r="DK868" s="276"/>
      <c r="DL868" s="276"/>
      <c r="DM868" s="276"/>
      <c r="DN868" s="276"/>
      <c r="DO868" s="276"/>
      <c r="DP868" s="276"/>
      <c r="DQ868" s="276"/>
      <c r="DR868" s="276"/>
      <c r="DS868" s="276"/>
      <c r="DT868" s="276"/>
      <c r="DU868" s="262"/>
      <c r="DV868" s="262"/>
      <c r="DW868" s="262"/>
      <c r="DX868" s="262"/>
      <c r="DY868" s="262"/>
      <c r="DZ868" s="262"/>
      <c r="EA868" s="262"/>
      <c r="EB868" s="262"/>
      <c r="EC868" s="262"/>
      <c r="ED868" s="262"/>
      <c r="EE868" s="262"/>
      <c r="EF868" s="262"/>
      <c r="EG868" s="262"/>
      <c r="EH868" s="262"/>
      <c r="EI868" s="262"/>
      <c r="EJ868" s="262"/>
      <c r="EK868" s="262"/>
      <c r="EL868" s="262"/>
      <c r="EM868" s="262"/>
      <c r="EN868" s="262"/>
      <c r="EO868" s="262"/>
      <c r="EP868" s="262"/>
      <c r="EQ868" s="262"/>
      <c r="ER868" s="262"/>
      <c r="ES868" s="262"/>
      <c r="ET868" s="262"/>
      <c r="EU868" s="262"/>
      <c r="EV868" s="262"/>
      <c r="EW868" s="262"/>
      <c r="EX868" s="262"/>
      <c r="EY868" s="262"/>
      <c r="EZ868" s="262"/>
      <c r="FA868" s="262"/>
      <c r="FB868" s="262"/>
      <c r="FC868" s="262"/>
      <c r="FD868" s="262"/>
      <c r="FE868" s="262"/>
      <c r="FF868" s="262"/>
      <c r="FG868" s="262"/>
      <c r="FH868" s="262"/>
      <c r="FI868" s="262"/>
      <c r="FJ868" s="262"/>
      <c r="FK868" s="262"/>
      <c r="FL868" s="262"/>
      <c r="FM868" s="262"/>
      <c r="FN868" s="262"/>
      <c r="FO868" s="262"/>
      <c r="FP868" s="262"/>
      <c r="FQ868" s="262"/>
      <c r="FR868" s="262"/>
      <c r="FS868" s="262"/>
      <c r="FT868" s="262"/>
      <c r="FU868" s="262"/>
      <c r="FV868" s="262"/>
      <c r="FW868" s="262"/>
      <c r="FX868" s="262"/>
      <c r="FY868" s="262"/>
      <c r="FZ868" s="263"/>
      <c r="GA868" s="263"/>
      <c r="GB868" s="263"/>
      <c r="GC868" s="263"/>
      <c r="GF868" s="263"/>
    </row>
    <row r="869" spans="1:190" ht="20.100000000000001" hidden="1" customHeight="1">
      <c r="A869" s="796"/>
      <c r="B869" s="798"/>
      <c r="C869" s="798"/>
      <c r="D869" s="798"/>
      <c r="E869" s="798"/>
      <c r="F869" s="798"/>
      <c r="G869" s="798"/>
      <c r="H869" s="701"/>
      <c r="I869" s="1292"/>
      <c r="J869" s="699"/>
      <c r="K869" s="699"/>
      <c r="L869" s="699"/>
      <c r="M869" s="699"/>
      <c r="N869" s="699"/>
      <c r="O869" s="735"/>
      <c r="P869" s="698"/>
      <c r="Q869" s="735"/>
      <c r="R869" s="765"/>
      <c r="S869" s="766"/>
      <c r="T869" s="766"/>
      <c r="U869" s="710"/>
      <c r="V869" s="709"/>
      <c r="W869" s="709"/>
      <c r="X869" s="709"/>
      <c r="Y869" s="709"/>
      <c r="Z869" s="914">
        <v>0</v>
      </c>
      <c r="AA869" s="766"/>
      <c r="AB869" s="766"/>
      <c r="AC869" s="710" t="s">
        <v>501</v>
      </c>
      <c r="AD869" s="1239">
        <v>0</v>
      </c>
      <c r="AE869" s="766"/>
      <c r="AF869" s="766"/>
      <c r="AG869" s="710" t="s">
        <v>501</v>
      </c>
      <c r="AH869" s="1146">
        <v>0</v>
      </c>
      <c r="AI869" s="766"/>
      <c r="AJ869" s="766"/>
      <c r="AK869" s="795"/>
      <c r="AL869" s="740">
        <f>(Z869*AD869*AH869)</f>
        <v>0</v>
      </c>
      <c r="AM869" s="741"/>
      <c r="AN869" s="741"/>
      <c r="AO869" s="741"/>
      <c r="AP869" s="741"/>
      <c r="AQ869" s="742"/>
      <c r="AR869" s="109"/>
      <c r="AS869" s="109"/>
      <c r="AT869" s="109"/>
      <c r="AU869" s="109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09"/>
      <c r="BF869" s="109"/>
      <c r="BG869" s="109"/>
      <c r="BH869" s="109"/>
      <c r="BI869" s="109"/>
      <c r="BJ869" s="109"/>
      <c r="BK869" s="109"/>
      <c r="BL869" s="111"/>
      <c r="BM869" s="111"/>
      <c r="BN869" s="111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263"/>
      <c r="CM869" s="263"/>
      <c r="CN869" s="263"/>
      <c r="CO869" s="263"/>
      <c r="CP869" s="263"/>
      <c r="CQ869" s="263"/>
      <c r="CR869" s="263"/>
      <c r="CS869" s="263"/>
      <c r="CT869" s="263"/>
      <c r="CU869" s="263"/>
      <c r="CV869" s="263"/>
      <c r="CW869" s="263"/>
      <c r="CX869" s="263"/>
      <c r="CY869" s="262"/>
      <c r="CZ869" s="262"/>
      <c r="DA869" s="262"/>
      <c r="DB869" s="262"/>
      <c r="DC869" s="262"/>
      <c r="DD869" s="262"/>
      <c r="DE869" s="262"/>
      <c r="DF869" s="262"/>
      <c r="DG869" s="262"/>
      <c r="DH869" s="262"/>
      <c r="DI869" s="262"/>
      <c r="DJ869" s="262"/>
      <c r="DK869" s="276"/>
      <c r="DL869" s="276"/>
      <c r="DM869" s="276"/>
      <c r="DN869" s="276"/>
      <c r="DO869" s="276"/>
      <c r="DP869" s="276"/>
      <c r="DQ869" s="276"/>
      <c r="DR869" s="276"/>
      <c r="DS869" s="276"/>
      <c r="DT869" s="276"/>
      <c r="DU869" s="262"/>
      <c r="DV869" s="262"/>
      <c r="DW869" s="262"/>
      <c r="DX869" s="262"/>
      <c r="DY869" s="262"/>
      <c r="DZ869" s="262"/>
      <c r="EA869" s="262"/>
      <c r="EB869" s="262"/>
      <c r="EC869" s="262"/>
      <c r="ED869" s="262"/>
      <c r="EE869" s="262"/>
      <c r="EF869" s="262"/>
      <c r="EG869" s="262"/>
      <c r="EH869" s="262"/>
      <c r="EI869" s="262"/>
      <c r="EJ869" s="262"/>
      <c r="EK869" s="262"/>
      <c r="EL869" s="262"/>
      <c r="EM869" s="262"/>
      <c r="EN869" s="262"/>
      <c r="EO869" s="262"/>
      <c r="EP869" s="262"/>
      <c r="EQ869" s="262"/>
      <c r="ER869" s="262"/>
      <c r="ES869" s="262"/>
      <c r="ET869" s="262"/>
      <c r="EU869" s="262"/>
      <c r="EV869" s="262"/>
      <c r="EW869" s="262"/>
      <c r="EX869" s="262"/>
      <c r="EY869" s="262"/>
      <c r="EZ869" s="262"/>
      <c r="FA869" s="262"/>
      <c r="FB869" s="262"/>
      <c r="FC869" s="262"/>
      <c r="FD869" s="262"/>
      <c r="FE869" s="262"/>
      <c r="FF869" s="262"/>
      <c r="FG869" s="262"/>
      <c r="FH869" s="262"/>
      <c r="FI869" s="262"/>
      <c r="FJ869" s="262"/>
      <c r="FK869" s="262"/>
      <c r="FL869" s="262"/>
      <c r="FM869" s="262"/>
      <c r="FN869" s="262"/>
      <c r="FO869" s="262"/>
      <c r="FP869" s="262"/>
      <c r="FQ869" s="262"/>
      <c r="FR869" s="262"/>
      <c r="FS869" s="262"/>
      <c r="FT869" s="262"/>
      <c r="FU869" s="262"/>
      <c r="FV869" s="262"/>
      <c r="FW869" s="262"/>
      <c r="FX869" s="262"/>
      <c r="FY869" s="262"/>
      <c r="FZ869" s="263"/>
      <c r="GA869" s="263"/>
      <c r="GB869" s="263"/>
      <c r="GC869" s="263"/>
      <c r="GF869" s="263"/>
    </row>
    <row r="870" spans="1:190" ht="20.100000000000001" hidden="1" customHeight="1">
      <c r="A870" s="842"/>
      <c r="B870" s="843"/>
      <c r="C870" s="770"/>
      <c r="D870" s="770"/>
      <c r="E870" s="770"/>
      <c r="F870" s="770"/>
      <c r="G870" s="770"/>
      <c r="H870" s="771"/>
      <c r="I870" s="768"/>
      <c r="J870" s="769"/>
      <c r="K870" s="769"/>
      <c r="L870" s="769"/>
      <c r="M870" s="769"/>
      <c r="N870" s="769"/>
      <c r="O870" s="775"/>
      <c r="P870" s="768" t="s">
        <v>709</v>
      </c>
      <c r="Q870" s="775"/>
      <c r="R870" s="811" t="s">
        <v>431</v>
      </c>
      <c r="S870" s="809"/>
      <c r="T870" s="809"/>
      <c r="U870" s="763" t="s">
        <v>496</v>
      </c>
      <c r="V870" s="809"/>
      <c r="W870" s="809"/>
      <c r="X870" s="809"/>
      <c r="Y870" s="809"/>
      <c r="Z870" s="809"/>
      <c r="AA870" s="763"/>
      <c r="AB870" s="809"/>
      <c r="AC870" s="809"/>
      <c r="AD870" s="809"/>
      <c r="AE870" s="747"/>
      <c r="AF870" s="763"/>
      <c r="AG870" s="747"/>
      <c r="AH870" s="747"/>
      <c r="AI870" s="747"/>
      <c r="AJ870" s="747"/>
      <c r="AK870" s="810"/>
      <c r="AL870" s="753">
        <f>SUM(AL868:AL869)</f>
        <v>0</v>
      </c>
      <c r="AM870" s="754"/>
      <c r="AN870" s="754"/>
      <c r="AO870" s="754"/>
      <c r="AP870" s="754"/>
      <c r="AQ870" s="755"/>
      <c r="AR870" s="109"/>
      <c r="AS870" s="109"/>
      <c r="AT870" s="109"/>
      <c r="AU870" s="109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09"/>
      <c r="BF870" s="109"/>
      <c r="BG870" s="109"/>
      <c r="BH870" s="109"/>
      <c r="BI870" s="109"/>
      <c r="BJ870" s="109"/>
      <c r="BK870" s="109"/>
      <c r="BL870" s="111"/>
      <c r="BM870" s="111"/>
      <c r="BN870" s="111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263"/>
      <c r="CM870" s="263"/>
      <c r="CN870" s="263"/>
      <c r="CO870" s="263"/>
      <c r="CP870" s="263"/>
      <c r="CQ870" s="263"/>
      <c r="CR870" s="263"/>
      <c r="CS870" s="263"/>
      <c r="CT870" s="263"/>
      <c r="CU870" s="263"/>
      <c r="CV870" s="263"/>
      <c r="CW870" s="263"/>
      <c r="CX870" s="263"/>
      <c r="CY870" s="262"/>
      <c r="CZ870" s="262"/>
      <c r="DA870" s="262"/>
      <c r="DB870" s="262"/>
      <c r="DC870" s="262"/>
      <c r="DD870" s="262"/>
      <c r="DE870" s="262"/>
      <c r="DF870" s="262"/>
      <c r="DG870" s="262"/>
      <c r="DH870" s="262"/>
      <c r="DI870" s="262"/>
      <c r="DJ870" s="262"/>
      <c r="DK870" s="276"/>
      <c r="DL870" s="276"/>
      <c r="DM870" s="276"/>
      <c r="DN870" s="276"/>
      <c r="DO870" s="276"/>
      <c r="DP870" s="276"/>
      <c r="DQ870" s="276"/>
      <c r="DR870" s="276"/>
      <c r="DS870" s="276"/>
      <c r="DT870" s="276"/>
      <c r="DU870" s="262"/>
      <c r="DV870" s="262"/>
      <c r="DW870" s="262"/>
      <c r="DX870" s="262"/>
      <c r="DY870" s="262"/>
      <c r="DZ870" s="262"/>
      <c r="EA870" s="262"/>
      <c r="EB870" s="262"/>
      <c r="EC870" s="262"/>
      <c r="ED870" s="262"/>
      <c r="EE870" s="262"/>
      <c r="EF870" s="262"/>
      <c r="EG870" s="262"/>
      <c r="EH870" s="262"/>
      <c r="EI870" s="262"/>
      <c r="EJ870" s="262"/>
      <c r="EK870" s="262"/>
      <c r="EL870" s="262"/>
      <c r="EM870" s="262"/>
      <c r="EN870" s="262"/>
      <c r="EO870" s="262"/>
      <c r="EP870" s="262"/>
      <c r="EQ870" s="262"/>
      <c r="ER870" s="262"/>
      <c r="ES870" s="262"/>
      <c r="ET870" s="262"/>
      <c r="EU870" s="262"/>
      <c r="EV870" s="262"/>
      <c r="EW870" s="262"/>
      <c r="EX870" s="262"/>
      <c r="EY870" s="262"/>
      <c r="EZ870" s="262"/>
      <c r="FA870" s="262"/>
      <c r="FB870" s="262"/>
      <c r="FC870" s="262"/>
      <c r="FD870" s="262"/>
      <c r="FE870" s="262"/>
      <c r="FF870" s="262"/>
      <c r="FG870" s="262"/>
      <c r="FH870" s="262"/>
      <c r="FI870" s="262"/>
      <c r="FJ870" s="262"/>
      <c r="FK870" s="262"/>
      <c r="FL870" s="262"/>
      <c r="FM870" s="262"/>
      <c r="FN870" s="262"/>
      <c r="FO870" s="262"/>
      <c r="FP870" s="262"/>
      <c r="FQ870" s="262"/>
      <c r="FR870" s="262"/>
      <c r="FS870" s="262"/>
      <c r="FT870" s="262"/>
      <c r="FU870" s="262"/>
      <c r="FV870" s="262"/>
      <c r="FW870" s="262"/>
      <c r="FX870" s="262"/>
      <c r="FY870" s="262"/>
      <c r="FZ870" s="263"/>
      <c r="GA870" s="263"/>
      <c r="GB870" s="263"/>
      <c r="GC870" s="263"/>
      <c r="GF870" s="263"/>
    </row>
    <row r="871" spans="1:190" ht="20.100000000000001" hidden="1" customHeight="1">
      <c r="A871" s="683" t="s">
        <v>818</v>
      </c>
      <c r="B871" s="684"/>
      <c r="C871" s="687"/>
      <c r="D871" s="687"/>
      <c r="E871" s="687"/>
      <c r="F871" s="684"/>
      <c r="G871" s="687"/>
      <c r="H871" s="785"/>
      <c r="I871" s="683" t="s">
        <v>823</v>
      </c>
      <c r="J871" s="684"/>
      <c r="K871" s="684"/>
      <c r="L871" s="684"/>
      <c r="M871" s="684"/>
      <c r="N871" s="684"/>
      <c r="O871" s="685"/>
      <c r="P871" s="683" t="s">
        <v>514</v>
      </c>
      <c r="Q871" s="685"/>
      <c r="R871" s="789"/>
      <c r="S871" s="693"/>
      <c r="T871" s="693"/>
      <c r="U871" s="693"/>
      <c r="V871" s="693"/>
      <c r="W871" s="693"/>
      <c r="X871" s="693"/>
      <c r="Y871" s="693"/>
      <c r="Z871" s="857"/>
      <c r="AA871" s="693"/>
      <c r="AB871" s="693"/>
      <c r="AC871" s="693"/>
      <c r="AD871" s="693"/>
      <c r="AE871" s="857"/>
      <c r="AF871" s="1293"/>
      <c r="AG871" s="687"/>
      <c r="AH871" s="687"/>
      <c r="AI871" s="693"/>
      <c r="AJ871" s="693"/>
      <c r="AK871" s="790"/>
      <c r="AL871" s="1029"/>
      <c r="AM871" s="1030"/>
      <c r="AN871" s="1030"/>
      <c r="AO871" s="1030"/>
      <c r="AP871" s="1030"/>
      <c r="AQ871" s="891"/>
      <c r="AR871" s="109"/>
      <c r="AS871" s="109"/>
      <c r="AT871" s="109"/>
      <c r="AU871" s="109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09"/>
      <c r="BF871" s="109"/>
      <c r="BG871" s="109"/>
      <c r="BH871" s="109"/>
      <c r="BI871" s="109"/>
      <c r="BJ871" s="109"/>
      <c r="BK871" s="109"/>
      <c r="BL871" s="111"/>
      <c r="BM871" s="111"/>
      <c r="BN871" s="111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263"/>
      <c r="CM871" s="263"/>
      <c r="CN871" s="263"/>
      <c r="CO871" s="263"/>
      <c r="CP871" s="263"/>
      <c r="CQ871" s="263"/>
      <c r="CR871" s="263"/>
      <c r="CS871" s="263"/>
      <c r="CT871" s="263"/>
      <c r="CU871" s="263"/>
      <c r="CV871" s="263"/>
      <c r="CW871" s="263"/>
      <c r="CX871" s="263"/>
      <c r="CY871" s="262"/>
      <c r="CZ871" s="262"/>
      <c r="DA871" s="262"/>
      <c r="DB871" s="262"/>
      <c r="DC871" s="262"/>
      <c r="DD871" s="262"/>
      <c r="DE871" s="262"/>
      <c r="DF871" s="262"/>
      <c r="DG871" s="262"/>
      <c r="DH871" s="262"/>
      <c r="DI871" s="262"/>
      <c r="DJ871" s="262"/>
      <c r="DK871" s="276"/>
      <c r="DL871" s="276"/>
      <c r="DM871" s="276"/>
      <c r="DN871" s="276"/>
      <c r="DO871" s="276"/>
      <c r="DP871" s="276"/>
      <c r="DQ871" s="276"/>
      <c r="DR871" s="276"/>
      <c r="DS871" s="276"/>
      <c r="DT871" s="276"/>
      <c r="DU871" s="262"/>
      <c r="DV871" s="262"/>
      <c r="DW871" s="262"/>
      <c r="DX871" s="262"/>
      <c r="DY871" s="262"/>
      <c r="DZ871" s="262"/>
      <c r="EA871" s="262"/>
      <c r="EB871" s="262"/>
      <c r="EC871" s="262"/>
      <c r="ED871" s="262"/>
      <c r="EE871" s="262"/>
      <c r="EF871" s="262"/>
      <c r="EG871" s="262"/>
      <c r="EH871" s="262"/>
      <c r="EI871" s="262"/>
      <c r="EJ871" s="262"/>
      <c r="EK871" s="262"/>
      <c r="EL871" s="262"/>
      <c r="EM871" s="262"/>
      <c r="EN871" s="262"/>
      <c r="EO871" s="262"/>
      <c r="EP871" s="262"/>
      <c r="EQ871" s="262"/>
      <c r="ER871" s="262"/>
      <c r="ES871" s="262"/>
      <c r="ET871" s="262"/>
      <c r="EU871" s="262"/>
      <c r="EV871" s="262"/>
      <c r="EW871" s="262"/>
      <c r="EX871" s="262"/>
      <c r="EY871" s="262"/>
      <c r="EZ871" s="262"/>
      <c r="FA871" s="262"/>
      <c r="FB871" s="262"/>
      <c r="FC871" s="262"/>
      <c r="FD871" s="262"/>
      <c r="FE871" s="262"/>
      <c r="FF871" s="262"/>
      <c r="FG871" s="262"/>
      <c r="FH871" s="262"/>
      <c r="FI871" s="262"/>
      <c r="FJ871" s="262"/>
      <c r="FK871" s="262"/>
      <c r="FL871" s="262"/>
      <c r="FM871" s="262"/>
      <c r="FN871" s="262"/>
      <c r="FO871" s="262"/>
      <c r="FP871" s="262"/>
      <c r="FQ871" s="262"/>
      <c r="FR871" s="262"/>
      <c r="FS871" s="262"/>
      <c r="FT871" s="262"/>
      <c r="FU871" s="262"/>
      <c r="FV871" s="262"/>
      <c r="FW871" s="262"/>
      <c r="FX871" s="262"/>
      <c r="FY871" s="262"/>
      <c r="FZ871" s="263"/>
      <c r="GA871" s="263"/>
      <c r="GB871" s="263"/>
      <c r="GC871" s="263"/>
      <c r="GF871" s="263"/>
    </row>
    <row r="872" spans="1:190" ht="20.100000000000001" hidden="1" customHeight="1">
      <c r="A872" s="765" t="s">
        <v>824</v>
      </c>
      <c r="B872" s="766"/>
      <c r="C872" s="766"/>
      <c r="D872" s="766"/>
      <c r="E872" s="766"/>
      <c r="F872" s="766"/>
      <c r="G872" s="766"/>
      <c r="H872" s="788"/>
      <c r="I872" s="953" t="s">
        <v>41</v>
      </c>
      <c r="J872" s="699"/>
      <c r="K872" s="699"/>
      <c r="L872" s="699"/>
      <c r="M872" s="699"/>
      <c r="N872" s="699"/>
      <c r="O872" s="735"/>
      <c r="P872" s="702"/>
      <c r="Q872" s="711"/>
      <c r="R872" s="794"/>
      <c r="S872" s="709"/>
      <c r="T872" s="709"/>
      <c r="U872" s="709"/>
      <c r="V872" s="709"/>
      <c r="W872" s="709"/>
      <c r="X872" s="709"/>
      <c r="Y872" s="709"/>
      <c r="Z872" s="710"/>
      <c r="AA872" s="709"/>
      <c r="AB872" s="709"/>
      <c r="AC872" s="709"/>
      <c r="AD872" s="709"/>
      <c r="AE872" s="710"/>
      <c r="AF872" s="1147"/>
      <c r="AG872" s="766"/>
      <c r="AH872" s="766"/>
      <c r="AI872" s="709"/>
      <c r="AJ872" s="709"/>
      <c r="AK872" s="795"/>
      <c r="AL872" s="740"/>
      <c r="AM872" s="741"/>
      <c r="AN872" s="741"/>
      <c r="AO872" s="741"/>
      <c r="AP872" s="741"/>
      <c r="AQ872" s="742"/>
      <c r="AR872" s="109"/>
      <c r="AS872" s="109"/>
      <c r="AT872" s="109"/>
      <c r="AU872" s="109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09"/>
      <c r="BF872" s="109"/>
      <c r="BG872" s="109"/>
      <c r="BH872" s="109"/>
      <c r="BI872" s="109"/>
      <c r="BJ872" s="109"/>
      <c r="BK872" s="109"/>
      <c r="BL872" s="111"/>
      <c r="BM872" s="111"/>
      <c r="BN872" s="111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263"/>
      <c r="CM872" s="263"/>
      <c r="CN872" s="263"/>
      <c r="CO872" s="263"/>
      <c r="CP872" s="263"/>
      <c r="CQ872" s="263"/>
      <c r="CR872" s="263"/>
      <c r="CS872" s="263"/>
      <c r="CT872" s="263"/>
      <c r="CU872" s="263"/>
      <c r="CV872" s="263"/>
      <c r="CW872" s="263"/>
      <c r="CX872" s="263"/>
      <c r="CY872" s="262"/>
      <c r="CZ872" s="262"/>
      <c r="DA872" s="262"/>
      <c r="DB872" s="262"/>
      <c r="DC872" s="262"/>
      <c r="DD872" s="262"/>
      <c r="DE872" s="262"/>
      <c r="DF872" s="262"/>
      <c r="DG872" s="262"/>
      <c r="DH872" s="262"/>
      <c r="DI872" s="262"/>
      <c r="DJ872" s="262"/>
      <c r="DK872" s="276"/>
      <c r="DL872" s="276"/>
      <c r="DM872" s="276"/>
      <c r="DN872" s="276"/>
      <c r="DO872" s="276"/>
      <c r="DP872" s="276"/>
      <c r="DQ872" s="276"/>
      <c r="DR872" s="276"/>
      <c r="DS872" s="276"/>
      <c r="DT872" s="276"/>
      <c r="DU872" s="262"/>
      <c r="DV872" s="262"/>
      <c r="DW872" s="262"/>
      <c r="DX872" s="262"/>
      <c r="DY872" s="262"/>
      <c r="DZ872" s="262"/>
      <c r="EA872" s="262"/>
      <c r="EB872" s="262"/>
      <c r="EC872" s="262"/>
      <c r="ED872" s="262"/>
      <c r="EE872" s="262"/>
      <c r="EF872" s="262"/>
      <c r="EG872" s="262"/>
      <c r="EH872" s="262"/>
      <c r="EI872" s="262"/>
      <c r="EJ872" s="262"/>
      <c r="EK872" s="262"/>
      <c r="EL872" s="262"/>
      <c r="EM872" s="262"/>
      <c r="EN872" s="262"/>
      <c r="EO872" s="262"/>
      <c r="EP872" s="262"/>
      <c r="EQ872" s="262"/>
      <c r="ER872" s="262"/>
      <c r="ES872" s="262"/>
      <c r="ET872" s="262"/>
      <c r="EU872" s="262"/>
      <c r="EV872" s="262"/>
      <c r="EW872" s="262"/>
      <c r="EX872" s="262"/>
      <c r="EY872" s="262"/>
      <c r="EZ872" s="262"/>
      <c r="FA872" s="262"/>
      <c r="FB872" s="262"/>
      <c r="FC872" s="262"/>
      <c r="FD872" s="262"/>
      <c r="FE872" s="262"/>
      <c r="FF872" s="262"/>
      <c r="FG872" s="262"/>
      <c r="FH872" s="262"/>
      <c r="FI872" s="262"/>
      <c r="FJ872" s="262"/>
      <c r="FK872" s="262"/>
      <c r="FL872" s="262"/>
      <c r="FM872" s="262"/>
      <c r="FN872" s="262"/>
      <c r="FO872" s="262"/>
      <c r="FP872" s="262"/>
      <c r="FQ872" s="262"/>
      <c r="FR872" s="262"/>
      <c r="FS872" s="262"/>
      <c r="FT872" s="262"/>
      <c r="FU872" s="262"/>
      <c r="FV872" s="262"/>
      <c r="FW872" s="262"/>
      <c r="FX872" s="262"/>
      <c r="FY872" s="262"/>
      <c r="FZ872" s="263"/>
      <c r="GA872" s="263"/>
      <c r="GB872" s="263"/>
      <c r="GC872" s="263"/>
      <c r="GF872" s="263"/>
    </row>
    <row r="873" spans="1:190" ht="20.100000000000001" hidden="1" customHeight="1">
      <c r="A873" s="1037"/>
      <c r="B873" s="700"/>
      <c r="C873" s="826"/>
      <c r="D873" s="826"/>
      <c r="E873" s="826"/>
      <c r="F873" s="700"/>
      <c r="G873" s="826"/>
      <c r="H873" s="836"/>
      <c r="I873" s="698"/>
      <c r="J873" s="699"/>
      <c r="K873" s="699"/>
      <c r="L873" s="699"/>
      <c r="M873" s="699"/>
      <c r="N873" s="699"/>
      <c r="O873" s="735"/>
      <c r="P873" s="698"/>
      <c r="Q873" s="735"/>
      <c r="R873" s="765"/>
      <c r="S873" s="766"/>
      <c r="T873" s="766"/>
      <c r="U873" s="710" t="s">
        <v>496</v>
      </c>
      <c r="V873" s="709" t="s">
        <v>467</v>
      </c>
      <c r="W873" s="830">
        <v>0</v>
      </c>
      <c r="X873" s="766"/>
      <c r="Y873" s="766"/>
      <c r="Z873" s="710" t="s">
        <v>501</v>
      </c>
      <c r="AA873" s="1212">
        <v>0</v>
      </c>
      <c r="AB873" s="766"/>
      <c r="AC873" s="766"/>
      <c r="AD873" s="710" t="s">
        <v>501</v>
      </c>
      <c r="AE873" s="1147">
        <v>0</v>
      </c>
      <c r="AF873" s="766"/>
      <c r="AG873" s="766"/>
      <c r="AH873" s="709" t="s">
        <v>469</v>
      </c>
      <c r="AI873" s="709"/>
      <c r="AJ873" s="709"/>
      <c r="AK873" s="795"/>
      <c r="AL873" s="740">
        <f>(W873*AA873*AE873)</f>
        <v>0</v>
      </c>
      <c r="AM873" s="741"/>
      <c r="AN873" s="741"/>
      <c r="AO873" s="741"/>
      <c r="AP873" s="741"/>
      <c r="AQ873" s="742"/>
      <c r="AR873" s="109"/>
      <c r="AS873" s="109"/>
      <c r="AT873" s="109"/>
      <c r="AU873" s="109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09"/>
      <c r="BF873" s="109"/>
      <c r="BG873" s="109"/>
      <c r="BH873" s="109"/>
      <c r="BI873" s="109"/>
      <c r="BJ873" s="109"/>
      <c r="BK873" s="109"/>
      <c r="BL873" s="111"/>
      <c r="BM873" s="111"/>
      <c r="BN873" s="111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263"/>
      <c r="CM873" s="263"/>
      <c r="CN873" s="263"/>
      <c r="CO873" s="263"/>
      <c r="CP873" s="263"/>
      <c r="CQ873" s="263"/>
      <c r="CR873" s="263"/>
      <c r="CS873" s="263"/>
      <c r="CT873" s="263"/>
      <c r="CU873" s="263"/>
      <c r="CV873" s="263"/>
      <c r="CW873" s="263"/>
      <c r="CX873" s="263"/>
      <c r="CY873" s="262"/>
      <c r="CZ873" s="262"/>
      <c r="DA873" s="262"/>
      <c r="DB873" s="262"/>
      <c r="DC873" s="262"/>
      <c r="DD873" s="262"/>
      <c r="DE873" s="262"/>
      <c r="DF873" s="262"/>
      <c r="DG873" s="262"/>
      <c r="DH873" s="262"/>
      <c r="DI873" s="262"/>
      <c r="DJ873" s="262"/>
      <c r="DK873" s="276"/>
      <c r="DL873" s="276"/>
      <c r="DM873" s="276"/>
      <c r="DN873" s="276"/>
      <c r="DO873" s="276"/>
      <c r="DP873" s="276"/>
      <c r="DQ873" s="276"/>
      <c r="DR873" s="276"/>
      <c r="DS873" s="276"/>
      <c r="DT873" s="276"/>
      <c r="DU873" s="262"/>
      <c r="DV873" s="262"/>
      <c r="DW873" s="262"/>
      <c r="DX873" s="262"/>
      <c r="DY873" s="262"/>
      <c r="DZ873" s="262"/>
      <c r="EA873" s="262"/>
      <c r="EB873" s="262"/>
      <c r="EC873" s="262"/>
      <c r="ED873" s="262"/>
      <c r="EE873" s="262"/>
      <c r="EF873" s="262"/>
      <c r="EG873" s="262"/>
      <c r="EH873" s="262"/>
      <c r="EI873" s="262"/>
      <c r="EJ873" s="262"/>
      <c r="EK873" s="262"/>
      <c r="EL873" s="262"/>
      <c r="EM873" s="262"/>
      <c r="EN873" s="262"/>
      <c r="EO873" s="262"/>
      <c r="EP873" s="262"/>
      <c r="EQ873" s="262"/>
      <c r="ER873" s="262"/>
      <c r="ES873" s="262"/>
      <c r="ET873" s="262"/>
      <c r="EU873" s="262"/>
      <c r="EV873" s="262"/>
      <c r="EW873" s="262"/>
      <c r="EX873" s="262"/>
      <c r="EY873" s="262"/>
      <c r="EZ873" s="262"/>
      <c r="FA873" s="262"/>
      <c r="FB873" s="262"/>
      <c r="FC873" s="262"/>
      <c r="FD873" s="262"/>
      <c r="FE873" s="262"/>
      <c r="FF873" s="262"/>
      <c r="FG873" s="262"/>
      <c r="FH873" s="262"/>
      <c r="FI873" s="262"/>
      <c r="FJ873" s="262"/>
      <c r="FK873" s="262"/>
      <c r="FL873" s="262"/>
      <c r="FM873" s="262"/>
      <c r="FN873" s="262"/>
      <c r="FO873" s="262"/>
      <c r="FP873" s="262"/>
      <c r="FQ873" s="262"/>
      <c r="FR873" s="262"/>
      <c r="FS873" s="262"/>
      <c r="FT873" s="262"/>
      <c r="FU873" s="262"/>
      <c r="FV873" s="262"/>
      <c r="FW873" s="262"/>
      <c r="FX873" s="262"/>
      <c r="FY873" s="262"/>
      <c r="FZ873" s="263"/>
      <c r="GA873" s="263"/>
      <c r="GB873" s="263"/>
      <c r="GC873" s="263"/>
      <c r="GF873" s="263"/>
    </row>
    <row r="874" spans="1:190" ht="20.100000000000001" hidden="1" customHeight="1">
      <c r="A874" s="1037"/>
      <c r="B874" s="700"/>
      <c r="C874" s="826"/>
      <c r="D874" s="826"/>
      <c r="E874" s="826"/>
      <c r="F874" s="700"/>
      <c r="G874" s="826"/>
      <c r="H874" s="836"/>
      <c r="I874" s="698"/>
      <c r="J874" s="699"/>
      <c r="K874" s="699"/>
      <c r="L874" s="699"/>
      <c r="M874" s="699"/>
      <c r="N874" s="699"/>
      <c r="O874" s="735"/>
      <c r="P874" s="698"/>
      <c r="Q874" s="735"/>
      <c r="R874" s="765"/>
      <c r="S874" s="766"/>
      <c r="T874" s="766"/>
      <c r="U874" s="710" t="s">
        <v>496</v>
      </c>
      <c r="V874" s="709" t="s">
        <v>467</v>
      </c>
      <c r="W874" s="830">
        <v>0</v>
      </c>
      <c r="X874" s="766"/>
      <c r="Y874" s="766"/>
      <c r="Z874" s="710" t="s">
        <v>501</v>
      </c>
      <c r="AA874" s="1212">
        <v>0</v>
      </c>
      <c r="AB874" s="766"/>
      <c r="AC874" s="766"/>
      <c r="AD874" s="710" t="s">
        <v>501</v>
      </c>
      <c r="AE874" s="1147">
        <v>0</v>
      </c>
      <c r="AF874" s="766"/>
      <c r="AG874" s="766"/>
      <c r="AH874" s="709" t="s">
        <v>469</v>
      </c>
      <c r="AI874" s="709"/>
      <c r="AJ874" s="709"/>
      <c r="AK874" s="795"/>
      <c r="AL874" s="740">
        <f>(W874*AA874*AE874)</f>
        <v>0</v>
      </c>
      <c r="AM874" s="741"/>
      <c r="AN874" s="741"/>
      <c r="AO874" s="741"/>
      <c r="AP874" s="741"/>
      <c r="AQ874" s="742"/>
      <c r="AR874" s="109"/>
      <c r="AS874" s="109"/>
      <c r="AT874" s="109"/>
      <c r="AU874" s="109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09"/>
      <c r="BF874" s="109"/>
      <c r="BG874" s="109"/>
      <c r="BH874" s="109"/>
      <c r="BI874" s="109"/>
      <c r="BJ874" s="109"/>
      <c r="BK874" s="109"/>
      <c r="BL874" s="111"/>
      <c r="BM874" s="111"/>
      <c r="BN874" s="111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263"/>
      <c r="CM874" s="263"/>
      <c r="CN874" s="263"/>
      <c r="CO874" s="263"/>
      <c r="CP874" s="263"/>
      <c r="CQ874" s="263"/>
      <c r="CR874" s="263"/>
      <c r="CS874" s="263"/>
      <c r="CT874" s="263"/>
      <c r="CU874" s="263"/>
      <c r="CV874" s="263"/>
      <c r="CW874" s="263"/>
      <c r="CX874" s="263"/>
      <c r="CY874" s="262"/>
      <c r="CZ874" s="262"/>
      <c r="DA874" s="262"/>
      <c r="DB874" s="262"/>
      <c r="DC874" s="262"/>
      <c r="DD874" s="262"/>
      <c r="DE874" s="262"/>
      <c r="DF874" s="262"/>
      <c r="DG874" s="262"/>
      <c r="DH874" s="262"/>
      <c r="DI874" s="262"/>
      <c r="DJ874" s="262"/>
      <c r="DK874" s="276"/>
      <c r="DL874" s="276"/>
      <c r="DM874" s="276"/>
      <c r="DN874" s="276"/>
      <c r="DO874" s="276"/>
      <c r="DP874" s="276"/>
      <c r="DQ874" s="276"/>
      <c r="DR874" s="276"/>
      <c r="DS874" s="276"/>
      <c r="DT874" s="276"/>
      <c r="DU874" s="262"/>
      <c r="DV874" s="262"/>
      <c r="DW874" s="262"/>
      <c r="DX874" s="262"/>
      <c r="DY874" s="262"/>
      <c r="DZ874" s="262"/>
      <c r="EA874" s="262"/>
      <c r="EB874" s="262"/>
      <c r="EC874" s="262"/>
      <c r="ED874" s="262"/>
      <c r="EE874" s="262"/>
      <c r="EF874" s="262"/>
      <c r="EG874" s="262"/>
      <c r="EH874" s="262"/>
      <c r="EI874" s="262"/>
      <c r="EJ874" s="262"/>
      <c r="EK874" s="262"/>
      <c r="EL874" s="262"/>
      <c r="EM874" s="262"/>
      <c r="EN874" s="262"/>
      <c r="EO874" s="262"/>
      <c r="EP874" s="262"/>
      <c r="EQ874" s="262"/>
      <c r="ER874" s="262"/>
      <c r="ES874" s="262"/>
      <c r="ET874" s="262"/>
      <c r="EU874" s="262"/>
      <c r="EV874" s="262"/>
      <c r="EW874" s="262"/>
      <c r="EX874" s="262"/>
      <c r="EY874" s="262"/>
      <c r="EZ874" s="262"/>
      <c r="FA874" s="262"/>
      <c r="FB874" s="262"/>
      <c r="FC874" s="262"/>
      <c r="FD874" s="262"/>
      <c r="FE874" s="262"/>
      <c r="FF874" s="262"/>
      <c r="FG874" s="262"/>
      <c r="FH874" s="262"/>
      <c r="FI874" s="262"/>
      <c r="FJ874" s="262"/>
      <c r="FK874" s="262"/>
      <c r="FL874" s="262"/>
      <c r="FM874" s="262"/>
      <c r="FN874" s="262"/>
      <c r="FO874" s="262"/>
      <c r="FP874" s="262"/>
      <c r="FQ874" s="262"/>
      <c r="FR874" s="262"/>
      <c r="FS874" s="262"/>
      <c r="FT874" s="262"/>
      <c r="FU874" s="262"/>
      <c r="FV874" s="262"/>
      <c r="FW874" s="262"/>
      <c r="FX874" s="262"/>
      <c r="FY874" s="262"/>
      <c r="FZ874" s="263"/>
      <c r="GA874" s="263"/>
      <c r="GB874" s="263"/>
      <c r="GC874" s="263"/>
      <c r="GF874" s="263"/>
    </row>
    <row r="875" spans="1:190" ht="20.100000000000001" hidden="1" customHeight="1">
      <c r="A875" s="1037"/>
      <c r="B875" s="700"/>
      <c r="C875" s="826"/>
      <c r="D875" s="826"/>
      <c r="E875" s="826"/>
      <c r="F875" s="700"/>
      <c r="G875" s="826"/>
      <c r="H875" s="836"/>
      <c r="I875" s="698"/>
      <c r="J875" s="699"/>
      <c r="K875" s="699"/>
      <c r="L875" s="699"/>
      <c r="M875" s="699"/>
      <c r="N875" s="699"/>
      <c r="O875" s="735"/>
      <c r="P875" s="698"/>
      <c r="Q875" s="735"/>
      <c r="R875" s="765"/>
      <c r="S875" s="766"/>
      <c r="T875" s="766"/>
      <c r="U875" s="710" t="s">
        <v>496</v>
      </c>
      <c r="V875" s="709" t="s">
        <v>467</v>
      </c>
      <c r="W875" s="830">
        <v>0</v>
      </c>
      <c r="X875" s="766"/>
      <c r="Y875" s="766"/>
      <c r="Z875" s="710" t="s">
        <v>501</v>
      </c>
      <c r="AA875" s="1212">
        <v>0</v>
      </c>
      <c r="AB875" s="766"/>
      <c r="AC875" s="766"/>
      <c r="AD875" s="710" t="s">
        <v>501</v>
      </c>
      <c r="AE875" s="1147">
        <v>0</v>
      </c>
      <c r="AF875" s="766"/>
      <c r="AG875" s="766"/>
      <c r="AH875" s="709" t="s">
        <v>469</v>
      </c>
      <c r="AI875" s="709"/>
      <c r="AJ875" s="709"/>
      <c r="AK875" s="795"/>
      <c r="AL875" s="740">
        <f>(W875*AA875*AE875)</f>
        <v>0</v>
      </c>
      <c r="AM875" s="741"/>
      <c r="AN875" s="741"/>
      <c r="AO875" s="741"/>
      <c r="AP875" s="741"/>
      <c r="AQ875" s="742"/>
      <c r="AR875" s="109"/>
      <c r="AS875" s="109"/>
      <c r="AT875" s="109"/>
      <c r="AU875" s="109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09"/>
      <c r="BF875" s="109"/>
      <c r="BG875" s="109"/>
      <c r="BH875" s="109"/>
      <c r="BI875" s="109"/>
      <c r="BJ875" s="109"/>
      <c r="BK875" s="109"/>
      <c r="BL875" s="111"/>
      <c r="BM875" s="111"/>
      <c r="BN875" s="111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263"/>
      <c r="CM875" s="263"/>
      <c r="CN875" s="263"/>
      <c r="CO875" s="263"/>
      <c r="CP875" s="263"/>
      <c r="CQ875" s="263"/>
      <c r="CR875" s="263"/>
      <c r="CS875" s="263"/>
      <c r="CT875" s="263"/>
      <c r="CU875" s="263"/>
      <c r="CV875" s="263"/>
      <c r="CW875" s="263"/>
      <c r="CX875" s="263"/>
      <c r="CY875" s="262"/>
      <c r="CZ875" s="262"/>
      <c r="DA875" s="262"/>
      <c r="DB875" s="262"/>
      <c r="DC875" s="262"/>
      <c r="DD875" s="262"/>
      <c r="DE875" s="262"/>
      <c r="DF875" s="262"/>
      <c r="DG875" s="262"/>
      <c r="DH875" s="262"/>
      <c r="DI875" s="262"/>
      <c r="DJ875" s="262"/>
      <c r="DK875" s="276"/>
      <c r="DL875" s="276"/>
      <c r="DM875" s="276"/>
      <c r="DN875" s="276"/>
      <c r="DO875" s="276"/>
      <c r="DP875" s="276"/>
      <c r="DQ875" s="276"/>
      <c r="DR875" s="276"/>
      <c r="DS875" s="276"/>
      <c r="DT875" s="276"/>
      <c r="DU875" s="262"/>
      <c r="DV875" s="262"/>
      <c r="DW875" s="262"/>
      <c r="DX875" s="262"/>
      <c r="DY875" s="262"/>
      <c r="DZ875" s="262"/>
      <c r="EA875" s="262"/>
      <c r="EB875" s="262"/>
      <c r="EC875" s="262"/>
      <c r="ED875" s="262"/>
      <c r="EE875" s="262"/>
      <c r="EF875" s="262"/>
      <c r="EG875" s="262"/>
      <c r="EH875" s="262"/>
      <c r="EI875" s="262"/>
      <c r="EJ875" s="262"/>
      <c r="EK875" s="262"/>
      <c r="EL875" s="262"/>
      <c r="EM875" s="262"/>
      <c r="EN875" s="262"/>
      <c r="EO875" s="262"/>
      <c r="EP875" s="262"/>
      <c r="EQ875" s="262"/>
      <c r="ER875" s="262"/>
      <c r="ES875" s="262"/>
      <c r="ET875" s="262"/>
      <c r="EU875" s="262"/>
      <c r="EV875" s="262"/>
      <c r="EW875" s="262"/>
      <c r="EX875" s="262"/>
      <c r="EY875" s="262"/>
      <c r="EZ875" s="262"/>
      <c r="FA875" s="262"/>
      <c r="FB875" s="262"/>
      <c r="FC875" s="262"/>
      <c r="FD875" s="262"/>
      <c r="FE875" s="262"/>
      <c r="FF875" s="262"/>
      <c r="FG875" s="262"/>
      <c r="FH875" s="262"/>
      <c r="FI875" s="262"/>
      <c r="FJ875" s="262"/>
      <c r="FK875" s="262"/>
      <c r="FL875" s="262"/>
      <c r="FM875" s="262"/>
      <c r="FN875" s="262"/>
      <c r="FO875" s="262"/>
      <c r="FP875" s="262"/>
      <c r="FQ875" s="262"/>
      <c r="FR875" s="262"/>
      <c r="FS875" s="262"/>
      <c r="FT875" s="262"/>
      <c r="FU875" s="262"/>
      <c r="FV875" s="262"/>
      <c r="FW875" s="262"/>
      <c r="FX875" s="262"/>
      <c r="FY875" s="262"/>
      <c r="FZ875" s="263"/>
      <c r="GA875" s="263"/>
      <c r="GB875" s="263"/>
      <c r="GC875" s="263"/>
      <c r="GF875" s="263"/>
    </row>
    <row r="876" spans="1:190" ht="20.100000000000001" hidden="1" customHeight="1">
      <c r="A876" s="1037"/>
      <c r="B876" s="700"/>
      <c r="C876" s="826"/>
      <c r="D876" s="826"/>
      <c r="E876" s="826"/>
      <c r="F876" s="700"/>
      <c r="G876" s="826"/>
      <c r="H876" s="836"/>
      <c r="I876" s="743"/>
      <c r="J876" s="745"/>
      <c r="K876" s="745"/>
      <c r="L876" s="745"/>
      <c r="M876" s="745"/>
      <c r="N876" s="745"/>
      <c r="O876" s="757"/>
      <c r="P876" s="743"/>
      <c r="Q876" s="757"/>
      <c r="R876" s="811" t="s">
        <v>431</v>
      </c>
      <c r="S876" s="809"/>
      <c r="T876" s="809"/>
      <c r="U876" s="763" t="s">
        <v>496</v>
      </c>
      <c r="V876" s="809"/>
      <c r="W876" s="809"/>
      <c r="X876" s="809"/>
      <c r="Y876" s="809"/>
      <c r="Z876" s="809"/>
      <c r="AA876" s="763"/>
      <c r="AB876" s="809"/>
      <c r="AC876" s="809"/>
      <c r="AD876" s="809"/>
      <c r="AE876" s="747"/>
      <c r="AF876" s="763"/>
      <c r="AG876" s="747"/>
      <c r="AH876" s="747"/>
      <c r="AI876" s="747"/>
      <c r="AJ876" s="747"/>
      <c r="AK876" s="810"/>
      <c r="AL876" s="753">
        <f>SUM(AL873:AL875)</f>
        <v>0</v>
      </c>
      <c r="AM876" s="754"/>
      <c r="AN876" s="754"/>
      <c r="AO876" s="754"/>
      <c r="AP876" s="754"/>
      <c r="AQ876" s="755"/>
      <c r="AR876" s="109"/>
      <c r="AS876" s="109"/>
      <c r="AT876" s="109"/>
      <c r="AU876" s="109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09"/>
      <c r="BF876" s="109"/>
      <c r="BG876" s="109"/>
      <c r="BH876" s="109"/>
      <c r="BI876" s="109"/>
      <c r="BJ876" s="109"/>
      <c r="BK876" s="109"/>
      <c r="BL876" s="111"/>
      <c r="BM876" s="111"/>
      <c r="BN876" s="111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263"/>
      <c r="CM876" s="263"/>
      <c r="CN876" s="263"/>
      <c r="CO876" s="263"/>
      <c r="CP876" s="263"/>
      <c r="CQ876" s="263"/>
      <c r="CR876" s="263"/>
      <c r="CS876" s="263"/>
      <c r="CT876" s="263"/>
      <c r="CU876" s="263"/>
      <c r="CV876" s="263"/>
      <c r="CW876" s="263"/>
      <c r="CX876" s="263"/>
      <c r="CY876" s="262"/>
      <c r="CZ876" s="262"/>
      <c r="DA876" s="262"/>
      <c r="DB876" s="262"/>
      <c r="DC876" s="262"/>
      <c r="DD876" s="262"/>
      <c r="DE876" s="262"/>
      <c r="DF876" s="262"/>
      <c r="DG876" s="262"/>
      <c r="DH876" s="262"/>
      <c r="DI876" s="262"/>
      <c r="DJ876" s="262"/>
      <c r="DK876" s="276"/>
      <c r="DL876" s="276"/>
      <c r="DM876" s="276"/>
      <c r="DN876" s="276"/>
      <c r="DO876" s="276"/>
      <c r="DP876" s="276"/>
      <c r="DQ876" s="276"/>
      <c r="DR876" s="276"/>
      <c r="DS876" s="276"/>
      <c r="DT876" s="276"/>
      <c r="DU876" s="262"/>
      <c r="DV876" s="262"/>
      <c r="DW876" s="262"/>
      <c r="DX876" s="262"/>
      <c r="DY876" s="262"/>
      <c r="DZ876" s="262"/>
      <c r="EA876" s="262"/>
      <c r="EB876" s="262"/>
      <c r="EC876" s="262"/>
      <c r="ED876" s="262"/>
      <c r="EE876" s="262"/>
      <c r="EF876" s="262"/>
      <c r="EG876" s="262"/>
      <c r="EH876" s="262"/>
      <c r="EI876" s="262"/>
      <c r="EJ876" s="262"/>
      <c r="EK876" s="262"/>
      <c r="EL876" s="262"/>
      <c r="EM876" s="262"/>
      <c r="EN876" s="262"/>
      <c r="EO876" s="262"/>
      <c r="EP876" s="262"/>
      <c r="EQ876" s="262"/>
      <c r="ER876" s="262"/>
      <c r="ES876" s="262"/>
      <c r="ET876" s="262"/>
      <c r="EU876" s="262"/>
      <c r="EV876" s="262"/>
      <c r="EW876" s="262"/>
      <c r="EX876" s="262"/>
      <c r="EY876" s="262"/>
      <c r="EZ876" s="262"/>
      <c r="FA876" s="262"/>
      <c r="FB876" s="262"/>
      <c r="FC876" s="262"/>
      <c r="FD876" s="262"/>
      <c r="FE876" s="262"/>
      <c r="FF876" s="262"/>
      <c r="FG876" s="262"/>
      <c r="FH876" s="262"/>
      <c r="FI876" s="262"/>
      <c r="FJ876" s="262"/>
      <c r="FK876" s="262"/>
      <c r="FL876" s="262"/>
      <c r="FM876" s="262"/>
      <c r="FN876" s="262"/>
      <c r="FO876" s="262"/>
      <c r="FP876" s="262"/>
      <c r="FQ876" s="262"/>
      <c r="FR876" s="262"/>
      <c r="FS876" s="262"/>
      <c r="FT876" s="262"/>
      <c r="FU876" s="262"/>
      <c r="FV876" s="262"/>
      <c r="FW876" s="262"/>
      <c r="FX876" s="262"/>
      <c r="FY876" s="262"/>
      <c r="FZ876" s="263"/>
      <c r="GA876" s="263"/>
      <c r="GB876" s="263"/>
      <c r="GC876" s="263"/>
      <c r="GF876" s="263"/>
    </row>
    <row r="877" spans="1:190" ht="20.100000000000001" hidden="1" customHeight="1">
      <c r="A877" s="837"/>
      <c r="B877" s="826"/>
      <c r="C877" s="700"/>
      <c r="D877" s="700"/>
      <c r="E877" s="700"/>
      <c r="F877" s="700"/>
      <c r="G877" s="700"/>
      <c r="H877" s="701"/>
      <c r="I877" s="765" t="s">
        <v>825</v>
      </c>
      <c r="J877" s="699"/>
      <c r="K877" s="699"/>
      <c r="L877" s="699"/>
      <c r="M877" s="699"/>
      <c r="N877" s="699"/>
      <c r="O877" s="735"/>
      <c r="P877" s="698" t="s">
        <v>514</v>
      </c>
      <c r="Q877" s="735"/>
      <c r="R877" s="794"/>
      <c r="S877" s="709"/>
      <c r="T877" s="709"/>
      <c r="U877" s="709"/>
      <c r="V877" s="709"/>
      <c r="W877" s="709"/>
      <c r="X877" s="709"/>
      <c r="Y877" s="709"/>
      <c r="Z877" s="710"/>
      <c r="AA877" s="709"/>
      <c r="AB877" s="709"/>
      <c r="AC877" s="709"/>
      <c r="AD877" s="709"/>
      <c r="AE877" s="710"/>
      <c r="AF877" s="1147"/>
      <c r="AG877" s="766"/>
      <c r="AH877" s="766"/>
      <c r="AI877" s="709"/>
      <c r="AJ877" s="709"/>
      <c r="AK877" s="795"/>
      <c r="AL877" s="740"/>
      <c r="AM877" s="741"/>
      <c r="AN877" s="741"/>
      <c r="AO877" s="741"/>
      <c r="AP877" s="741"/>
      <c r="AQ877" s="742"/>
      <c r="AR877" s="109"/>
      <c r="AS877" s="109"/>
      <c r="AT877" s="109"/>
      <c r="AU877" s="109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09"/>
      <c r="BF877" s="109"/>
      <c r="BG877" s="109"/>
      <c r="BH877" s="109"/>
      <c r="BI877" s="109"/>
      <c r="BJ877" s="109"/>
      <c r="BK877" s="109"/>
      <c r="BL877" s="111"/>
      <c r="BM877" s="111"/>
      <c r="BN877" s="111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263"/>
      <c r="CM877" s="263"/>
      <c r="CN877" s="263"/>
      <c r="CO877" s="263"/>
      <c r="CP877" s="263"/>
      <c r="CQ877" s="263"/>
      <c r="CR877" s="263"/>
      <c r="CS877" s="263"/>
      <c r="CT877" s="263"/>
      <c r="CU877" s="263"/>
      <c r="CV877" s="263"/>
      <c r="CW877" s="263"/>
      <c r="CX877" s="263"/>
      <c r="CY877" s="262"/>
      <c r="CZ877" s="262"/>
      <c r="DA877" s="262"/>
      <c r="DB877" s="262"/>
      <c r="DC877" s="262"/>
      <c r="DD877" s="262"/>
      <c r="DE877" s="262"/>
      <c r="DF877" s="262"/>
      <c r="DG877" s="262"/>
      <c r="DH877" s="262"/>
      <c r="DI877" s="262"/>
      <c r="DJ877" s="262"/>
      <c r="DK877" s="276"/>
      <c r="DL877" s="276"/>
      <c r="DM877" s="276"/>
      <c r="DN877" s="276"/>
      <c r="DO877" s="276"/>
      <c r="DP877" s="276"/>
      <c r="DQ877" s="276"/>
      <c r="DR877" s="276"/>
      <c r="DS877" s="276"/>
      <c r="DT877" s="276"/>
      <c r="DU877" s="262"/>
      <c r="DV877" s="262"/>
      <c r="DW877" s="262"/>
      <c r="DX877" s="262"/>
      <c r="DY877" s="262"/>
      <c r="DZ877" s="262"/>
      <c r="EA877" s="262"/>
      <c r="EB877" s="262"/>
      <c r="EC877" s="262"/>
      <c r="ED877" s="262"/>
      <c r="EE877" s="262"/>
      <c r="EF877" s="262"/>
      <c r="EG877" s="262"/>
      <c r="EH877" s="262"/>
      <c r="EI877" s="262"/>
      <c r="EJ877" s="262"/>
      <c r="EK877" s="262"/>
      <c r="EL877" s="262"/>
      <c r="EM877" s="262"/>
      <c r="EN877" s="262"/>
      <c r="EO877" s="262"/>
      <c r="EP877" s="262"/>
      <c r="EQ877" s="262"/>
      <c r="ER877" s="262"/>
      <c r="ES877" s="262"/>
      <c r="ET877" s="262"/>
      <c r="EU877" s="262"/>
      <c r="EV877" s="262"/>
      <c r="EW877" s="262"/>
      <c r="EX877" s="262"/>
      <c r="EY877" s="262"/>
      <c r="EZ877" s="262"/>
      <c r="FA877" s="262"/>
      <c r="FB877" s="262"/>
      <c r="FC877" s="262"/>
      <c r="FD877" s="262"/>
      <c r="FE877" s="262"/>
      <c r="FF877" s="262"/>
      <c r="FG877" s="262"/>
      <c r="FH877" s="262"/>
      <c r="FI877" s="262"/>
      <c r="FJ877" s="262"/>
      <c r="FK877" s="262"/>
      <c r="FL877" s="262"/>
      <c r="FM877" s="262"/>
      <c r="FN877" s="262"/>
      <c r="FO877" s="262"/>
      <c r="FP877" s="262"/>
      <c r="FQ877" s="262"/>
      <c r="FR877" s="262"/>
      <c r="FS877" s="262"/>
      <c r="FT877" s="262"/>
      <c r="FU877" s="262"/>
      <c r="FV877" s="262"/>
      <c r="FW877" s="262"/>
      <c r="FX877" s="262"/>
      <c r="FY877" s="262"/>
      <c r="FZ877" s="263"/>
      <c r="GA877" s="263"/>
      <c r="GB877" s="263"/>
      <c r="GC877" s="263"/>
      <c r="GF877" s="263"/>
    </row>
    <row r="878" spans="1:190" ht="20.100000000000001" hidden="1" customHeight="1">
      <c r="A878" s="837"/>
      <c r="B878" s="826"/>
      <c r="C878" s="700"/>
      <c r="D878" s="700"/>
      <c r="E878" s="700"/>
      <c r="F878" s="700"/>
      <c r="G878" s="700"/>
      <c r="H878" s="701"/>
      <c r="I878" s="698"/>
      <c r="J878" s="699"/>
      <c r="K878" s="699"/>
      <c r="L878" s="699"/>
      <c r="M878" s="699"/>
      <c r="N878" s="699"/>
      <c r="O878" s="735"/>
      <c r="P878" s="698"/>
      <c r="Q878" s="735"/>
      <c r="R878" s="765"/>
      <c r="S878" s="766"/>
      <c r="T878" s="766"/>
      <c r="U878" s="710" t="s">
        <v>496</v>
      </c>
      <c r="V878" s="709" t="s">
        <v>467</v>
      </c>
      <c r="W878" s="830">
        <v>0</v>
      </c>
      <c r="X878" s="766"/>
      <c r="Y878" s="766"/>
      <c r="Z878" s="710" t="s">
        <v>501</v>
      </c>
      <c r="AA878" s="1212">
        <v>0</v>
      </c>
      <c r="AB878" s="766"/>
      <c r="AC878" s="766"/>
      <c r="AD878" s="710" t="s">
        <v>501</v>
      </c>
      <c r="AE878" s="1147">
        <v>2</v>
      </c>
      <c r="AF878" s="766"/>
      <c r="AG878" s="766"/>
      <c r="AH878" s="709" t="s">
        <v>469</v>
      </c>
      <c r="AI878" s="709"/>
      <c r="AJ878" s="709"/>
      <c r="AK878" s="795"/>
      <c r="AL878" s="740">
        <f>(W878*AA878*AE878)</f>
        <v>0</v>
      </c>
      <c r="AM878" s="741"/>
      <c r="AN878" s="741"/>
      <c r="AO878" s="741"/>
      <c r="AP878" s="741"/>
      <c r="AQ878" s="742"/>
      <c r="AR878" s="109"/>
      <c r="AS878" s="109"/>
      <c r="AT878" s="109"/>
      <c r="AU878" s="109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09"/>
      <c r="BF878" s="109"/>
      <c r="BG878" s="109"/>
      <c r="BH878" s="109"/>
      <c r="BI878" s="109"/>
      <c r="BJ878" s="109"/>
      <c r="BK878" s="109"/>
      <c r="BL878" s="111"/>
      <c r="BM878" s="111"/>
      <c r="BN878" s="111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263"/>
      <c r="CM878" s="263"/>
      <c r="CN878" s="263"/>
      <c r="CO878" s="263"/>
      <c r="CP878" s="263"/>
      <c r="CQ878" s="263"/>
      <c r="CR878" s="263"/>
      <c r="CS878" s="263"/>
      <c r="CT878" s="263"/>
      <c r="CU878" s="263"/>
      <c r="CV878" s="263"/>
      <c r="CW878" s="263"/>
      <c r="CX878" s="263"/>
      <c r="CY878" s="262"/>
      <c r="CZ878" s="262"/>
      <c r="DA878" s="262"/>
      <c r="DB878" s="262"/>
      <c r="DC878" s="262"/>
      <c r="DD878" s="262"/>
      <c r="DE878" s="262"/>
      <c r="DF878" s="262"/>
      <c r="DG878" s="262"/>
      <c r="DH878" s="262"/>
      <c r="DI878" s="262"/>
      <c r="DJ878" s="262"/>
      <c r="DK878" s="276"/>
      <c r="DL878" s="276"/>
      <c r="DM878" s="276"/>
      <c r="DN878" s="276"/>
      <c r="DO878" s="276"/>
      <c r="DP878" s="276"/>
      <c r="DQ878" s="276"/>
      <c r="DR878" s="276"/>
      <c r="DS878" s="276"/>
      <c r="DT878" s="276"/>
      <c r="DU878" s="262"/>
      <c r="DV878" s="262"/>
      <c r="DW878" s="262"/>
      <c r="DX878" s="262"/>
      <c r="DY878" s="262"/>
      <c r="DZ878" s="262"/>
      <c r="EA878" s="262"/>
      <c r="EB878" s="262"/>
      <c r="EC878" s="262"/>
      <c r="ED878" s="262"/>
      <c r="EE878" s="262"/>
      <c r="EF878" s="262"/>
      <c r="EG878" s="262"/>
      <c r="EH878" s="262"/>
      <c r="EI878" s="262"/>
      <c r="EJ878" s="262"/>
      <c r="EK878" s="262"/>
      <c r="EL878" s="262"/>
      <c r="EM878" s="262"/>
      <c r="EN878" s="262"/>
      <c r="EO878" s="262"/>
      <c r="EP878" s="262"/>
      <c r="EQ878" s="262"/>
      <c r="ER878" s="262"/>
      <c r="ES878" s="262"/>
      <c r="ET878" s="262"/>
      <c r="EU878" s="262"/>
      <c r="EV878" s="262"/>
      <c r="EW878" s="262"/>
      <c r="EX878" s="262"/>
      <c r="EY878" s="262"/>
      <c r="EZ878" s="262"/>
      <c r="FA878" s="262"/>
      <c r="FB878" s="262"/>
      <c r="FC878" s="262"/>
      <c r="FD878" s="262"/>
      <c r="FE878" s="262"/>
      <c r="FF878" s="262"/>
      <c r="FG878" s="262"/>
      <c r="FH878" s="262"/>
      <c r="FI878" s="262"/>
      <c r="FJ878" s="262"/>
      <c r="FK878" s="262"/>
      <c r="FL878" s="262"/>
      <c r="FM878" s="262"/>
      <c r="FN878" s="262"/>
      <c r="FO878" s="262"/>
      <c r="FP878" s="262"/>
      <c r="FQ878" s="262"/>
      <c r="FR878" s="262"/>
      <c r="FS878" s="262"/>
      <c r="FT878" s="262"/>
      <c r="FU878" s="262"/>
      <c r="FV878" s="262"/>
      <c r="FW878" s="262"/>
      <c r="FX878" s="262"/>
      <c r="FY878" s="262"/>
      <c r="FZ878" s="263"/>
      <c r="GA878" s="263"/>
      <c r="GB878" s="263"/>
      <c r="GC878" s="263"/>
      <c r="GF878" s="263"/>
    </row>
    <row r="879" spans="1:190" s="110" customFormat="1" ht="20.100000000000001" hidden="1" customHeight="1">
      <c r="A879" s="837"/>
      <c r="B879" s="826"/>
      <c r="C879" s="700"/>
      <c r="D879" s="700"/>
      <c r="E879" s="700"/>
      <c r="F879" s="700"/>
      <c r="G879" s="700"/>
      <c r="H879" s="701"/>
      <c r="I879" s="698"/>
      <c r="J879" s="699"/>
      <c r="K879" s="699"/>
      <c r="L879" s="699"/>
      <c r="M879" s="699"/>
      <c r="N879" s="699"/>
      <c r="O879" s="735"/>
      <c r="P879" s="698"/>
      <c r="Q879" s="735"/>
      <c r="R879" s="765"/>
      <c r="S879" s="766"/>
      <c r="T879" s="766"/>
      <c r="U879" s="710" t="s">
        <v>496</v>
      </c>
      <c r="V879" s="709" t="s">
        <v>467</v>
      </c>
      <c r="W879" s="830">
        <v>0</v>
      </c>
      <c r="X879" s="766"/>
      <c r="Y879" s="766"/>
      <c r="Z879" s="710" t="s">
        <v>501</v>
      </c>
      <c r="AA879" s="1212">
        <v>0</v>
      </c>
      <c r="AB879" s="766"/>
      <c r="AC879" s="766"/>
      <c r="AD879" s="710" t="s">
        <v>501</v>
      </c>
      <c r="AE879" s="1147">
        <v>2</v>
      </c>
      <c r="AF879" s="766"/>
      <c r="AG879" s="766"/>
      <c r="AH879" s="709" t="s">
        <v>469</v>
      </c>
      <c r="AI879" s="709"/>
      <c r="AJ879" s="709"/>
      <c r="AK879" s="795"/>
      <c r="AL879" s="740">
        <f>(W879*AA879*AE879)</f>
        <v>0</v>
      </c>
      <c r="AM879" s="741"/>
      <c r="AN879" s="741"/>
      <c r="AO879" s="741"/>
      <c r="AP879" s="741"/>
      <c r="AQ879" s="742"/>
      <c r="AR879" s="109"/>
      <c r="AS879" s="109"/>
      <c r="AT879" s="109"/>
      <c r="AU879" s="109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09"/>
      <c r="BF879" s="109"/>
      <c r="BG879" s="109"/>
      <c r="BH879" s="109"/>
      <c r="BI879" s="109"/>
      <c r="BJ879" s="109"/>
      <c r="BK879" s="109"/>
      <c r="BL879" s="111"/>
      <c r="BM879" s="111"/>
      <c r="BN879" s="111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263"/>
      <c r="CM879" s="263"/>
      <c r="CN879" s="263"/>
      <c r="CO879" s="263"/>
      <c r="CP879" s="263"/>
      <c r="CQ879" s="263"/>
      <c r="CR879" s="263"/>
      <c r="CS879" s="263"/>
      <c r="CT879" s="263"/>
      <c r="CU879" s="263"/>
      <c r="CV879" s="263"/>
      <c r="CW879" s="263"/>
      <c r="CX879" s="263"/>
      <c r="CY879" s="263"/>
      <c r="CZ879" s="263"/>
      <c r="DA879" s="263"/>
      <c r="DB879" s="263"/>
      <c r="DC879" s="263"/>
      <c r="DD879" s="263"/>
      <c r="DE879" s="263"/>
      <c r="DF879" s="263"/>
      <c r="DG879" s="263"/>
      <c r="DH879" s="263"/>
      <c r="DI879" s="263"/>
      <c r="DJ879" s="263"/>
      <c r="DK879" s="280"/>
      <c r="DL879" s="280"/>
      <c r="DM879" s="280"/>
      <c r="DN879" s="280"/>
      <c r="DO879" s="280"/>
      <c r="DP879" s="280"/>
      <c r="DQ879" s="280"/>
      <c r="DR879" s="280"/>
      <c r="DS879" s="280"/>
      <c r="DT879" s="280"/>
      <c r="DU879" s="263"/>
      <c r="DV879" s="263"/>
      <c r="DW879" s="263"/>
      <c r="DX879" s="263"/>
      <c r="DY879" s="263"/>
      <c r="DZ879" s="263"/>
      <c r="EA879" s="263"/>
      <c r="EB879" s="263"/>
      <c r="EC879" s="263"/>
      <c r="ED879" s="263"/>
      <c r="EE879" s="263"/>
      <c r="EF879" s="263"/>
      <c r="EG879" s="263"/>
      <c r="EH879" s="263"/>
      <c r="EI879" s="263"/>
      <c r="EJ879" s="263"/>
      <c r="EK879" s="263"/>
      <c r="EL879" s="263"/>
      <c r="EM879" s="263"/>
      <c r="EN879" s="263"/>
      <c r="EO879" s="263"/>
      <c r="EP879" s="263"/>
      <c r="EQ879" s="263"/>
      <c r="ER879" s="263"/>
      <c r="ES879" s="263"/>
      <c r="ET879" s="263"/>
      <c r="EU879" s="263"/>
      <c r="EV879" s="263"/>
      <c r="EW879" s="263"/>
      <c r="EX879" s="263"/>
      <c r="EY879" s="263"/>
      <c r="EZ879" s="263"/>
      <c r="FA879" s="263"/>
      <c r="FB879" s="263"/>
      <c r="FC879" s="263"/>
      <c r="FD879" s="263"/>
      <c r="FE879" s="263"/>
      <c r="FF879" s="263"/>
      <c r="FG879" s="263"/>
      <c r="FH879" s="263"/>
      <c r="FI879" s="263"/>
      <c r="FJ879" s="263"/>
      <c r="FK879" s="263"/>
      <c r="FL879" s="263"/>
      <c r="FM879" s="263"/>
      <c r="FN879" s="263"/>
      <c r="FO879" s="263"/>
      <c r="FP879" s="263"/>
      <c r="FQ879" s="263"/>
      <c r="FR879" s="263"/>
      <c r="FS879" s="263"/>
      <c r="FT879" s="263"/>
      <c r="FU879" s="263"/>
      <c r="FV879" s="263"/>
      <c r="FW879" s="263"/>
      <c r="FX879" s="263"/>
      <c r="FY879" s="263"/>
      <c r="FZ879" s="263"/>
      <c r="GA879" s="263"/>
      <c r="GB879" s="263"/>
      <c r="GC879" s="263"/>
      <c r="GF879" s="263"/>
    </row>
    <row r="880" spans="1:190" ht="20.100000000000001" hidden="1" customHeight="1">
      <c r="A880" s="837"/>
      <c r="B880" s="826"/>
      <c r="C880" s="700"/>
      <c r="D880" s="700"/>
      <c r="E880" s="700"/>
      <c r="F880" s="700"/>
      <c r="G880" s="700"/>
      <c r="H880" s="701"/>
      <c r="I880" s="698"/>
      <c r="J880" s="699"/>
      <c r="K880" s="699"/>
      <c r="L880" s="699"/>
      <c r="M880" s="699"/>
      <c r="N880" s="699"/>
      <c r="O880" s="735"/>
      <c r="P880" s="698"/>
      <c r="Q880" s="735"/>
      <c r="R880" s="765"/>
      <c r="S880" s="766"/>
      <c r="T880" s="766"/>
      <c r="U880" s="710" t="s">
        <v>496</v>
      </c>
      <c r="V880" s="709" t="s">
        <v>467</v>
      </c>
      <c r="W880" s="830">
        <v>0</v>
      </c>
      <c r="X880" s="766"/>
      <c r="Y880" s="766"/>
      <c r="Z880" s="710" t="s">
        <v>501</v>
      </c>
      <c r="AA880" s="1212">
        <v>0</v>
      </c>
      <c r="AB880" s="766"/>
      <c r="AC880" s="766"/>
      <c r="AD880" s="710" t="s">
        <v>501</v>
      </c>
      <c r="AE880" s="1147">
        <v>2</v>
      </c>
      <c r="AF880" s="766"/>
      <c r="AG880" s="766"/>
      <c r="AH880" s="709" t="s">
        <v>469</v>
      </c>
      <c r="AI880" s="709"/>
      <c r="AJ880" s="709"/>
      <c r="AK880" s="795"/>
      <c r="AL880" s="740">
        <f>(W880*AA880*AE880)</f>
        <v>0</v>
      </c>
      <c r="AM880" s="741"/>
      <c r="AN880" s="741"/>
      <c r="AO880" s="741"/>
      <c r="AP880" s="741"/>
      <c r="AQ880" s="742"/>
      <c r="AR880" s="109"/>
      <c r="AS880" s="109"/>
      <c r="AT880" s="109"/>
      <c r="AU880" s="109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09"/>
      <c r="BF880" s="109"/>
      <c r="BG880" s="109"/>
      <c r="BH880" s="109"/>
      <c r="BI880" s="109"/>
      <c r="BJ880" s="109"/>
      <c r="BK880" s="109"/>
      <c r="BL880" s="111"/>
      <c r="BM880" s="111"/>
      <c r="BN880" s="111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263"/>
      <c r="CM880" s="263"/>
      <c r="CN880" s="263"/>
      <c r="CO880" s="263"/>
      <c r="CP880" s="263"/>
      <c r="CQ880" s="263"/>
      <c r="CR880" s="263"/>
      <c r="CS880" s="263"/>
      <c r="CT880" s="263"/>
      <c r="CU880" s="263"/>
      <c r="CV880" s="263"/>
      <c r="CW880" s="263"/>
      <c r="CX880" s="263"/>
      <c r="CY880" s="262"/>
      <c r="CZ880" s="262"/>
      <c r="DA880" s="262"/>
      <c r="DB880" s="262"/>
      <c r="DC880" s="262"/>
      <c r="DD880" s="262"/>
      <c r="DE880" s="262"/>
      <c r="DF880" s="262"/>
      <c r="DG880" s="262"/>
      <c r="DH880" s="262"/>
      <c r="DI880" s="262"/>
      <c r="DJ880" s="262"/>
      <c r="DK880" s="276"/>
      <c r="DL880" s="276"/>
      <c r="DM880" s="276"/>
      <c r="DN880" s="276"/>
      <c r="DO880" s="276"/>
      <c r="DP880" s="276"/>
      <c r="DQ880" s="276"/>
      <c r="DR880" s="276"/>
      <c r="DS880" s="276"/>
      <c r="DT880" s="276"/>
      <c r="DU880" s="262"/>
      <c r="DV880" s="262"/>
      <c r="DW880" s="262"/>
      <c r="DX880" s="262"/>
      <c r="DY880" s="262"/>
      <c r="DZ880" s="262"/>
      <c r="EA880" s="262"/>
      <c r="EB880" s="262"/>
      <c r="EC880" s="262"/>
      <c r="ED880" s="262"/>
      <c r="EE880" s="262"/>
      <c r="EF880" s="262"/>
      <c r="EG880" s="262"/>
      <c r="EH880" s="262"/>
      <c r="EI880" s="262"/>
      <c r="EJ880" s="262"/>
      <c r="EK880" s="262"/>
      <c r="EL880" s="262"/>
      <c r="EM880" s="262"/>
      <c r="EN880" s="262"/>
      <c r="EO880" s="262"/>
      <c r="EP880" s="262"/>
      <c r="EQ880" s="262"/>
      <c r="ER880" s="262"/>
      <c r="ES880" s="262"/>
      <c r="ET880" s="262"/>
      <c r="EU880" s="262"/>
      <c r="EV880" s="262"/>
      <c r="EW880" s="262"/>
      <c r="EX880" s="262"/>
      <c r="EY880" s="262"/>
      <c r="EZ880" s="262"/>
      <c r="FA880" s="262"/>
      <c r="FB880" s="262"/>
      <c r="FC880" s="262"/>
      <c r="FD880" s="262"/>
      <c r="FE880" s="262"/>
      <c r="FF880" s="262"/>
      <c r="FG880" s="262"/>
      <c r="FH880" s="262"/>
      <c r="FI880" s="262"/>
      <c r="FJ880" s="262"/>
      <c r="FK880" s="262"/>
      <c r="FL880" s="262"/>
      <c r="FM880" s="262"/>
      <c r="FN880" s="262"/>
      <c r="FO880" s="262"/>
      <c r="FP880" s="262"/>
      <c r="FQ880" s="262"/>
      <c r="FR880" s="262"/>
      <c r="FS880" s="262"/>
      <c r="FT880" s="262"/>
      <c r="FU880" s="262"/>
      <c r="FV880" s="262"/>
      <c r="FW880" s="262"/>
      <c r="FX880" s="262"/>
      <c r="FY880" s="262"/>
      <c r="FZ880" s="263"/>
      <c r="GA880" s="263"/>
      <c r="GB880" s="263"/>
      <c r="GC880" s="263"/>
      <c r="GF880" s="263"/>
    </row>
    <row r="881" spans="1:188" ht="20.100000000000001" hidden="1" customHeight="1">
      <c r="A881" s="837"/>
      <c r="B881" s="826"/>
      <c r="C881" s="700"/>
      <c r="D881" s="700"/>
      <c r="E881" s="700"/>
      <c r="F881" s="700"/>
      <c r="G881" s="700"/>
      <c r="H881" s="701"/>
      <c r="I881" s="698"/>
      <c r="J881" s="699"/>
      <c r="K881" s="699"/>
      <c r="L881" s="699"/>
      <c r="M881" s="699"/>
      <c r="N881" s="699"/>
      <c r="O881" s="735"/>
      <c r="P881" s="698"/>
      <c r="Q881" s="735"/>
      <c r="R881" s="765"/>
      <c r="S881" s="766"/>
      <c r="T881" s="766"/>
      <c r="U881" s="710" t="s">
        <v>496</v>
      </c>
      <c r="V881" s="709" t="s">
        <v>467</v>
      </c>
      <c r="W881" s="830">
        <v>0</v>
      </c>
      <c r="X881" s="766"/>
      <c r="Y881" s="766"/>
      <c r="Z881" s="710" t="s">
        <v>501</v>
      </c>
      <c r="AA881" s="1212">
        <v>0</v>
      </c>
      <c r="AB881" s="766"/>
      <c r="AC881" s="766"/>
      <c r="AD881" s="710" t="s">
        <v>501</v>
      </c>
      <c r="AE881" s="1147">
        <v>2</v>
      </c>
      <c r="AF881" s="766"/>
      <c r="AG881" s="766"/>
      <c r="AH881" s="709" t="s">
        <v>469</v>
      </c>
      <c r="AI881" s="709"/>
      <c r="AJ881" s="709"/>
      <c r="AK881" s="795"/>
      <c r="AL881" s="740">
        <f>(W881*AA881*AE881)</f>
        <v>0</v>
      </c>
      <c r="AM881" s="741"/>
      <c r="AN881" s="741"/>
      <c r="AO881" s="741"/>
      <c r="AP881" s="741"/>
      <c r="AQ881" s="742"/>
      <c r="AR881" s="109"/>
      <c r="AS881" s="109"/>
      <c r="AT881" s="109"/>
      <c r="AU881" s="109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09"/>
      <c r="BF881" s="109"/>
      <c r="BG881" s="109"/>
      <c r="BH881" s="109"/>
      <c r="BI881" s="109"/>
      <c r="BJ881" s="109"/>
      <c r="BK881" s="109"/>
      <c r="BL881" s="111"/>
      <c r="BM881" s="111"/>
      <c r="BN881" s="111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263"/>
      <c r="CM881" s="263"/>
      <c r="CN881" s="263"/>
      <c r="CO881" s="263"/>
      <c r="CP881" s="263"/>
      <c r="CQ881" s="263"/>
      <c r="CR881" s="263"/>
      <c r="CS881" s="263"/>
      <c r="CT881" s="263"/>
      <c r="CU881" s="263"/>
      <c r="CV881" s="263"/>
      <c r="CW881" s="263"/>
      <c r="CX881" s="263"/>
      <c r="CY881" s="262"/>
      <c r="CZ881" s="262"/>
      <c r="DA881" s="262"/>
      <c r="DB881" s="262"/>
      <c r="DC881" s="262"/>
      <c r="DD881" s="262"/>
      <c r="DE881" s="262"/>
      <c r="DF881" s="262"/>
      <c r="DG881" s="262"/>
      <c r="DH881" s="262"/>
      <c r="DI881" s="262"/>
      <c r="DJ881" s="262"/>
      <c r="DK881" s="276"/>
      <c r="DL881" s="276"/>
      <c r="DM881" s="276"/>
      <c r="DN881" s="276"/>
      <c r="DO881" s="276"/>
      <c r="DP881" s="276"/>
      <c r="DQ881" s="276"/>
      <c r="DR881" s="276"/>
      <c r="DS881" s="276"/>
      <c r="DT881" s="276"/>
      <c r="DU881" s="262"/>
      <c r="DV881" s="262"/>
      <c r="DW881" s="262"/>
      <c r="DX881" s="262"/>
      <c r="DY881" s="262"/>
      <c r="DZ881" s="262"/>
      <c r="EA881" s="262"/>
      <c r="EB881" s="262"/>
      <c r="EC881" s="262"/>
      <c r="ED881" s="262"/>
      <c r="EE881" s="262"/>
      <c r="EF881" s="262"/>
      <c r="EG881" s="262"/>
      <c r="EH881" s="262"/>
      <c r="EI881" s="262"/>
      <c r="EJ881" s="262"/>
      <c r="EK881" s="262"/>
      <c r="EL881" s="262"/>
      <c r="EM881" s="262"/>
      <c r="EN881" s="262"/>
      <c r="EO881" s="262"/>
      <c r="EP881" s="262"/>
      <c r="EQ881" s="262"/>
      <c r="ER881" s="262"/>
      <c r="ES881" s="262"/>
      <c r="ET881" s="262"/>
      <c r="EU881" s="262"/>
      <c r="EV881" s="262"/>
      <c r="EW881" s="262"/>
      <c r="EX881" s="262"/>
      <c r="EY881" s="262"/>
      <c r="EZ881" s="262"/>
      <c r="FA881" s="262"/>
      <c r="FB881" s="262"/>
      <c r="FC881" s="262"/>
      <c r="FD881" s="262"/>
      <c r="FE881" s="262"/>
      <c r="FF881" s="262"/>
      <c r="FG881" s="262"/>
      <c r="FH881" s="262"/>
      <c r="FI881" s="262"/>
      <c r="FJ881" s="262"/>
      <c r="FK881" s="262"/>
      <c r="FL881" s="262"/>
      <c r="FM881" s="262"/>
      <c r="FN881" s="262"/>
      <c r="FO881" s="262"/>
      <c r="FP881" s="262"/>
      <c r="FQ881" s="262"/>
      <c r="FR881" s="262"/>
      <c r="FS881" s="262"/>
      <c r="FT881" s="262"/>
      <c r="FU881" s="262"/>
      <c r="FV881" s="262"/>
      <c r="FW881" s="262"/>
      <c r="FX881" s="262"/>
      <c r="FY881" s="262"/>
      <c r="FZ881" s="263"/>
      <c r="GA881" s="263"/>
      <c r="GB881" s="263"/>
      <c r="GC881" s="263"/>
      <c r="GF881" s="263"/>
    </row>
    <row r="882" spans="1:188" ht="20.100000000000001" hidden="1" customHeight="1">
      <c r="A882" s="837"/>
      <c r="B882" s="826"/>
      <c r="C882" s="700"/>
      <c r="D882" s="700"/>
      <c r="E882" s="700"/>
      <c r="F882" s="700"/>
      <c r="G882" s="700"/>
      <c r="H882" s="701"/>
      <c r="I882" s="698"/>
      <c r="J882" s="699"/>
      <c r="K882" s="699"/>
      <c r="L882" s="699"/>
      <c r="M882" s="699"/>
      <c r="N882" s="699"/>
      <c r="O882" s="735"/>
      <c r="P882" s="698"/>
      <c r="Q882" s="735"/>
      <c r="R882" s="765"/>
      <c r="S882" s="766"/>
      <c r="T882" s="766"/>
      <c r="U882" s="710" t="s">
        <v>496</v>
      </c>
      <c r="V882" s="709" t="s">
        <v>467</v>
      </c>
      <c r="W882" s="830">
        <v>0</v>
      </c>
      <c r="X882" s="766"/>
      <c r="Y882" s="766"/>
      <c r="Z882" s="710" t="s">
        <v>501</v>
      </c>
      <c r="AA882" s="1212">
        <v>0</v>
      </c>
      <c r="AB882" s="766"/>
      <c r="AC882" s="766"/>
      <c r="AD882" s="710" t="s">
        <v>501</v>
      </c>
      <c r="AE882" s="1147">
        <v>2</v>
      </c>
      <c r="AF882" s="766"/>
      <c r="AG882" s="766"/>
      <c r="AH882" s="709" t="s">
        <v>469</v>
      </c>
      <c r="AI882" s="709"/>
      <c r="AJ882" s="709"/>
      <c r="AK882" s="795"/>
      <c r="AL882" s="740">
        <f>(W882*AA882*AE882)</f>
        <v>0</v>
      </c>
      <c r="AM882" s="741"/>
      <c r="AN882" s="741"/>
      <c r="AO882" s="741"/>
      <c r="AP882" s="741"/>
      <c r="AQ882" s="742"/>
      <c r="AR882" s="109"/>
      <c r="AS882" s="109"/>
      <c r="AT882" s="109"/>
      <c r="AU882" s="109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263"/>
      <c r="CM882" s="263"/>
      <c r="CN882" s="263"/>
      <c r="CO882" s="263"/>
      <c r="CP882" s="263"/>
      <c r="CQ882" s="263"/>
      <c r="CR882" s="263"/>
      <c r="CS882" s="263"/>
      <c r="CT882" s="263"/>
      <c r="CU882" s="263"/>
      <c r="CV882" s="263"/>
      <c r="CW882" s="263"/>
      <c r="CX882" s="263"/>
      <c r="CY882" s="262"/>
      <c r="CZ882" s="262"/>
      <c r="DA882" s="262"/>
      <c r="DB882" s="262"/>
      <c r="DC882" s="262"/>
      <c r="DD882" s="262"/>
      <c r="DE882" s="262"/>
      <c r="DF882" s="262"/>
      <c r="DG882" s="262"/>
      <c r="DH882" s="262"/>
      <c r="DI882" s="262"/>
      <c r="DJ882" s="262"/>
      <c r="DK882" s="276"/>
      <c r="DL882" s="276"/>
      <c r="DM882" s="276"/>
      <c r="DN882" s="276"/>
      <c r="DO882" s="276"/>
      <c r="DP882" s="276"/>
      <c r="DQ882" s="276"/>
      <c r="DR882" s="276"/>
      <c r="DS882" s="276"/>
      <c r="DT882" s="276"/>
      <c r="DU882" s="262"/>
      <c r="DV882" s="262"/>
      <c r="DW882" s="262"/>
      <c r="DX882" s="262"/>
      <c r="DY882" s="262"/>
      <c r="DZ882" s="262"/>
      <c r="EA882" s="262"/>
      <c r="EB882" s="262"/>
      <c r="EC882" s="262"/>
      <c r="ED882" s="262"/>
      <c r="EE882" s="262"/>
      <c r="EF882" s="262"/>
      <c r="EG882" s="262"/>
      <c r="EH882" s="262"/>
      <c r="EI882" s="262"/>
      <c r="EJ882" s="262"/>
      <c r="EK882" s="262"/>
      <c r="EL882" s="262"/>
      <c r="EM882" s="262"/>
      <c r="EN882" s="262"/>
      <c r="EO882" s="262"/>
      <c r="EP882" s="262"/>
      <c r="EQ882" s="262"/>
      <c r="ER882" s="262"/>
      <c r="ES882" s="262"/>
      <c r="ET882" s="262"/>
      <c r="EU882" s="262"/>
      <c r="EV882" s="262"/>
      <c r="EW882" s="262"/>
      <c r="EX882" s="262"/>
      <c r="EY882" s="262"/>
      <c r="EZ882" s="262"/>
      <c r="FA882" s="262"/>
      <c r="FB882" s="262"/>
      <c r="FC882" s="262"/>
      <c r="FD882" s="262"/>
      <c r="FE882" s="262"/>
      <c r="FF882" s="262"/>
      <c r="FG882" s="262"/>
      <c r="FH882" s="262"/>
      <c r="FI882" s="262"/>
      <c r="FJ882" s="262"/>
      <c r="FK882" s="262"/>
      <c r="FL882" s="262"/>
      <c r="FM882" s="262"/>
      <c r="FN882" s="262"/>
      <c r="FO882" s="262"/>
      <c r="FP882" s="262"/>
      <c r="FQ882" s="262"/>
      <c r="FR882" s="262"/>
      <c r="FS882" s="262"/>
      <c r="FT882" s="262"/>
      <c r="FU882" s="262"/>
      <c r="FV882" s="262"/>
      <c r="FW882" s="262"/>
      <c r="FX882" s="262"/>
      <c r="FY882" s="263"/>
      <c r="FZ882" s="263"/>
      <c r="GA882" s="263"/>
      <c r="GB882" s="263"/>
      <c r="GC882" s="263"/>
      <c r="GF882" s="263"/>
    </row>
    <row r="883" spans="1:188" ht="20.100000000000001" hidden="1" customHeight="1">
      <c r="A883" s="842"/>
      <c r="B883" s="843"/>
      <c r="C883" s="770"/>
      <c r="D883" s="770"/>
      <c r="E883" s="770"/>
      <c r="F883" s="770"/>
      <c r="G883" s="770"/>
      <c r="H883" s="771"/>
      <c r="I883" s="768"/>
      <c r="J883" s="769"/>
      <c r="K883" s="769"/>
      <c r="L883" s="769"/>
      <c r="M883" s="769"/>
      <c r="N883" s="769"/>
      <c r="O883" s="775"/>
      <c r="P883" s="768"/>
      <c r="Q883" s="775"/>
      <c r="R883" s="849" t="s">
        <v>431</v>
      </c>
      <c r="S883" s="846"/>
      <c r="T883" s="846"/>
      <c r="U883" s="773" t="s">
        <v>496</v>
      </c>
      <c r="V883" s="846"/>
      <c r="W883" s="846"/>
      <c r="X883" s="846"/>
      <c r="Y883" s="846"/>
      <c r="Z883" s="846"/>
      <c r="AA883" s="773"/>
      <c r="AB883" s="846"/>
      <c r="AC883" s="846"/>
      <c r="AD883" s="846"/>
      <c r="AE883" s="778"/>
      <c r="AF883" s="773"/>
      <c r="AG883" s="778"/>
      <c r="AH883" s="778"/>
      <c r="AI883" s="778"/>
      <c r="AJ883" s="778"/>
      <c r="AK883" s="847"/>
      <c r="AL883" s="853">
        <f>SUM(AL878:AL882)</f>
        <v>0</v>
      </c>
      <c r="AM883" s="854"/>
      <c r="AN883" s="854"/>
      <c r="AO883" s="854"/>
      <c r="AP883" s="854"/>
      <c r="AQ883" s="855"/>
      <c r="AR883" s="275"/>
      <c r="AS883" s="275"/>
      <c r="AT883" s="275"/>
      <c r="AU883" s="275"/>
      <c r="BJ883" s="275"/>
      <c r="BK883" s="275"/>
      <c r="BL883" s="275"/>
      <c r="BM883" s="275"/>
      <c r="BN883" s="275"/>
      <c r="BO883" s="275"/>
      <c r="BP883" s="275"/>
      <c r="BQ883" s="275"/>
      <c r="BR883" s="275"/>
      <c r="BS883" s="275"/>
      <c r="BT883" s="275"/>
      <c r="BU883" s="275"/>
      <c r="BV883" s="275"/>
      <c r="BW883" s="275"/>
      <c r="BX883" s="275"/>
      <c r="CL883" s="262"/>
      <c r="CM883" s="262"/>
      <c r="CN883" s="262"/>
      <c r="CO883" s="262"/>
      <c r="CP883" s="262"/>
      <c r="CQ883" s="262"/>
      <c r="CR883" s="262"/>
      <c r="CS883" s="262"/>
      <c r="CT883" s="262"/>
      <c r="CU883" s="262"/>
      <c r="CV883" s="262"/>
      <c r="CW883" s="262"/>
      <c r="CX883" s="262"/>
      <c r="CY883" s="262"/>
      <c r="CZ883" s="262"/>
      <c r="DA883" s="262"/>
      <c r="DB883" s="262"/>
      <c r="DC883" s="262"/>
      <c r="DD883" s="262"/>
      <c r="DE883" s="262"/>
      <c r="DF883" s="262"/>
      <c r="DG883" s="262"/>
      <c r="DH883" s="262"/>
      <c r="DI883" s="262"/>
      <c r="DJ883" s="262"/>
      <c r="DK883" s="276"/>
      <c r="DL883" s="276"/>
      <c r="DM883" s="276"/>
      <c r="DN883" s="276"/>
      <c r="DO883" s="276"/>
      <c r="DP883" s="276"/>
      <c r="DQ883" s="276"/>
      <c r="DR883" s="276"/>
      <c r="DS883" s="276"/>
      <c r="DT883" s="276"/>
      <c r="DU883" s="262"/>
      <c r="DV883" s="262"/>
      <c r="DW883" s="262"/>
      <c r="DX883" s="262"/>
      <c r="DY883" s="262"/>
      <c r="DZ883" s="262"/>
      <c r="EA883" s="262"/>
      <c r="EB883" s="262"/>
      <c r="EC883" s="262"/>
      <c r="ED883" s="262"/>
      <c r="EE883" s="262"/>
      <c r="EF883" s="262"/>
      <c r="EG883" s="262"/>
      <c r="EH883" s="262"/>
      <c r="EI883" s="262"/>
      <c r="EJ883" s="262"/>
      <c r="EK883" s="262"/>
      <c r="EL883" s="262"/>
      <c r="EM883" s="262"/>
      <c r="EN883" s="262"/>
      <c r="EO883" s="262"/>
      <c r="EP883" s="262"/>
      <c r="EQ883" s="262"/>
      <c r="ER883" s="262"/>
      <c r="ES883" s="262"/>
      <c r="ET883" s="262"/>
      <c r="EU883" s="262"/>
      <c r="EV883" s="262"/>
      <c r="EW883" s="262"/>
      <c r="EX883" s="262"/>
      <c r="EY883" s="262"/>
      <c r="EZ883" s="262"/>
      <c r="FA883" s="262"/>
      <c r="FB883" s="262"/>
      <c r="FC883" s="262"/>
      <c r="FD883" s="262"/>
      <c r="FE883" s="262"/>
      <c r="FF883" s="262"/>
      <c r="FG883" s="262"/>
      <c r="FH883" s="262"/>
      <c r="FI883" s="262"/>
      <c r="FJ883" s="262"/>
      <c r="FK883" s="262"/>
      <c r="FL883" s="262"/>
      <c r="FM883" s="262"/>
      <c r="FN883" s="262"/>
      <c r="FO883" s="262"/>
      <c r="FP883" s="262"/>
      <c r="FQ883" s="262"/>
      <c r="FR883" s="262"/>
      <c r="FS883" s="262"/>
      <c r="FT883" s="262"/>
      <c r="FU883" s="262"/>
      <c r="FV883" s="262"/>
      <c r="FW883" s="262"/>
      <c r="FX883" s="263"/>
      <c r="FY883" s="263"/>
      <c r="FZ883" s="263"/>
      <c r="GA883" s="263"/>
      <c r="GB883" s="263"/>
      <c r="GC883" s="263"/>
    </row>
    <row r="884" spans="1:188" ht="20.100000000000001" hidden="1" customHeight="1">
      <c r="A884" s="686" t="s">
        <v>826</v>
      </c>
      <c r="B884" s="687"/>
      <c r="C884" s="687"/>
      <c r="D884" s="687"/>
      <c r="E884" s="687"/>
      <c r="F884" s="687"/>
      <c r="G884" s="687"/>
      <c r="H884" s="785"/>
      <c r="I884" s="686" t="s">
        <v>827</v>
      </c>
      <c r="J884" s="687"/>
      <c r="K884" s="687"/>
      <c r="L884" s="687"/>
      <c r="M884" s="687"/>
      <c r="N884" s="687"/>
      <c r="O884" s="785"/>
      <c r="P884" s="686" t="s">
        <v>514</v>
      </c>
      <c r="Q884" s="785"/>
      <c r="R884" s="875" t="s">
        <v>828</v>
      </c>
      <c r="S884" s="693"/>
      <c r="T884" s="693"/>
      <c r="U884" s="693"/>
      <c r="V884" s="857"/>
      <c r="W884" s="693"/>
      <c r="X884" s="693"/>
      <c r="Y884" s="693"/>
      <c r="Z884" s="693"/>
      <c r="AA884" s="693"/>
      <c r="AB884" s="693"/>
      <c r="AC884" s="693"/>
      <c r="AD884" s="693"/>
      <c r="AE884" s="693"/>
      <c r="AF884" s="693"/>
      <c r="AG884" s="693"/>
      <c r="AH884" s="693"/>
      <c r="AI884" s="693"/>
      <c r="AJ884" s="693"/>
      <c r="AK884" s="790"/>
      <c r="AL884" s="861"/>
      <c r="AM884" s="862"/>
      <c r="AN884" s="862"/>
      <c r="AO884" s="862"/>
      <c r="AP884" s="862"/>
      <c r="AQ884" s="863"/>
      <c r="AR884" s="275"/>
      <c r="AV884" s="275"/>
      <c r="AW884" s="275"/>
      <c r="AX884" s="275"/>
      <c r="AY884" s="275"/>
      <c r="AZ884" s="275"/>
      <c r="BA884" s="275"/>
      <c r="BB884" s="275"/>
      <c r="BC884" s="275"/>
      <c r="BI884" s="275"/>
      <c r="BJ884" s="275"/>
      <c r="BK884" s="275"/>
      <c r="BL884" s="275"/>
      <c r="BM884" s="275"/>
      <c r="BN884" s="275"/>
      <c r="BO884" s="275"/>
      <c r="BP884" s="275"/>
      <c r="BQ884" s="275"/>
      <c r="BR884" s="275"/>
      <c r="BS884" s="275"/>
      <c r="BT884" s="275"/>
      <c r="BU884" s="275"/>
      <c r="BV884" s="275"/>
      <c r="BW884" s="275"/>
      <c r="BX884" s="275"/>
      <c r="BY884" s="275"/>
      <c r="CL884" s="262"/>
      <c r="CM884" s="262"/>
      <c r="CN884" s="262"/>
      <c r="CO884" s="262"/>
      <c r="CP884" s="262"/>
      <c r="CQ884" s="262"/>
      <c r="CR884" s="262"/>
      <c r="CS884" s="262"/>
      <c r="CT884" s="262"/>
      <c r="CU884" s="262"/>
      <c r="CV884" s="262"/>
      <c r="CW884" s="262"/>
      <c r="CX884" s="262"/>
      <c r="CY884" s="262"/>
      <c r="CZ884" s="262"/>
      <c r="DA884" s="262"/>
      <c r="DB884" s="262"/>
      <c r="DC884" s="262"/>
      <c r="DD884" s="262"/>
      <c r="DE884" s="262"/>
      <c r="DF884" s="262"/>
      <c r="DG884" s="262"/>
      <c r="DH884" s="262"/>
      <c r="DI884" s="262"/>
      <c r="DJ884" s="262"/>
      <c r="DK884" s="276"/>
      <c r="DL884" s="276"/>
      <c r="DM884" s="276"/>
      <c r="DN884" s="276"/>
      <c r="DO884" s="276"/>
      <c r="DP884" s="276"/>
      <c r="DQ884" s="276"/>
      <c r="DR884" s="276"/>
      <c r="DS884" s="276"/>
      <c r="DT884" s="276"/>
      <c r="DU884" s="262"/>
      <c r="DV884" s="262"/>
      <c r="DW884" s="262"/>
      <c r="DX884" s="262"/>
      <c r="DY884" s="262"/>
      <c r="DZ884" s="262"/>
      <c r="EA884" s="262"/>
      <c r="EB884" s="262"/>
      <c r="EC884" s="262"/>
      <c r="ED884" s="262"/>
      <c r="EE884" s="262"/>
      <c r="EF884" s="262"/>
      <c r="EG884" s="262"/>
      <c r="EH884" s="262"/>
      <c r="EI884" s="262"/>
      <c r="EJ884" s="262"/>
      <c r="EK884" s="262"/>
      <c r="EL884" s="262"/>
      <c r="EM884" s="262"/>
      <c r="EN884" s="262"/>
      <c r="EO884" s="262"/>
      <c r="EP884" s="262"/>
      <c r="EQ884" s="262"/>
      <c r="ER884" s="262"/>
      <c r="ES884" s="262"/>
      <c r="ET884" s="262"/>
      <c r="EU884" s="262"/>
      <c r="EV884" s="262"/>
      <c r="EW884" s="262"/>
      <c r="EX884" s="262"/>
      <c r="EY884" s="262"/>
      <c r="EZ884" s="262"/>
      <c r="FA884" s="262"/>
      <c r="FB884" s="262"/>
      <c r="FC884" s="262"/>
      <c r="FD884" s="262"/>
      <c r="FE884" s="262"/>
      <c r="FF884" s="262"/>
      <c r="FG884" s="262"/>
      <c r="FH884" s="262"/>
      <c r="FI884" s="262"/>
      <c r="FJ884" s="262"/>
      <c r="FK884" s="262"/>
      <c r="FL884" s="262"/>
      <c r="FM884" s="262"/>
      <c r="FN884" s="262"/>
      <c r="FO884" s="262"/>
      <c r="FP884" s="262"/>
      <c r="FQ884" s="262"/>
      <c r="FR884" s="262"/>
      <c r="FS884" s="262"/>
      <c r="FT884" s="262"/>
      <c r="FU884" s="262"/>
      <c r="FV884" s="262"/>
      <c r="FW884" s="263"/>
      <c r="FX884" s="263"/>
      <c r="FY884" s="263"/>
      <c r="FZ884" s="263"/>
      <c r="GA884" s="263"/>
      <c r="GB884" s="263"/>
      <c r="GC884" s="263"/>
    </row>
    <row r="885" spans="1:188" ht="20.100000000000001" hidden="1" customHeight="1">
      <c r="A885" s="765"/>
      <c r="B885" s="766"/>
      <c r="C885" s="766"/>
      <c r="D885" s="766"/>
      <c r="E885" s="766"/>
      <c r="F885" s="766"/>
      <c r="G885" s="766"/>
      <c r="H885" s="788"/>
      <c r="I885" s="765"/>
      <c r="J885" s="766"/>
      <c r="K885" s="766"/>
      <c r="L885" s="766"/>
      <c r="M885" s="766"/>
      <c r="N885" s="766"/>
      <c r="O885" s="788"/>
      <c r="P885" s="765"/>
      <c r="Q885" s="788"/>
      <c r="R885" s="837" t="s">
        <v>829</v>
      </c>
      <c r="S885" s="709"/>
      <c r="T885" s="709"/>
      <c r="U885" s="709"/>
      <c r="V885" s="710"/>
      <c r="W885" s="709"/>
      <c r="X885" s="709"/>
      <c r="Y885" s="709"/>
      <c r="Z885" s="709"/>
      <c r="AA885" s="709"/>
      <c r="AB885" s="709"/>
      <c r="AC885" s="709"/>
      <c r="AD885" s="709"/>
      <c r="AE885" s="709"/>
      <c r="AF885" s="709"/>
      <c r="AG885" s="709"/>
      <c r="AH885" s="709"/>
      <c r="AI885" s="709"/>
      <c r="AJ885" s="709"/>
      <c r="AK885" s="795"/>
      <c r="AL885" s="799"/>
      <c r="AM885" s="800"/>
      <c r="AN885" s="800"/>
      <c r="AO885" s="800"/>
      <c r="AP885" s="800"/>
      <c r="AQ885" s="821"/>
      <c r="AR885" s="275"/>
      <c r="AV885" s="275"/>
      <c r="AW885" s="275"/>
      <c r="AX885" s="275"/>
      <c r="AY885" s="275"/>
      <c r="AZ885" s="275"/>
      <c r="BA885" s="275"/>
      <c r="BB885" s="275"/>
      <c r="BC885" s="275"/>
      <c r="BI885" s="275"/>
      <c r="BJ885" s="275"/>
      <c r="BK885" s="275"/>
      <c r="BL885" s="275"/>
      <c r="BM885" s="275"/>
      <c r="BN885" s="275"/>
      <c r="BO885" s="275"/>
      <c r="BP885" s="275"/>
      <c r="BQ885" s="275"/>
      <c r="BR885" s="275"/>
      <c r="BS885" s="275"/>
      <c r="BT885" s="275"/>
      <c r="BU885" s="275"/>
      <c r="BV885" s="275"/>
      <c r="BW885" s="275"/>
      <c r="BX885" s="275"/>
      <c r="BY885" s="275"/>
      <c r="CL885" s="262"/>
      <c r="CM885" s="262"/>
      <c r="CN885" s="262"/>
      <c r="CO885" s="262"/>
      <c r="CP885" s="262"/>
      <c r="CQ885" s="262"/>
      <c r="CR885" s="262"/>
      <c r="CS885" s="262"/>
      <c r="CT885" s="262"/>
      <c r="CU885" s="262"/>
      <c r="CV885" s="262"/>
      <c r="CW885" s="262"/>
      <c r="CX885" s="262"/>
      <c r="CY885" s="262"/>
      <c r="CZ885" s="262"/>
      <c r="DA885" s="262"/>
      <c r="DB885" s="262"/>
      <c r="DC885" s="262"/>
      <c r="DD885" s="262"/>
      <c r="DE885" s="262"/>
      <c r="DF885" s="262"/>
      <c r="DG885" s="262"/>
      <c r="DH885" s="262"/>
      <c r="DI885" s="262"/>
      <c r="DJ885" s="262"/>
      <c r="DK885" s="276"/>
      <c r="DL885" s="276"/>
      <c r="DM885" s="276"/>
      <c r="DN885" s="276"/>
      <c r="DO885" s="276"/>
      <c r="DP885" s="276"/>
      <c r="DQ885" s="276"/>
      <c r="DR885" s="276"/>
      <c r="DS885" s="276"/>
      <c r="DT885" s="276"/>
      <c r="DU885" s="262"/>
      <c r="DV885" s="262"/>
      <c r="DW885" s="262"/>
      <c r="DX885" s="262"/>
      <c r="DY885" s="262"/>
      <c r="DZ885" s="262"/>
      <c r="EA885" s="262"/>
      <c r="EB885" s="262"/>
      <c r="EC885" s="262"/>
      <c r="ED885" s="262"/>
      <c r="EE885" s="262"/>
      <c r="EF885" s="262"/>
      <c r="EG885" s="262"/>
      <c r="EH885" s="262"/>
      <c r="EI885" s="262"/>
      <c r="EJ885" s="262"/>
      <c r="EK885" s="262"/>
      <c r="EL885" s="262"/>
      <c r="EM885" s="262"/>
      <c r="EN885" s="262"/>
      <c r="EO885" s="262"/>
      <c r="EP885" s="262"/>
      <c r="EQ885" s="262"/>
      <c r="ER885" s="262"/>
      <c r="ES885" s="262"/>
      <c r="ET885" s="262"/>
      <c r="EU885" s="262"/>
      <c r="EV885" s="262"/>
      <c r="EW885" s="262"/>
      <c r="EX885" s="262"/>
      <c r="EY885" s="262"/>
      <c r="EZ885" s="262"/>
      <c r="FA885" s="262"/>
      <c r="FB885" s="262"/>
      <c r="FC885" s="262"/>
      <c r="FD885" s="262"/>
      <c r="FE885" s="262"/>
      <c r="FF885" s="262"/>
      <c r="FG885" s="262"/>
      <c r="FH885" s="262"/>
      <c r="FI885" s="262"/>
      <c r="FJ885" s="262"/>
      <c r="FK885" s="262"/>
      <c r="FL885" s="262"/>
      <c r="FM885" s="262"/>
      <c r="FN885" s="262"/>
      <c r="FO885" s="262"/>
      <c r="FP885" s="262"/>
      <c r="FQ885" s="262"/>
      <c r="FR885" s="262"/>
      <c r="FS885" s="262"/>
      <c r="FT885" s="262"/>
      <c r="FU885" s="262"/>
      <c r="FV885" s="262"/>
      <c r="FW885" s="263"/>
      <c r="FX885" s="263"/>
      <c r="FY885" s="263"/>
      <c r="FZ885" s="263"/>
      <c r="GA885" s="263"/>
      <c r="GB885" s="263"/>
      <c r="GC885" s="263"/>
    </row>
    <row r="886" spans="1:188" ht="20.100000000000001" hidden="1" customHeight="1">
      <c r="A886" s="765"/>
      <c r="B886" s="766"/>
      <c r="C886" s="766"/>
      <c r="D886" s="766"/>
      <c r="E886" s="766"/>
      <c r="F886" s="766"/>
      <c r="G886" s="766"/>
      <c r="H886" s="788"/>
      <c r="I886" s="765"/>
      <c r="J886" s="766"/>
      <c r="K886" s="766"/>
      <c r="L886" s="766"/>
      <c r="M886" s="766"/>
      <c r="N886" s="766"/>
      <c r="O886" s="788"/>
      <c r="P886" s="765"/>
      <c r="Q886" s="788"/>
      <c r="R886" s="794"/>
      <c r="S886" s="709"/>
      <c r="T886" s="709"/>
      <c r="U886" s="709"/>
      <c r="V886" s="710"/>
      <c r="W886" s="709"/>
      <c r="X886" s="709"/>
      <c r="Y886" s="709"/>
      <c r="Z886" s="709"/>
      <c r="AA886" s="709"/>
      <c r="AB886" s="914">
        <f>2*3</f>
        <v>6</v>
      </c>
      <c r="AC886" s="766"/>
      <c r="AD886" s="766"/>
      <c r="AE886" s="710" t="s">
        <v>501</v>
      </c>
      <c r="AF886" s="1239">
        <v>4</v>
      </c>
      <c r="AG886" s="766"/>
      <c r="AH886" s="766"/>
      <c r="AI886" s="703"/>
      <c r="AJ886" s="703"/>
      <c r="AK886" s="795"/>
      <c r="AL886" s="740">
        <f t="shared" ref="AL886:AL894" si="28">(AB886*AF886)</f>
        <v>24</v>
      </c>
      <c r="AM886" s="741"/>
      <c r="AN886" s="741"/>
      <c r="AO886" s="741"/>
      <c r="AP886" s="741"/>
      <c r="AQ886" s="742"/>
      <c r="AR886" s="275"/>
      <c r="AV886" s="275"/>
      <c r="AW886" s="275"/>
      <c r="AX886" s="275"/>
      <c r="AY886" s="275"/>
      <c r="AZ886" s="275"/>
      <c r="BA886" s="275"/>
      <c r="BB886" s="275"/>
      <c r="BC886" s="275"/>
      <c r="BI886" s="275"/>
      <c r="BJ886" s="275"/>
      <c r="BK886" s="275"/>
      <c r="BL886" s="275"/>
      <c r="BM886" s="275"/>
      <c r="BN886" s="275"/>
      <c r="BO886" s="275"/>
      <c r="BP886" s="275"/>
      <c r="BQ886" s="275"/>
      <c r="BR886" s="275"/>
      <c r="BS886" s="275"/>
      <c r="BT886" s="275"/>
      <c r="BU886" s="275"/>
      <c r="BV886" s="275"/>
      <c r="BW886" s="275"/>
      <c r="BX886" s="275"/>
      <c r="BY886" s="275"/>
      <c r="CL886" s="262"/>
      <c r="CM886" s="262"/>
      <c r="CN886" s="262"/>
      <c r="CO886" s="262"/>
      <c r="CP886" s="262"/>
      <c r="CQ886" s="262"/>
      <c r="CR886" s="262"/>
      <c r="CS886" s="262"/>
      <c r="CT886" s="262"/>
      <c r="CU886" s="262"/>
      <c r="CV886" s="262"/>
      <c r="CW886" s="262"/>
      <c r="CX886" s="262"/>
      <c r="CY886" s="262"/>
      <c r="CZ886" s="262"/>
      <c r="DA886" s="262"/>
      <c r="DB886" s="262"/>
      <c r="DC886" s="262"/>
      <c r="DD886" s="262"/>
      <c r="DE886" s="262"/>
      <c r="DF886" s="262"/>
      <c r="DG886" s="262"/>
      <c r="DH886" s="262"/>
      <c r="DI886" s="262"/>
      <c r="DJ886" s="262"/>
      <c r="DK886" s="276"/>
      <c r="DL886" s="276"/>
      <c r="DM886" s="276"/>
      <c r="DN886" s="276"/>
      <c r="DO886" s="276"/>
      <c r="DP886" s="276"/>
      <c r="DQ886" s="276"/>
      <c r="DR886" s="276"/>
      <c r="DS886" s="276"/>
      <c r="DT886" s="276"/>
      <c r="DU886" s="262"/>
      <c r="DV886" s="262"/>
      <c r="DW886" s="262"/>
      <c r="DX886" s="262"/>
      <c r="DY886" s="262"/>
      <c r="DZ886" s="262"/>
      <c r="EA886" s="262"/>
      <c r="EB886" s="262"/>
      <c r="EC886" s="262"/>
      <c r="ED886" s="262"/>
      <c r="EE886" s="262"/>
      <c r="EF886" s="262"/>
      <c r="EG886" s="262"/>
      <c r="EH886" s="262"/>
      <c r="EI886" s="262"/>
      <c r="EJ886" s="262"/>
      <c r="EK886" s="262"/>
      <c r="EL886" s="262"/>
      <c r="EM886" s="262"/>
      <c r="EN886" s="262"/>
      <c r="EO886" s="262"/>
      <c r="EP886" s="262"/>
      <c r="EQ886" s="262"/>
      <c r="ER886" s="262"/>
      <c r="ES886" s="262"/>
      <c r="ET886" s="262"/>
      <c r="EU886" s="262"/>
      <c r="EV886" s="262"/>
      <c r="EW886" s="262"/>
      <c r="EX886" s="262"/>
      <c r="EY886" s="262"/>
      <c r="EZ886" s="262"/>
      <c r="FA886" s="262"/>
      <c r="FB886" s="262"/>
      <c r="FC886" s="262"/>
      <c r="FD886" s="262"/>
      <c r="FE886" s="262"/>
      <c r="FF886" s="262"/>
      <c r="FG886" s="262"/>
      <c r="FH886" s="262"/>
      <c r="FI886" s="262"/>
      <c r="FJ886" s="262"/>
      <c r="FK886" s="262"/>
      <c r="FL886" s="262"/>
      <c r="FM886" s="262"/>
      <c r="FN886" s="262"/>
      <c r="FO886" s="262"/>
      <c r="FP886" s="262"/>
      <c r="FQ886" s="262"/>
      <c r="FR886" s="262"/>
      <c r="FS886" s="262"/>
      <c r="FT886" s="262"/>
      <c r="FU886" s="262"/>
      <c r="FV886" s="262"/>
      <c r="FW886" s="263"/>
      <c r="FX886" s="263"/>
      <c r="FY886" s="263"/>
      <c r="FZ886" s="263"/>
      <c r="GA886" s="263"/>
      <c r="GB886" s="263"/>
      <c r="GC886" s="263"/>
    </row>
    <row r="887" spans="1:188" ht="20.100000000000001" hidden="1" customHeight="1">
      <c r="A887" s="765"/>
      <c r="B887" s="766"/>
      <c r="C887" s="766"/>
      <c r="D887" s="766"/>
      <c r="E887" s="766"/>
      <c r="F887" s="766"/>
      <c r="G887" s="766"/>
      <c r="H887" s="788"/>
      <c r="I887" s="765"/>
      <c r="J887" s="766"/>
      <c r="K887" s="766"/>
      <c r="L887" s="766"/>
      <c r="M887" s="766"/>
      <c r="N887" s="766"/>
      <c r="O887" s="788"/>
      <c r="P887" s="765"/>
      <c r="Q887" s="788"/>
      <c r="R887" s="794"/>
      <c r="S887" s="709"/>
      <c r="T887" s="709"/>
      <c r="U887" s="709"/>
      <c r="V887" s="710"/>
      <c r="W887" s="709"/>
      <c r="X887" s="709"/>
      <c r="Y887" s="709"/>
      <c r="Z887" s="709"/>
      <c r="AA887" s="709"/>
      <c r="AB887" s="914">
        <v>2</v>
      </c>
      <c r="AC887" s="766"/>
      <c r="AD887" s="766"/>
      <c r="AE887" s="710" t="s">
        <v>501</v>
      </c>
      <c r="AF887" s="1239">
        <v>3</v>
      </c>
      <c r="AG887" s="766"/>
      <c r="AH887" s="766"/>
      <c r="AI887" s="703"/>
      <c r="AJ887" s="703"/>
      <c r="AK887" s="795"/>
      <c r="AL887" s="740">
        <f t="shared" si="28"/>
        <v>6</v>
      </c>
      <c r="AM887" s="741"/>
      <c r="AN887" s="741"/>
      <c r="AO887" s="741"/>
      <c r="AP887" s="741"/>
      <c r="AQ887" s="742"/>
      <c r="AR887" s="275"/>
      <c r="AV887" s="275"/>
      <c r="AW887" s="275"/>
      <c r="AX887" s="275"/>
      <c r="AY887" s="275"/>
      <c r="AZ887" s="275"/>
      <c r="BA887" s="275"/>
      <c r="BB887" s="275"/>
      <c r="BC887" s="275"/>
      <c r="BI887" s="275"/>
      <c r="BJ887" s="275"/>
      <c r="BK887" s="275"/>
      <c r="BL887" s="275"/>
      <c r="BM887" s="275"/>
      <c r="BN887" s="275"/>
      <c r="BO887" s="275"/>
      <c r="BP887" s="275"/>
      <c r="BQ887" s="275"/>
      <c r="BR887" s="275"/>
      <c r="BS887" s="275"/>
      <c r="BT887" s="275"/>
      <c r="BU887" s="275"/>
      <c r="BV887" s="275"/>
      <c r="BW887" s="275"/>
      <c r="BX887" s="275"/>
      <c r="BY887" s="275"/>
      <c r="CL887" s="262"/>
      <c r="CM887" s="262"/>
      <c r="CN887" s="262"/>
      <c r="CO887" s="262"/>
      <c r="CP887" s="262"/>
      <c r="CQ887" s="262"/>
      <c r="CR887" s="262"/>
      <c r="CS887" s="262"/>
      <c r="CT887" s="262"/>
      <c r="CU887" s="262"/>
      <c r="CV887" s="262"/>
      <c r="CW887" s="262"/>
      <c r="CX887" s="262"/>
      <c r="CY887" s="262"/>
      <c r="CZ887" s="262"/>
      <c r="DA887" s="262"/>
      <c r="DB887" s="262"/>
      <c r="DC887" s="262"/>
      <c r="DD887" s="262"/>
      <c r="DE887" s="262"/>
      <c r="DF887" s="262"/>
      <c r="DG887" s="262"/>
      <c r="DH887" s="262"/>
      <c r="DI887" s="262"/>
      <c r="DJ887" s="262"/>
      <c r="DK887" s="276"/>
      <c r="DL887" s="276"/>
      <c r="DM887" s="276"/>
      <c r="DN887" s="276"/>
      <c r="DO887" s="276"/>
      <c r="DP887" s="276"/>
      <c r="DQ887" s="276"/>
      <c r="DR887" s="276"/>
      <c r="DS887" s="276"/>
      <c r="DT887" s="276"/>
      <c r="DU887" s="262"/>
      <c r="DV887" s="262"/>
      <c r="DW887" s="262"/>
      <c r="DX887" s="262"/>
      <c r="DY887" s="262"/>
      <c r="DZ887" s="262"/>
      <c r="EA887" s="262"/>
      <c r="EB887" s="262"/>
      <c r="EC887" s="262"/>
      <c r="ED887" s="262"/>
      <c r="EE887" s="262"/>
      <c r="EF887" s="262"/>
      <c r="EG887" s="262"/>
      <c r="EH887" s="262"/>
      <c r="EI887" s="262"/>
      <c r="EJ887" s="262"/>
      <c r="EK887" s="262"/>
      <c r="EL887" s="262"/>
      <c r="EM887" s="262"/>
      <c r="EN887" s="262"/>
      <c r="EO887" s="262"/>
      <c r="EP887" s="262"/>
      <c r="EQ887" s="262"/>
      <c r="ER887" s="262"/>
      <c r="ES887" s="262"/>
      <c r="ET887" s="262"/>
      <c r="EU887" s="262"/>
      <c r="EV887" s="262"/>
      <c r="EW887" s="262"/>
      <c r="EX887" s="262"/>
      <c r="EY887" s="262"/>
      <c r="EZ887" s="262"/>
      <c r="FA887" s="262"/>
      <c r="FB887" s="262"/>
      <c r="FC887" s="262"/>
      <c r="FD887" s="262"/>
      <c r="FE887" s="262"/>
      <c r="FF887" s="262"/>
      <c r="FG887" s="262"/>
      <c r="FH887" s="262"/>
      <c r="FI887" s="262"/>
      <c r="FJ887" s="262"/>
      <c r="FK887" s="262"/>
      <c r="FL887" s="262"/>
      <c r="FM887" s="262"/>
      <c r="FN887" s="262"/>
      <c r="FO887" s="262"/>
      <c r="FP887" s="262"/>
      <c r="FQ887" s="262"/>
      <c r="FR887" s="262"/>
      <c r="FS887" s="262"/>
      <c r="FT887" s="262"/>
      <c r="FU887" s="262"/>
      <c r="FV887" s="262"/>
      <c r="FW887" s="263"/>
      <c r="FX887" s="263"/>
      <c r="FY887" s="263"/>
      <c r="FZ887" s="263"/>
      <c r="GA887" s="263"/>
      <c r="GB887" s="263"/>
      <c r="GC887" s="263"/>
    </row>
    <row r="888" spans="1:188" ht="20.100000000000001" hidden="1" customHeight="1">
      <c r="A888" s="837"/>
      <c r="B888" s="826"/>
      <c r="C888" s="826"/>
      <c r="D888" s="826"/>
      <c r="E888" s="826"/>
      <c r="F888" s="826"/>
      <c r="G888" s="826"/>
      <c r="H888" s="836"/>
      <c r="I888" s="765"/>
      <c r="J888" s="766"/>
      <c r="K888" s="766"/>
      <c r="L888" s="766"/>
      <c r="M888" s="766"/>
      <c r="N888" s="766"/>
      <c r="O888" s="788"/>
      <c r="P888" s="765"/>
      <c r="Q888" s="788"/>
      <c r="R888" s="794"/>
      <c r="S888" s="709"/>
      <c r="T888" s="709"/>
      <c r="U888" s="709"/>
      <c r="V888" s="710"/>
      <c r="W888" s="709"/>
      <c r="X888" s="709"/>
      <c r="Y888" s="709"/>
      <c r="Z888" s="709"/>
      <c r="AA888" s="709"/>
      <c r="AB888" s="914">
        <v>8</v>
      </c>
      <c r="AC888" s="766"/>
      <c r="AD888" s="766"/>
      <c r="AE888" s="710" t="s">
        <v>501</v>
      </c>
      <c r="AF888" s="1239">
        <v>4</v>
      </c>
      <c r="AG888" s="766"/>
      <c r="AH888" s="766"/>
      <c r="AI888" s="703"/>
      <c r="AJ888" s="703"/>
      <c r="AK888" s="795"/>
      <c r="AL888" s="740">
        <f t="shared" si="28"/>
        <v>32</v>
      </c>
      <c r="AM888" s="741"/>
      <c r="AN888" s="741"/>
      <c r="AO888" s="741"/>
      <c r="AP888" s="741"/>
      <c r="AQ888" s="742"/>
      <c r="AR888" s="275"/>
      <c r="AV888" s="275"/>
      <c r="AW888" s="275"/>
      <c r="AX888" s="275"/>
      <c r="AY888" s="275"/>
      <c r="AZ888" s="275"/>
      <c r="BA888" s="275"/>
      <c r="BB888" s="275"/>
      <c r="BC888" s="275"/>
      <c r="BF888" s="275"/>
      <c r="BG888" s="275"/>
      <c r="BH888" s="275"/>
      <c r="BI888" s="275"/>
      <c r="BJ888" s="275"/>
      <c r="BK888" s="275"/>
      <c r="BL888" s="275"/>
      <c r="BM888" s="275"/>
      <c r="BN888" s="275"/>
      <c r="BO888" s="275"/>
      <c r="BP888" s="275"/>
      <c r="BQ888" s="275"/>
      <c r="BR888" s="275"/>
      <c r="BS888" s="275"/>
      <c r="BT888" s="275"/>
      <c r="BU888" s="275"/>
      <c r="BV888" s="275"/>
      <c r="BW888" s="275"/>
      <c r="BX888" s="275"/>
      <c r="BY888" s="275"/>
      <c r="CL888" s="262"/>
      <c r="CM888" s="262"/>
      <c r="CN888" s="262"/>
      <c r="CO888" s="262"/>
      <c r="CP888" s="262"/>
      <c r="CQ888" s="262"/>
      <c r="CR888" s="262"/>
      <c r="CS888" s="262"/>
      <c r="CT888" s="262"/>
      <c r="CU888" s="262"/>
      <c r="CV888" s="262"/>
      <c r="CW888" s="262"/>
      <c r="CX888" s="262"/>
      <c r="CY888" s="262"/>
      <c r="CZ888" s="262"/>
      <c r="DA888" s="262"/>
      <c r="DB888" s="262"/>
      <c r="DC888" s="262"/>
      <c r="DD888" s="262"/>
      <c r="DE888" s="262"/>
      <c r="DF888" s="262"/>
      <c r="DG888" s="262"/>
      <c r="DH888" s="262"/>
      <c r="DI888" s="262"/>
      <c r="DJ888" s="262"/>
      <c r="DK888" s="276"/>
      <c r="DL888" s="276"/>
      <c r="DM888" s="276"/>
      <c r="DN888" s="276"/>
      <c r="DO888" s="276"/>
      <c r="DP888" s="276"/>
      <c r="DQ888" s="276"/>
      <c r="DR888" s="276"/>
      <c r="DS888" s="276"/>
      <c r="DT888" s="276"/>
      <c r="DU888" s="262"/>
      <c r="DV888" s="262"/>
      <c r="DW888" s="262"/>
      <c r="DX888" s="262"/>
      <c r="DY888" s="262"/>
      <c r="DZ888" s="262"/>
      <c r="EA888" s="262"/>
      <c r="EB888" s="262"/>
      <c r="EC888" s="262"/>
      <c r="ED888" s="262"/>
      <c r="EE888" s="262"/>
      <c r="EF888" s="262"/>
      <c r="EG888" s="262"/>
      <c r="EH888" s="262"/>
      <c r="EI888" s="262"/>
      <c r="EJ888" s="262"/>
      <c r="EK888" s="262"/>
      <c r="EL888" s="262"/>
      <c r="EM888" s="262"/>
      <c r="EN888" s="262"/>
      <c r="EO888" s="262"/>
      <c r="EP888" s="262"/>
      <c r="EQ888" s="262"/>
      <c r="ER888" s="262"/>
      <c r="ES888" s="262"/>
      <c r="ET888" s="262"/>
      <c r="EU888" s="262"/>
      <c r="EV888" s="262"/>
      <c r="EW888" s="262"/>
      <c r="EX888" s="262"/>
      <c r="EY888" s="262"/>
      <c r="EZ888" s="262"/>
      <c r="FA888" s="262"/>
      <c r="FB888" s="262"/>
      <c r="FC888" s="262"/>
      <c r="FD888" s="262"/>
      <c r="FE888" s="262"/>
      <c r="FF888" s="262"/>
      <c r="FG888" s="262"/>
      <c r="FH888" s="262"/>
      <c r="FI888" s="262"/>
      <c r="FJ888" s="262"/>
      <c r="FK888" s="262"/>
      <c r="FL888" s="262"/>
      <c r="FM888" s="262"/>
      <c r="FN888" s="262"/>
      <c r="FO888" s="262"/>
      <c r="FP888" s="262"/>
      <c r="FQ888" s="262"/>
      <c r="FR888" s="262"/>
      <c r="FS888" s="262"/>
      <c r="FT888" s="262"/>
      <c r="FU888" s="262"/>
      <c r="FV888" s="262"/>
      <c r="FW888" s="263"/>
      <c r="FX888" s="263"/>
      <c r="FY888" s="263"/>
      <c r="FZ888" s="263"/>
      <c r="GA888" s="263"/>
      <c r="GB888" s="263"/>
      <c r="GC888" s="263"/>
    </row>
    <row r="889" spans="1:188" ht="20.100000000000001" hidden="1" customHeight="1">
      <c r="A889" s="837"/>
      <c r="B889" s="826"/>
      <c r="C889" s="826"/>
      <c r="D889" s="826"/>
      <c r="E889" s="826"/>
      <c r="F889" s="826"/>
      <c r="G889" s="826"/>
      <c r="H889" s="836"/>
      <c r="I889" s="765"/>
      <c r="J889" s="766"/>
      <c r="K889" s="766"/>
      <c r="L889" s="766"/>
      <c r="M889" s="766"/>
      <c r="N889" s="766"/>
      <c r="O889" s="788"/>
      <c r="P889" s="765"/>
      <c r="Q889" s="788"/>
      <c r="R889" s="794"/>
      <c r="S889" s="709"/>
      <c r="T889" s="709"/>
      <c r="U889" s="709"/>
      <c r="V889" s="710"/>
      <c r="W889" s="709"/>
      <c r="X889" s="709"/>
      <c r="Y889" s="709"/>
      <c r="Z889" s="709"/>
      <c r="AA889" s="709"/>
      <c r="AB889" s="914">
        <v>0</v>
      </c>
      <c r="AC889" s="766"/>
      <c r="AD889" s="766"/>
      <c r="AE889" s="710" t="s">
        <v>501</v>
      </c>
      <c r="AF889" s="1239">
        <v>0</v>
      </c>
      <c r="AG889" s="766"/>
      <c r="AH889" s="766"/>
      <c r="AI889" s="703"/>
      <c r="AJ889" s="703"/>
      <c r="AK889" s="795"/>
      <c r="AL889" s="740">
        <f>(AB889*AF889)</f>
        <v>0</v>
      </c>
      <c r="AM889" s="741"/>
      <c r="AN889" s="741"/>
      <c r="AO889" s="741"/>
      <c r="AP889" s="741"/>
      <c r="AQ889" s="742"/>
      <c r="AR889" s="275"/>
      <c r="AV889" s="275"/>
      <c r="AW889" s="275"/>
      <c r="AX889" s="275"/>
      <c r="AY889" s="275"/>
      <c r="AZ889" s="275"/>
      <c r="BA889" s="275"/>
      <c r="BB889" s="275"/>
      <c r="BC889" s="275"/>
      <c r="BF889" s="275"/>
      <c r="BG889" s="275"/>
      <c r="BH889" s="275"/>
      <c r="BI889" s="275"/>
      <c r="BJ889" s="275"/>
      <c r="BK889" s="275"/>
      <c r="BL889" s="275"/>
      <c r="BM889" s="275"/>
      <c r="BN889" s="275"/>
      <c r="BO889" s="275"/>
      <c r="BP889" s="275"/>
      <c r="BQ889" s="275"/>
      <c r="BR889" s="275"/>
      <c r="BS889" s="275"/>
      <c r="BT889" s="275"/>
      <c r="BU889" s="275"/>
      <c r="BV889" s="275"/>
      <c r="BW889" s="275"/>
      <c r="BX889" s="275"/>
      <c r="BY889" s="275"/>
      <c r="CL889" s="262"/>
      <c r="CM889" s="262"/>
      <c r="CN889" s="262"/>
      <c r="CO889" s="262"/>
      <c r="CP889" s="262"/>
      <c r="CQ889" s="262"/>
      <c r="CR889" s="262"/>
      <c r="CS889" s="262"/>
      <c r="CT889" s="262"/>
      <c r="CU889" s="262"/>
      <c r="CV889" s="262"/>
      <c r="CW889" s="262"/>
      <c r="CX889" s="262"/>
      <c r="CY889" s="262"/>
      <c r="CZ889" s="262"/>
      <c r="DA889" s="262"/>
      <c r="DB889" s="262"/>
      <c r="DC889" s="262"/>
      <c r="DD889" s="262"/>
      <c r="DE889" s="262"/>
      <c r="DF889" s="262"/>
      <c r="DG889" s="262"/>
      <c r="DH889" s="262"/>
      <c r="DI889" s="262"/>
      <c r="DJ889" s="262"/>
      <c r="DK889" s="276"/>
      <c r="DL889" s="276"/>
      <c r="DM889" s="276"/>
      <c r="DN889" s="276"/>
      <c r="DO889" s="276"/>
      <c r="DP889" s="276"/>
      <c r="DQ889" s="276"/>
      <c r="DR889" s="276"/>
      <c r="DS889" s="276"/>
      <c r="DT889" s="276"/>
      <c r="DU889" s="262"/>
      <c r="DV889" s="262"/>
      <c r="DW889" s="262"/>
      <c r="DX889" s="262"/>
      <c r="DY889" s="262"/>
      <c r="DZ889" s="262"/>
      <c r="EA889" s="262"/>
      <c r="EB889" s="262"/>
      <c r="EC889" s="262"/>
      <c r="ED889" s="262"/>
      <c r="EE889" s="262"/>
      <c r="EF889" s="262"/>
      <c r="EG889" s="262"/>
      <c r="EH889" s="262"/>
      <c r="EI889" s="262"/>
      <c r="EJ889" s="262"/>
      <c r="EK889" s="262"/>
      <c r="EL889" s="262"/>
      <c r="EM889" s="262"/>
      <c r="EN889" s="262"/>
      <c r="EO889" s="262"/>
      <c r="EP889" s="262"/>
      <c r="EQ889" s="262"/>
      <c r="ER889" s="262"/>
      <c r="ES889" s="262"/>
      <c r="ET889" s="262"/>
      <c r="EU889" s="262"/>
      <c r="EV889" s="262"/>
      <c r="EW889" s="262"/>
      <c r="EX889" s="262"/>
      <c r="EY889" s="262"/>
      <c r="EZ889" s="262"/>
      <c r="FA889" s="262"/>
      <c r="FB889" s="262"/>
      <c r="FC889" s="262"/>
      <c r="FD889" s="262"/>
      <c r="FE889" s="262"/>
      <c r="FF889" s="262"/>
      <c r="FG889" s="262"/>
      <c r="FH889" s="262"/>
      <c r="FI889" s="262"/>
      <c r="FJ889" s="262"/>
      <c r="FK889" s="262"/>
      <c r="FL889" s="262"/>
      <c r="FM889" s="262"/>
      <c r="FN889" s="262"/>
      <c r="FO889" s="262"/>
      <c r="FP889" s="262"/>
      <c r="FQ889" s="262"/>
      <c r="FR889" s="262"/>
      <c r="FS889" s="262"/>
      <c r="FT889" s="262"/>
      <c r="FU889" s="262"/>
      <c r="FV889" s="262"/>
      <c r="FW889" s="263"/>
      <c r="FX889" s="263"/>
      <c r="FY889" s="263"/>
      <c r="FZ889" s="263"/>
      <c r="GA889" s="263"/>
      <c r="GB889" s="263"/>
      <c r="GC889" s="263"/>
    </row>
    <row r="890" spans="1:188" ht="20.100000000000001" hidden="1" customHeight="1">
      <c r="A890" s="837"/>
      <c r="B890" s="826"/>
      <c r="C890" s="826"/>
      <c r="D890" s="826"/>
      <c r="E890" s="826"/>
      <c r="F890" s="826"/>
      <c r="G890" s="826"/>
      <c r="H890" s="836"/>
      <c r="I890" s="765"/>
      <c r="J890" s="766"/>
      <c r="K890" s="766"/>
      <c r="L890" s="766"/>
      <c r="M890" s="766"/>
      <c r="N890" s="766"/>
      <c r="O890" s="788"/>
      <c r="P890" s="765"/>
      <c r="Q890" s="788"/>
      <c r="R890" s="794"/>
      <c r="S890" s="709"/>
      <c r="T890" s="709"/>
      <c r="U890" s="709"/>
      <c r="V890" s="710"/>
      <c r="W890" s="709"/>
      <c r="X890" s="709"/>
      <c r="Y890" s="709"/>
      <c r="Z890" s="709"/>
      <c r="AA890" s="709"/>
      <c r="AB890" s="914">
        <v>8</v>
      </c>
      <c r="AC890" s="766"/>
      <c r="AD890" s="766"/>
      <c r="AE890" s="710" t="s">
        <v>501</v>
      </c>
      <c r="AF890" s="1239">
        <v>5</v>
      </c>
      <c r="AG890" s="766"/>
      <c r="AH890" s="766"/>
      <c r="AI890" s="703"/>
      <c r="AJ890" s="703"/>
      <c r="AK890" s="795"/>
      <c r="AL890" s="740">
        <f t="shared" si="28"/>
        <v>40</v>
      </c>
      <c r="AM890" s="741"/>
      <c r="AN890" s="741"/>
      <c r="AO890" s="741"/>
      <c r="AP890" s="741"/>
      <c r="AQ890" s="742"/>
      <c r="AR890" s="275"/>
      <c r="AV890" s="275"/>
      <c r="AW890" s="275"/>
      <c r="AX890" s="275"/>
      <c r="AY890" s="275"/>
      <c r="AZ890" s="275"/>
      <c r="BA890" s="275"/>
      <c r="BB890" s="275"/>
      <c r="BC890" s="275"/>
      <c r="BF890" s="275"/>
      <c r="BG890" s="275"/>
      <c r="BH890" s="275"/>
      <c r="BI890" s="275"/>
      <c r="BJ890" s="275"/>
      <c r="BK890" s="275"/>
      <c r="BL890" s="275"/>
      <c r="BM890" s="275"/>
      <c r="BN890" s="275"/>
      <c r="BO890" s="275"/>
      <c r="BP890" s="275"/>
      <c r="BQ890" s="275"/>
      <c r="BR890" s="275"/>
      <c r="BS890" s="275"/>
      <c r="BT890" s="275"/>
      <c r="BU890" s="275"/>
      <c r="BV890" s="275"/>
      <c r="BW890" s="275"/>
      <c r="BX890" s="275"/>
      <c r="BY890" s="275"/>
      <c r="CL890" s="262"/>
      <c r="CM890" s="262"/>
      <c r="CN890" s="262"/>
      <c r="CO890" s="262"/>
      <c r="CP890" s="262"/>
      <c r="CQ890" s="262"/>
      <c r="CR890" s="262"/>
      <c r="CS890" s="262"/>
      <c r="CT890" s="262"/>
      <c r="CU890" s="262"/>
      <c r="CV890" s="262"/>
      <c r="CW890" s="262"/>
      <c r="CX890" s="262"/>
      <c r="CY890" s="262"/>
      <c r="CZ890" s="262"/>
      <c r="DA890" s="262"/>
      <c r="DB890" s="262"/>
      <c r="DC890" s="262"/>
      <c r="DD890" s="262"/>
      <c r="DE890" s="262"/>
      <c r="DF890" s="262"/>
      <c r="DG890" s="262"/>
      <c r="DH890" s="262"/>
      <c r="DI890" s="262"/>
      <c r="DJ890" s="262"/>
      <c r="DK890" s="276"/>
      <c r="DL890" s="276"/>
      <c r="DM890" s="276"/>
      <c r="DN890" s="276"/>
      <c r="DO890" s="276"/>
      <c r="DP890" s="276"/>
      <c r="DQ890" s="276"/>
      <c r="DR890" s="276"/>
      <c r="DS890" s="276"/>
      <c r="DT890" s="276"/>
      <c r="DU890" s="262"/>
      <c r="DV890" s="262"/>
      <c r="DW890" s="262"/>
      <c r="DX890" s="262"/>
      <c r="DY890" s="262"/>
      <c r="DZ890" s="262"/>
      <c r="EA890" s="262"/>
      <c r="EB890" s="262"/>
      <c r="EC890" s="262"/>
      <c r="ED890" s="262"/>
      <c r="EE890" s="262"/>
      <c r="EF890" s="262"/>
      <c r="EG890" s="262"/>
      <c r="EH890" s="262"/>
      <c r="EI890" s="262"/>
      <c r="EJ890" s="262"/>
      <c r="EK890" s="262"/>
      <c r="EL890" s="262"/>
      <c r="EM890" s="262"/>
      <c r="EN890" s="262"/>
      <c r="EO890" s="262"/>
      <c r="EP890" s="262"/>
      <c r="EQ890" s="262"/>
      <c r="ER890" s="262"/>
      <c r="ES890" s="262"/>
      <c r="ET890" s="262"/>
      <c r="EU890" s="262"/>
      <c r="EV890" s="262"/>
      <c r="EW890" s="262"/>
      <c r="EX890" s="262"/>
      <c r="EY890" s="262"/>
      <c r="EZ890" s="262"/>
      <c r="FA890" s="262"/>
      <c r="FB890" s="262"/>
      <c r="FC890" s="262"/>
      <c r="FD890" s="262"/>
      <c r="FE890" s="262"/>
      <c r="FF890" s="262"/>
      <c r="FG890" s="262"/>
      <c r="FH890" s="262"/>
      <c r="FI890" s="262"/>
      <c r="FJ890" s="262"/>
      <c r="FK890" s="262"/>
      <c r="FL890" s="262"/>
      <c r="FM890" s="262"/>
      <c r="FN890" s="262"/>
      <c r="FO890" s="262"/>
      <c r="FP890" s="262"/>
      <c r="FQ890" s="262"/>
      <c r="FR890" s="262"/>
      <c r="FS890" s="262"/>
      <c r="FT890" s="262"/>
      <c r="FU890" s="262"/>
      <c r="FV890" s="262"/>
      <c r="FW890" s="263"/>
      <c r="FX890" s="263"/>
      <c r="FY890" s="263"/>
      <c r="FZ890" s="263"/>
      <c r="GA890" s="263"/>
      <c r="GB890" s="263"/>
      <c r="GC890" s="263"/>
    </row>
    <row r="891" spans="1:188" ht="20.100000000000001" hidden="1" customHeight="1">
      <c r="A891" s="837"/>
      <c r="B891" s="826"/>
      <c r="C891" s="826"/>
      <c r="D891" s="826"/>
      <c r="E891" s="826"/>
      <c r="F891" s="826"/>
      <c r="G891" s="826"/>
      <c r="H891" s="836"/>
      <c r="I891" s="765"/>
      <c r="J891" s="766"/>
      <c r="K891" s="766"/>
      <c r="L891" s="766"/>
      <c r="M891" s="766"/>
      <c r="N891" s="766"/>
      <c r="O891" s="788"/>
      <c r="P891" s="765"/>
      <c r="Q891" s="788"/>
      <c r="R891" s="794"/>
      <c r="S891" s="709"/>
      <c r="T891" s="709"/>
      <c r="U891" s="709"/>
      <c r="V891" s="710"/>
      <c r="W891" s="709"/>
      <c r="X891" s="709"/>
      <c r="Y891" s="709"/>
      <c r="Z891" s="709"/>
      <c r="AA891" s="709"/>
      <c r="AB891" s="914">
        <v>0</v>
      </c>
      <c r="AC891" s="766"/>
      <c r="AD891" s="766"/>
      <c r="AE891" s="710" t="s">
        <v>501</v>
      </c>
      <c r="AF891" s="1239">
        <v>0</v>
      </c>
      <c r="AG891" s="766"/>
      <c r="AH891" s="766"/>
      <c r="AI891" s="703"/>
      <c r="AJ891" s="703"/>
      <c r="AK891" s="795"/>
      <c r="AL891" s="740">
        <f>(AB891*AF891)</f>
        <v>0</v>
      </c>
      <c r="AM891" s="741"/>
      <c r="AN891" s="741"/>
      <c r="AO891" s="741"/>
      <c r="AP891" s="741"/>
      <c r="AQ891" s="742"/>
      <c r="AR891" s="275"/>
      <c r="AV891" s="275"/>
      <c r="AW891" s="275"/>
      <c r="AX891" s="275"/>
      <c r="AY891" s="275"/>
      <c r="AZ891" s="275"/>
      <c r="BA891" s="275"/>
      <c r="BB891" s="275"/>
      <c r="BC891" s="275"/>
      <c r="BF891" s="275"/>
      <c r="BG891" s="275"/>
      <c r="BH891" s="275"/>
      <c r="BI891" s="275"/>
      <c r="BJ891" s="275"/>
      <c r="BK891" s="275"/>
      <c r="BL891" s="275"/>
      <c r="BM891" s="275"/>
      <c r="BN891" s="275"/>
      <c r="BO891" s="275"/>
      <c r="BP891" s="275"/>
      <c r="BQ891" s="275"/>
      <c r="BR891" s="275"/>
      <c r="BS891" s="275"/>
      <c r="BT891" s="275"/>
      <c r="BU891" s="275"/>
      <c r="BV891" s="275"/>
      <c r="BW891" s="275"/>
      <c r="BX891" s="275"/>
      <c r="BY891" s="275"/>
      <c r="CL891" s="262"/>
      <c r="CM891" s="262"/>
      <c r="CN891" s="262"/>
      <c r="CO891" s="262"/>
      <c r="CP891" s="262"/>
      <c r="CQ891" s="262"/>
      <c r="CR891" s="262"/>
      <c r="CS891" s="262"/>
      <c r="CT891" s="262"/>
      <c r="CU891" s="262"/>
      <c r="CV891" s="262"/>
      <c r="CW891" s="262"/>
      <c r="CX891" s="262"/>
      <c r="CY891" s="262"/>
      <c r="CZ891" s="262"/>
      <c r="DA891" s="262"/>
      <c r="DB891" s="262"/>
      <c r="DC891" s="262"/>
      <c r="DD891" s="262"/>
      <c r="DE891" s="262"/>
      <c r="DF891" s="262"/>
      <c r="DG891" s="262"/>
      <c r="DH891" s="262"/>
      <c r="DI891" s="262"/>
      <c r="DJ891" s="262"/>
      <c r="DK891" s="276"/>
      <c r="DL891" s="276"/>
      <c r="DM891" s="276"/>
      <c r="DN891" s="276"/>
      <c r="DO891" s="276"/>
      <c r="DP891" s="276"/>
      <c r="DQ891" s="276"/>
      <c r="DR891" s="276"/>
      <c r="DS891" s="276"/>
      <c r="DT891" s="276"/>
      <c r="DU891" s="262"/>
      <c r="DV891" s="262"/>
      <c r="DW891" s="262"/>
      <c r="DX891" s="262"/>
      <c r="DY891" s="262"/>
      <c r="DZ891" s="262"/>
      <c r="EA891" s="262"/>
      <c r="EB891" s="262"/>
      <c r="EC891" s="262"/>
      <c r="ED891" s="262"/>
      <c r="EE891" s="262"/>
      <c r="EF891" s="262"/>
      <c r="EG891" s="262"/>
      <c r="EH891" s="262"/>
      <c r="EI891" s="262"/>
      <c r="EJ891" s="262"/>
      <c r="EK891" s="262"/>
      <c r="EL891" s="262"/>
      <c r="EM891" s="262"/>
      <c r="EN891" s="262"/>
      <c r="EO891" s="262"/>
      <c r="EP891" s="262"/>
      <c r="EQ891" s="262"/>
      <c r="ER891" s="262"/>
      <c r="ES891" s="262"/>
      <c r="ET891" s="262"/>
      <c r="EU891" s="262"/>
      <c r="EV891" s="262"/>
      <c r="EW891" s="262"/>
      <c r="EX891" s="262"/>
      <c r="EY891" s="262"/>
      <c r="EZ891" s="262"/>
      <c r="FA891" s="262"/>
      <c r="FB891" s="262"/>
      <c r="FC891" s="262"/>
      <c r="FD891" s="262"/>
      <c r="FE891" s="262"/>
      <c r="FF891" s="262"/>
      <c r="FG891" s="262"/>
      <c r="FH891" s="262"/>
      <c r="FI891" s="262"/>
      <c r="FJ891" s="262"/>
      <c r="FK891" s="262"/>
      <c r="FL891" s="262"/>
      <c r="FM891" s="262"/>
      <c r="FN891" s="262"/>
      <c r="FO891" s="262"/>
      <c r="FP891" s="262"/>
      <c r="FQ891" s="262"/>
      <c r="FR891" s="262"/>
      <c r="FS891" s="262"/>
      <c r="FT891" s="262"/>
      <c r="FU891" s="262"/>
      <c r="FV891" s="262"/>
      <c r="FW891" s="263"/>
      <c r="FX891" s="263"/>
      <c r="FY891" s="263"/>
      <c r="FZ891" s="263"/>
      <c r="GA891" s="263"/>
      <c r="GB891" s="263"/>
      <c r="GC891" s="263"/>
    </row>
    <row r="892" spans="1:188" ht="20.100000000000001" hidden="1" customHeight="1">
      <c r="A892" s="837"/>
      <c r="B892" s="826"/>
      <c r="C892" s="826"/>
      <c r="D892" s="826"/>
      <c r="E892" s="826"/>
      <c r="F892" s="826"/>
      <c r="G892" s="826"/>
      <c r="H892" s="836"/>
      <c r="I892" s="765"/>
      <c r="J892" s="766"/>
      <c r="K892" s="766"/>
      <c r="L892" s="766"/>
      <c r="M892" s="766"/>
      <c r="N892" s="766"/>
      <c r="O892" s="788"/>
      <c r="P892" s="765"/>
      <c r="Q892" s="788"/>
      <c r="R892" s="794"/>
      <c r="S892" s="709"/>
      <c r="T892" s="709"/>
      <c r="U892" s="709"/>
      <c r="V892" s="710"/>
      <c r="W892" s="709"/>
      <c r="X892" s="709"/>
      <c r="Y892" s="709"/>
      <c r="Z892" s="709"/>
      <c r="AA892" s="709"/>
      <c r="AB892" s="914">
        <f>6+6</f>
        <v>12</v>
      </c>
      <c r="AC892" s="766"/>
      <c r="AD892" s="766"/>
      <c r="AE892" s="710" t="s">
        <v>501</v>
      </c>
      <c r="AF892" s="1239">
        <v>4</v>
      </c>
      <c r="AG892" s="766"/>
      <c r="AH892" s="766"/>
      <c r="AI892" s="703"/>
      <c r="AJ892" s="703"/>
      <c r="AK892" s="795"/>
      <c r="AL892" s="740">
        <f>(AB892*AF892)</f>
        <v>48</v>
      </c>
      <c r="AM892" s="741"/>
      <c r="AN892" s="741"/>
      <c r="AO892" s="741"/>
      <c r="AP892" s="741"/>
      <c r="AQ892" s="742"/>
      <c r="AR892" s="275"/>
      <c r="AV892" s="275"/>
      <c r="AW892" s="275"/>
      <c r="AX892" s="275"/>
      <c r="AY892" s="275"/>
      <c r="AZ892" s="275"/>
      <c r="BA892" s="275"/>
      <c r="BB892" s="275"/>
      <c r="BC892" s="275"/>
      <c r="BF892" s="275"/>
      <c r="BG892" s="275"/>
      <c r="BH892" s="275"/>
      <c r="BI892" s="275"/>
      <c r="BJ892" s="275"/>
      <c r="BK892" s="275"/>
      <c r="BL892" s="275"/>
      <c r="BM892" s="275"/>
      <c r="BN892" s="275"/>
      <c r="BO892" s="275"/>
      <c r="BP892" s="275"/>
      <c r="BQ892" s="275"/>
      <c r="BR892" s="275"/>
      <c r="BS892" s="275"/>
      <c r="BT892" s="275"/>
      <c r="BU892" s="275"/>
      <c r="BV892" s="275"/>
      <c r="BW892" s="275"/>
      <c r="BX892" s="275"/>
      <c r="BY892" s="275"/>
      <c r="CL892" s="262"/>
      <c r="CM892" s="262"/>
      <c r="CN892" s="262"/>
      <c r="CO892" s="262"/>
      <c r="CP892" s="262"/>
      <c r="CQ892" s="262"/>
      <c r="CR892" s="262"/>
      <c r="CS892" s="262"/>
      <c r="CT892" s="262"/>
      <c r="CU892" s="262"/>
      <c r="CV892" s="262"/>
      <c r="CW892" s="262"/>
      <c r="CX892" s="262"/>
      <c r="CY892" s="262"/>
      <c r="CZ892" s="262"/>
      <c r="DA892" s="262"/>
      <c r="DB892" s="262"/>
      <c r="DC892" s="262"/>
      <c r="DD892" s="262"/>
      <c r="DE892" s="262"/>
      <c r="DF892" s="262"/>
      <c r="DG892" s="262"/>
      <c r="DH892" s="262"/>
      <c r="DI892" s="262"/>
      <c r="DJ892" s="262"/>
      <c r="DK892" s="276"/>
      <c r="DL892" s="276"/>
      <c r="DM892" s="276"/>
      <c r="DN892" s="276"/>
      <c r="DO892" s="276"/>
      <c r="DP892" s="276"/>
      <c r="DQ892" s="276"/>
      <c r="DR892" s="276"/>
      <c r="DS892" s="276"/>
      <c r="DT892" s="276"/>
      <c r="DU892" s="262"/>
      <c r="DV892" s="262"/>
      <c r="DW892" s="262"/>
      <c r="DX892" s="262"/>
      <c r="DY892" s="262"/>
      <c r="DZ892" s="262"/>
      <c r="EA892" s="262"/>
      <c r="EB892" s="262"/>
      <c r="EC892" s="262"/>
      <c r="ED892" s="262"/>
      <c r="EE892" s="262"/>
      <c r="EF892" s="262"/>
      <c r="EG892" s="262"/>
      <c r="EH892" s="262"/>
      <c r="EI892" s="262"/>
      <c r="EJ892" s="262"/>
      <c r="EK892" s="262"/>
      <c r="EL892" s="262"/>
      <c r="EM892" s="262"/>
      <c r="EN892" s="262"/>
      <c r="EO892" s="262"/>
      <c r="EP892" s="262"/>
      <c r="EQ892" s="262"/>
      <c r="ER892" s="262"/>
      <c r="ES892" s="262"/>
      <c r="ET892" s="262"/>
      <c r="EU892" s="262"/>
      <c r="EV892" s="262"/>
      <c r="EW892" s="262"/>
      <c r="EX892" s="262"/>
      <c r="EY892" s="262"/>
      <c r="EZ892" s="262"/>
      <c r="FA892" s="262"/>
      <c r="FB892" s="262"/>
      <c r="FC892" s="262"/>
      <c r="FD892" s="262"/>
      <c r="FE892" s="262"/>
      <c r="FF892" s="262"/>
      <c r="FG892" s="262"/>
      <c r="FH892" s="262"/>
      <c r="FI892" s="262"/>
      <c r="FJ892" s="262"/>
      <c r="FK892" s="262"/>
      <c r="FL892" s="262"/>
      <c r="FM892" s="262"/>
      <c r="FN892" s="262"/>
      <c r="FO892" s="262"/>
      <c r="FP892" s="262"/>
      <c r="FQ892" s="262"/>
      <c r="FR892" s="262"/>
      <c r="FS892" s="262"/>
      <c r="FT892" s="262"/>
      <c r="FU892" s="262"/>
      <c r="FV892" s="262"/>
      <c r="FW892" s="263"/>
      <c r="FX892" s="263"/>
      <c r="FY892" s="263"/>
      <c r="FZ892" s="263"/>
      <c r="GA892" s="263"/>
      <c r="GB892" s="263"/>
      <c r="GC892" s="263"/>
    </row>
    <row r="893" spans="1:188" ht="20.100000000000001" hidden="1" customHeight="1">
      <c r="A893" s="837"/>
      <c r="B893" s="826"/>
      <c r="C893" s="826"/>
      <c r="D893" s="826"/>
      <c r="E893" s="826"/>
      <c r="F893" s="826"/>
      <c r="G893" s="826"/>
      <c r="H893" s="836"/>
      <c r="I893" s="765"/>
      <c r="J893" s="766"/>
      <c r="K893" s="766"/>
      <c r="L893" s="766"/>
      <c r="M893" s="766"/>
      <c r="N893" s="766"/>
      <c r="O893" s="788"/>
      <c r="P893" s="765"/>
      <c r="Q893" s="788"/>
      <c r="R893" s="794"/>
      <c r="S893" s="709"/>
      <c r="T893" s="709"/>
      <c r="U893" s="709"/>
      <c r="V893" s="710"/>
      <c r="W893" s="709"/>
      <c r="X893" s="709"/>
      <c r="Y893" s="709"/>
      <c r="Z893" s="709"/>
      <c r="AA893" s="709"/>
      <c r="AB893" s="914">
        <f>AB892-2*2</f>
        <v>8</v>
      </c>
      <c r="AC893" s="766"/>
      <c r="AD893" s="766"/>
      <c r="AE893" s="710" t="s">
        <v>501</v>
      </c>
      <c r="AF893" s="1239">
        <v>1</v>
      </c>
      <c r="AG893" s="766"/>
      <c r="AH893" s="766"/>
      <c r="AI893" s="703"/>
      <c r="AJ893" s="703"/>
      <c r="AK893" s="795"/>
      <c r="AL893" s="740">
        <f>(AB893*AF893)</f>
        <v>8</v>
      </c>
      <c r="AM893" s="741"/>
      <c r="AN893" s="741"/>
      <c r="AO893" s="741"/>
      <c r="AP893" s="741"/>
      <c r="AQ893" s="742"/>
      <c r="AR893" s="275"/>
      <c r="AV893" s="275"/>
      <c r="AW893" s="275"/>
      <c r="AX893" s="275"/>
      <c r="AY893" s="275"/>
      <c r="AZ893" s="275"/>
      <c r="BA893" s="275"/>
      <c r="BB893" s="275"/>
      <c r="BC893" s="275"/>
      <c r="BF893" s="275"/>
      <c r="BG893" s="275"/>
      <c r="BH893" s="275"/>
      <c r="BI893" s="275"/>
      <c r="BJ893" s="275"/>
      <c r="BK893" s="275"/>
      <c r="BL893" s="275"/>
      <c r="BM893" s="275"/>
      <c r="BN893" s="275"/>
      <c r="BO893" s="275"/>
      <c r="BP893" s="275"/>
      <c r="BQ893" s="275"/>
      <c r="BR893" s="275"/>
      <c r="BS893" s="275"/>
      <c r="BT893" s="275"/>
      <c r="BU893" s="275"/>
      <c r="BV893" s="275"/>
      <c r="BW893" s="275"/>
      <c r="BX893" s="275"/>
      <c r="BY893" s="275"/>
      <c r="CL893" s="262"/>
      <c r="CM893" s="262"/>
      <c r="CN893" s="262"/>
      <c r="CO893" s="262"/>
      <c r="CP893" s="262"/>
      <c r="CQ893" s="262"/>
      <c r="CR893" s="262"/>
      <c r="CS893" s="262"/>
      <c r="CT893" s="262"/>
      <c r="CU893" s="262"/>
      <c r="CV893" s="262"/>
      <c r="CW893" s="262"/>
      <c r="CX893" s="262"/>
      <c r="CY893" s="262"/>
      <c r="CZ893" s="262"/>
      <c r="DA893" s="262"/>
      <c r="DB893" s="262"/>
      <c r="DC893" s="262"/>
      <c r="DD893" s="262"/>
      <c r="DE893" s="262"/>
      <c r="DF893" s="262"/>
      <c r="DG893" s="262"/>
      <c r="DH893" s="262"/>
      <c r="DI893" s="262"/>
      <c r="DJ893" s="262"/>
      <c r="DK893" s="276"/>
      <c r="DL893" s="276"/>
      <c r="DM893" s="276"/>
      <c r="DN893" s="276"/>
      <c r="DO893" s="276"/>
      <c r="DP893" s="276"/>
      <c r="DQ893" s="276"/>
      <c r="DR893" s="276"/>
      <c r="DS893" s="276"/>
      <c r="DT893" s="276"/>
      <c r="DU893" s="262"/>
      <c r="DV893" s="262"/>
      <c r="DW893" s="262"/>
      <c r="DX893" s="262"/>
      <c r="DY893" s="262"/>
      <c r="DZ893" s="262"/>
      <c r="EA893" s="262"/>
      <c r="EB893" s="262"/>
      <c r="EC893" s="262"/>
      <c r="ED893" s="262"/>
      <c r="EE893" s="262"/>
      <c r="EF893" s="262"/>
      <c r="EG893" s="262"/>
      <c r="EH893" s="262"/>
      <c r="EI893" s="262"/>
      <c r="EJ893" s="262"/>
      <c r="EK893" s="262"/>
      <c r="EL893" s="262"/>
      <c r="EM893" s="262"/>
      <c r="EN893" s="262"/>
      <c r="EO893" s="262"/>
      <c r="EP893" s="262"/>
      <c r="EQ893" s="262"/>
      <c r="ER893" s="262"/>
      <c r="ES893" s="262"/>
      <c r="ET893" s="262"/>
      <c r="EU893" s="262"/>
      <c r="EV893" s="262"/>
      <c r="EW893" s="262"/>
      <c r="EX893" s="262"/>
      <c r="EY893" s="262"/>
      <c r="EZ893" s="262"/>
      <c r="FA893" s="262"/>
      <c r="FB893" s="262"/>
      <c r="FC893" s="262"/>
      <c r="FD893" s="262"/>
      <c r="FE893" s="262"/>
      <c r="FF893" s="262"/>
      <c r="FG893" s="262"/>
      <c r="FH893" s="262"/>
      <c r="FI893" s="262"/>
      <c r="FJ893" s="262"/>
      <c r="FK893" s="262"/>
      <c r="FL893" s="262"/>
      <c r="FM893" s="262"/>
      <c r="FN893" s="262"/>
      <c r="FO893" s="262"/>
      <c r="FP893" s="262"/>
      <c r="FQ893" s="262"/>
      <c r="FR893" s="262"/>
      <c r="FS893" s="262"/>
      <c r="FT893" s="262"/>
      <c r="FU893" s="262"/>
      <c r="FV893" s="262"/>
      <c r="FW893" s="263"/>
      <c r="FX893" s="263"/>
      <c r="FY893" s="263"/>
      <c r="FZ893" s="263"/>
      <c r="GA893" s="263"/>
      <c r="GB893" s="263"/>
      <c r="GC893" s="263"/>
    </row>
    <row r="894" spans="1:188" ht="20.100000000000001" hidden="1" customHeight="1">
      <c r="A894" s="837"/>
      <c r="B894" s="826"/>
      <c r="C894" s="826"/>
      <c r="D894" s="826"/>
      <c r="E894" s="826"/>
      <c r="F894" s="826"/>
      <c r="G894" s="826"/>
      <c r="H894" s="836"/>
      <c r="I894" s="765"/>
      <c r="J894" s="766"/>
      <c r="K894" s="766"/>
      <c r="L894" s="766"/>
      <c r="M894" s="766"/>
      <c r="N894" s="766"/>
      <c r="O894" s="788"/>
      <c r="P894" s="765"/>
      <c r="Q894" s="788"/>
      <c r="R894" s="794"/>
      <c r="S894" s="709"/>
      <c r="T894" s="709"/>
      <c r="U894" s="709"/>
      <c r="V894" s="710"/>
      <c r="W894" s="709"/>
      <c r="X894" s="709"/>
      <c r="Y894" s="709"/>
      <c r="Z894" s="709"/>
      <c r="AA894" s="709"/>
      <c r="AB894" s="914">
        <f>2+2</f>
        <v>4</v>
      </c>
      <c r="AC894" s="766"/>
      <c r="AD894" s="766"/>
      <c r="AE894" s="710" t="s">
        <v>501</v>
      </c>
      <c r="AF894" s="1239">
        <v>4</v>
      </c>
      <c r="AG894" s="766"/>
      <c r="AH894" s="766"/>
      <c r="AI894" s="703"/>
      <c r="AJ894" s="703"/>
      <c r="AK894" s="795"/>
      <c r="AL894" s="740">
        <f t="shared" si="28"/>
        <v>16</v>
      </c>
      <c r="AM894" s="741"/>
      <c r="AN894" s="741"/>
      <c r="AO894" s="741"/>
      <c r="AP894" s="741"/>
      <c r="AQ894" s="742"/>
      <c r="AR894" s="275"/>
      <c r="AV894" s="275"/>
      <c r="AW894" s="275"/>
      <c r="AX894" s="275"/>
      <c r="AY894" s="275"/>
      <c r="AZ894" s="275"/>
      <c r="BA894" s="275"/>
      <c r="BB894" s="275"/>
      <c r="BC894" s="275"/>
      <c r="BF894" s="275"/>
      <c r="BG894" s="275"/>
      <c r="BH894" s="275"/>
      <c r="BI894" s="275"/>
      <c r="BJ894" s="275"/>
      <c r="BK894" s="275"/>
      <c r="BL894" s="275"/>
      <c r="BM894" s="275"/>
      <c r="BN894" s="275"/>
      <c r="BO894" s="275"/>
      <c r="BP894" s="275"/>
      <c r="BQ894" s="275"/>
      <c r="BR894" s="275"/>
      <c r="BS894" s="275"/>
      <c r="BT894" s="275"/>
      <c r="BU894" s="275"/>
      <c r="BV894" s="275"/>
      <c r="BW894" s="275"/>
      <c r="BX894" s="275"/>
      <c r="BY894" s="275"/>
      <c r="CL894" s="262"/>
      <c r="CM894" s="262"/>
      <c r="CN894" s="262"/>
      <c r="CO894" s="262"/>
      <c r="CP894" s="262"/>
      <c r="CQ894" s="262"/>
      <c r="CR894" s="262"/>
      <c r="CS894" s="262"/>
      <c r="CT894" s="262"/>
      <c r="CU894" s="262"/>
      <c r="CV894" s="262"/>
      <c r="CW894" s="262"/>
      <c r="CX894" s="262"/>
      <c r="CY894" s="262"/>
      <c r="CZ894" s="262"/>
      <c r="DA894" s="262"/>
      <c r="DB894" s="262"/>
      <c r="DC894" s="262"/>
      <c r="DD894" s="262"/>
      <c r="DE894" s="262"/>
      <c r="DF894" s="262"/>
      <c r="DG894" s="262"/>
      <c r="DH894" s="262"/>
      <c r="DI894" s="262"/>
      <c r="DJ894" s="262"/>
      <c r="DK894" s="276"/>
      <c r="DL894" s="276"/>
      <c r="DM894" s="276"/>
      <c r="DN894" s="276"/>
      <c r="DO894" s="276"/>
      <c r="DP894" s="276"/>
      <c r="DQ894" s="276"/>
      <c r="DR894" s="276"/>
      <c r="DS894" s="276"/>
      <c r="DT894" s="276"/>
      <c r="DU894" s="262"/>
      <c r="DV894" s="262"/>
      <c r="DW894" s="262"/>
      <c r="DX894" s="262"/>
      <c r="DY894" s="262"/>
      <c r="DZ894" s="262"/>
      <c r="EA894" s="262"/>
      <c r="EB894" s="262"/>
      <c r="EC894" s="262"/>
      <c r="ED894" s="262"/>
      <c r="EE894" s="262"/>
      <c r="EF894" s="262"/>
      <c r="EG894" s="262"/>
      <c r="EH894" s="262"/>
      <c r="EI894" s="262"/>
      <c r="EJ894" s="262"/>
      <c r="EK894" s="262"/>
      <c r="EL894" s="262"/>
      <c r="EM894" s="262"/>
      <c r="EN894" s="262"/>
      <c r="EO894" s="262"/>
      <c r="EP894" s="262"/>
      <c r="EQ894" s="262"/>
      <c r="ER894" s="262"/>
      <c r="ES894" s="262"/>
      <c r="ET894" s="262"/>
      <c r="EU894" s="262"/>
      <c r="EV894" s="262"/>
      <c r="EW894" s="262"/>
      <c r="EX894" s="262"/>
      <c r="EY894" s="262"/>
      <c r="EZ894" s="262"/>
      <c r="FA894" s="262"/>
      <c r="FB894" s="262"/>
      <c r="FC894" s="262"/>
      <c r="FD894" s="262"/>
      <c r="FE894" s="262"/>
      <c r="FF894" s="262"/>
      <c r="FG894" s="262"/>
      <c r="FH894" s="262"/>
      <c r="FI894" s="262"/>
      <c r="FJ894" s="262"/>
      <c r="FK894" s="262"/>
      <c r="FL894" s="262"/>
      <c r="FM894" s="262"/>
      <c r="FN894" s="262"/>
      <c r="FO894" s="262"/>
      <c r="FP894" s="262"/>
      <c r="FQ894" s="262"/>
      <c r="FR894" s="262"/>
      <c r="FS894" s="262"/>
      <c r="FT894" s="262"/>
      <c r="FU894" s="262"/>
      <c r="FV894" s="262"/>
      <c r="FW894" s="263"/>
      <c r="FX894" s="263"/>
      <c r="FY894" s="263"/>
      <c r="FZ894" s="263"/>
      <c r="GA894" s="263"/>
      <c r="GB894" s="263"/>
      <c r="GC894" s="263"/>
    </row>
    <row r="895" spans="1:188" s="110" customFormat="1" ht="20.100000000000001" hidden="1" customHeight="1">
      <c r="A895" s="837"/>
      <c r="B895" s="826"/>
      <c r="C895" s="826"/>
      <c r="D895" s="826"/>
      <c r="E895" s="826"/>
      <c r="F895" s="826"/>
      <c r="G895" s="826"/>
      <c r="H895" s="836"/>
      <c r="I895" s="765"/>
      <c r="J895" s="766"/>
      <c r="K895" s="766"/>
      <c r="L895" s="766"/>
      <c r="M895" s="766"/>
      <c r="N895" s="766"/>
      <c r="O895" s="788"/>
      <c r="P895" s="765"/>
      <c r="Q895" s="788"/>
      <c r="R895" s="794"/>
      <c r="S895" s="709"/>
      <c r="T895" s="709"/>
      <c r="U895" s="709"/>
      <c r="V895" s="710"/>
      <c r="W895" s="709"/>
      <c r="X895" s="709"/>
      <c r="Y895" s="709"/>
      <c r="Z895" s="709"/>
      <c r="AA895" s="709"/>
      <c r="AB895" s="914"/>
      <c r="AC895" s="766"/>
      <c r="AD895" s="766"/>
      <c r="AE895" s="710"/>
      <c r="AF895" s="1239"/>
      <c r="AG895" s="766"/>
      <c r="AH895" s="766"/>
      <c r="AI895" s="703"/>
      <c r="AJ895" s="703"/>
      <c r="AK895" s="795"/>
      <c r="AL895" s="740"/>
      <c r="AM895" s="741"/>
      <c r="AN895" s="741"/>
      <c r="AO895" s="741"/>
      <c r="AP895" s="741"/>
      <c r="AQ895" s="742"/>
      <c r="AR895" s="109"/>
      <c r="AS895" s="111"/>
      <c r="AT895" s="111"/>
      <c r="AU895" s="111"/>
      <c r="AV895" s="109"/>
      <c r="AW895" s="109"/>
      <c r="AX895" s="109"/>
      <c r="AY895" s="109"/>
      <c r="AZ895" s="109"/>
      <c r="BA895" s="109"/>
      <c r="BB895" s="109"/>
      <c r="BC895" s="109"/>
      <c r="BD895" s="111"/>
      <c r="BE895" s="111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263"/>
      <c r="CM895" s="263"/>
      <c r="CN895" s="263"/>
      <c r="CO895" s="263"/>
      <c r="CP895" s="263"/>
      <c r="CQ895" s="263"/>
      <c r="CR895" s="263"/>
      <c r="CS895" s="263"/>
      <c r="CT895" s="263"/>
      <c r="CU895" s="263"/>
      <c r="CV895" s="263"/>
      <c r="CW895" s="263"/>
      <c r="CX895" s="263"/>
      <c r="CY895" s="263"/>
      <c r="CZ895" s="263"/>
      <c r="DA895" s="263"/>
      <c r="DB895" s="263"/>
      <c r="DC895" s="263"/>
      <c r="DD895" s="263"/>
      <c r="DE895" s="263"/>
      <c r="DF895" s="263"/>
      <c r="DG895" s="263"/>
      <c r="DH895" s="263"/>
      <c r="DI895" s="263"/>
      <c r="DJ895" s="263"/>
      <c r="DK895" s="280"/>
      <c r="DL895" s="280"/>
      <c r="DM895" s="280"/>
      <c r="DN895" s="280"/>
      <c r="DO895" s="280"/>
      <c r="DP895" s="280"/>
      <c r="DQ895" s="280"/>
      <c r="DR895" s="280"/>
      <c r="DS895" s="280"/>
      <c r="DT895" s="280"/>
      <c r="DU895" s="263"/>
      <c r="DV895" s="263"/>
      <c r="DW895" s="263"/>
      <c r="DX895" s="263"/>
      <c r="DY895" s="263"/>
      <c r="DZ895" s="263"/>
      <c r="EA895" s="263"/>
      <c r="EB895" s="263"/>
      <c r="EC895" s="263"/>
      <c r="ED895" s="263"/>
      <c r="EE895" s="263"/>
      <c r="EF895" s="263"/>
      <c r="EG895" s="263"/>
      <c r="EH895" s="263"/>
      <c r="EI895" s="263"/>
      <c r="EJ895" s="263"/>
      <c r="EK895" s="263"/>
      <c r="EL895" s="263"/>
      <c r="EM895" s="263"/>
      <c r="EN895" s="263"/>
      <c r="EO895" s="263"/>
      <c r="EP895" s="263"/>
      <c r="EQ895" s="263"/>
      <c r="ER895" s="263"/>
      <c r="ES895" s="263"/>
      <c r="ET895" s="263"/>
      <c r="EU895" s="263"/>
      <c r="EV895" s="263"/>
      <c r="EW895" s="263"/>
      <c r="EX895" s="263"/>
      <c r="EY895" s="263"/>
      <c r="EZ895" s="263"/>
      <c r="FA895" s="263"/>
      <c r="FB895" s="263"/>
      <c r="FC895" s="263"/>
      <c r="FD895" s="263"/>
      <c r="FE895" s="263"/>
      <c r="FF895" s="263"/>
      <c r="FG895" s="263"/>
      <c r="FH895" s="263"/>
      <c r="FI895" s="263"/>
      <c r="FJ895" s="263"/>
      <c r="FK895" s="263"/>
      <c r="FL895" s="263"/>
      <c r="FM895" s="263"/>
      <c r="FN895" s="263"/>
      <c r="FO895" s="263"/>
      <c r="FP895" s="263"/>
      <c r="FQ895" s="263"/>
      <c r="FR895" s="263"/>
      <c r="FS895" s="263"/>
      <c r="FT895" s="263"/>
      <c r="FU895" s="263"/>
      <c r="FV895" s="263"/>
      <c r="FW895" s="263"/>
      <c r="FX895" s="263"/>
      <c r="FY895" s="263"/>
      <c r="FZ895" s="263"/>
      <c r="GA895" s="263"/>
      <c r="GB895" s="263"/>
      <c r="GC895" s="263"/>
    </row>
    <row r="896" spans="1:188" ht="20.100000000000001" hidden="1" customHeight="1">
      <c r="A896" s="842"/>
      <c r="B896" s="843"/>
      <c r="C896" s="843"/>
      <c r="D896" s="843"/>
      <c r="E896" s="843"/>
      <c r="F896" s="843"/>
      <c r="G896" s="843"/>
      <c r="H896" s="844"/>
      <c r="I896" s="849"/>
      <c r="J896" s="846"/>
      <c r="K896" s="846"/>
      <c r="L896" s="846"/>
      <c r="M896" s="846"/>
      <c r="N896" s="846"/>
      <c r="O896" s="873"/>
      <c r="P896" s="849"/>
      <c r="Q896" s="873"/>
      <c r="R896" s="849" t="s">
        <v>762</v>
      </c>
      <c r="S896" s="846"/>
      <c r="T896" s="846"/>
      <c r="U896" s="773" t="s">
        <v>496</v>
      </c>
      <c r="V896" s="778"/>
      <c r="W896" s="1032"/>
      <c r="X896" s="1032"/>
      <c r="Y896" s="1032"/>
      <c r="Z896" s="1032"/>
      <c r="AA896" s="1294"/>
      <c r="AB896" s="1032"/>
      <c r="AC896" s="1032"/>
      <c r="AD896" s="1032"/>
      <c r="AE896" s="1032"/>
      <c r="AF896" s="778"/>
      <c r="AG896" s="778"/>
      <c r="AH896" s="778"/>
      <c r="AI896" s="778"/>
      <c r="AJ896" s="778"/>
      <c r="AK896" s="847"/>
      <c r="AL896" s="853">
        <f>SUM(AL886:AL894)</f>
        <v>174</v>
      </c>
      <c r="AM896" s="854"/>
      <c r="AN896" s="854"/>
      <c r="AO896" s="854"/>
      <c r="AP896" s="854"/>
      <c r="AQ896" s="855"/>
      <c r="BD896" s="275"/>
      <c r="BE896" s="275"/>
      <c r="BF896" s="275"/>
      <c r="BG896" s="275"/>
      <c r="BH896" s="275"/>
      <c r="BI896" s="275"/>
      <c r="BJ896" s="275"/>
      <c r="BK896" s="275"/>
      <c r="BL896" s="275"/>
      <c r="BM896" s="275"/>
      <c r="BN896" s="275"/>
      <c r="BO896" s="275"/>
      <c r="BP896" s="275"/>
      <c r="BQ896" s="275"/>
      <c r="BR896" s="275"/>
      <c r="BS896" s="275"/>
      <c r="BT896" s="275"/>
      <c r="BU896" s="275"/>
      <c r="BV896" s="275"/>
      <c r="BW896" s="275"/>
      <c r="BX896" s="275"/>
      <c r="BY896" s="275"/>
      <c r="CL896" s="262"/>
      <c r="CM896" s="262"/>
      <c r="CN896" s="262"/>
      <c r="CO896" s="262"/>
      <c r="CP896" s="262"/>
      <c r="CQ896" s="262"/>
      <c r="CR896" s="262"/>
      <c r="CS896" s="262"/>
      <c r="CT896" s="262"/>
      <c r="CU896" s="262"/>
      <c r="CV896" s="262"/>
      <c r="CW896" s="262"/>
      <c r="CX896" s="262"/>
      <c r="CY896" s="262"/>
      <c r="CZ896" s="262"/>
      <c r="DA896" s="262"/>
      <c r="DB896" s="262"/>
      <c r="DC896" s="276"/>
      <c r="DD896" s="276"/>
      <c r="DE896" s="262"/>
      <c r="DF896" s="262"/>
      <c r="DG896" s="262"/>
      <c r="DH896" s="262"/>
      <c r="DI896" s="262"/>
      <c r="DJ896" s="276"/>
      <c r="DK896" s="276"/>
      <c r="DL896" s="276"/>
      <c r="DM896" s="276"/>
      <c r="DN896" s="276"/>
      <c r="DO896" s="276"/>
      <c r="DP896" s="276"/>
      <c r="DQ896" s="276"/>
      <c r="DR896" s="276"/>
      <c r="DS896" s="276"/>
      <c r="DT896" s="262"/>
      <c r="DU896" s="262"/>
      <c r="DV896" s="262"/>
      <c r="DW896" s="262"/>
      <c r="DX896" s="262"/>
      <c r="DY896" s="262"/>
      <c r="DZ896" s="262"/>
      <c r="EA896" s="262"/>
      <c r="EB896" s="262"/>
      <c r="EC896" s="262"/>
      <c r="ED896" s="262"/>
      <c r="EE896" s="262"/>
      <c r="EF896" s="262"/>
      <c r="EG896" s="262"/>
      <c r="EH896" s="262"/>
      <c r="EI896" s="262"/>
      <c r="EJ896" s="262"/>
      <c r="EK896" s="262"/>
      <c r="EL896" s="262"/>
      <c r="EM896" s="262"/>
      <c r="EN896" s="262"/>
      <c r="EO896" s="262"/>
      <c r="EP896" s="262"/>
      <c r="EQ896" s="262"/>
      <c r="ER896" s="262"/>
      <c r="ES896" s="262"/>
      <c r="ET896" s="262"/>
      <c r="EU896" s="262"/>
      <c r="EV896" s="262"/>
      <c r="EW896" s="262"/>
      <c r="EX896" s="262"/>
      <c r="EY896" s="262"/>
      <c r="EZ896" s="262"/>
      <c r="FA896" s="262"/>
      <c r="FB896" s="262"/>
      <c r="FC896" s="262"/>
      <c r="FD896" s="262"/>
      <c r="FE896" s="262"/>
      <c r="FF896" s="262"/>
      <c r="FG896" s="262"/>
      <c r="FH896" s="262"/>
      <c r="FI896" s="262"/>
      <c r="FJ896" s="262"/>
      <c r="FK896" s="262"/>
      <c r="FL896" s="262"/>
      <c r="FM896" s="263"/>
      <c r="FN896" s="263"/>
      <c r="FO896" s="263"/>
      <c r="FP896" s="263"/>
      <c r="FQ896" s="263"/>
      <c r="FR896" s="263"/>
      <c r="FS896" s="263"/>
      <c r="FT896" s="263"/>
      <c r="FU896" s="263"/>
      <c r="FV896" s="263"/>
      <c r="FW896" s="263"/>
      <c r="FX896" s="263"/>
      <c r="FY896" s="263"/>
      <c r="FZ896" s="263"/>
      <c r="GA896" s="263"/>
    </row>
    <row r="897" spans="1:183" ht="20.100000000000001" hidden="1" customHeight="1">
      <c r="A897" s="686" t="s">
        <v>826</v>
      </c>
      <c r="B897" s="687"/>
      <c r="C897" s="687"/>
      <c r="D897" s="687"/>
      <c r="E897" s="687"/>
      <c r="F897" s="687"/>
      <c r="G897" s="687"/>
      <c r="H897" s="785"/>
      <c r="I897" s="686" t="s">
        <v>830</v>
      </c>
      <c r="J897" s="687"/>
      <c r="K897" s="687"/>
      <c r="L897" s="687"/>
      <c r="M897" s="687"/>
      <c r="N897" s="687"/>
      <c r="O897" s="785"/>
      <c r="P897" s="686" t="s">
        <v>448</v>
      </c>
      <c r="Q897" s="785"/>
      <c r="R897" s="889" t="s">
        <v>831</v>
      </c>
      <c r="S897" s="890"/>
      <c r="T897" s="693"/>
      <c r="U897" s="693"/>
      <c r="V897" s="693"/>
      <c r="W897" s="693"/>
      <c r="X897" s="857"/>
      <c r="Y897" s="693"/>
      <c r="Z897" s="693"/>
      <c r="AA897" s="693"/>
      <c r="AB897" s="693"/>
      <c r="AC897" s="693"/>
      <c r="AD897" s="693"/>
      <c r="AE897" s="857"/>
      <c r="AF897" s="693"/>
      <c r="AG897" s="693"/>
      <c r="AH897" s="693"/>
      <c r="AI897" s="693"/>
      <c r="AJ897" s="693"/>
      <c r="AK897" s="1295"/>
      <c r="AL897" s="861"/>
      <c r="AM897" s="862"/>
      <c r="AN897" s="862"/>
      <c r="AO897" s="862"/>
      <c r="AP897" s="862"/>
      <c r="AQ897" s="863"/>
      <c r="BD897" s="275"/>
      <c r="BE897" s="275"/>
      <c r="BF897" s="275"/>
      <c r="BG897" s="275"/>
      <c r="BH897" s="275"/>
      <c r="BI897" s="275"/>
      <c r="BJ897" s="275"/>
      <c r="BK897" s="275"/>
      <c r="BL897" s="275"/>
      <c r="BM897" s="275"/>
      <c r="BN897" s="275"/>
      <c r="BO897" s="275"/>
      <c r="BP897" s="275"/>
      <c r="BQ897" s="275"/>
      <c r="BR897" s="275"/>
      <c r="BS897" s="275"/>
      <c r="BT897" s="275"/>
      <c r="BU897" s="275"/>
      <c r="BV897" s="275"/>
      <c r="BW897" s="275"/>
      <c r="BX897" s="275"/>
      <c r="BY897" s="275"/>
      <c r="BZ897" s="275"/>
      <c r="CL897" s="262"/>
      <c r="CM897" s="262"/>
      <c r="CN897" s="262"/>
      <c r="CO897" s="262"/>
      <c r="CP897" s="262"/>
      <c r="CQ897" s="262"/>
      <c r="CR897" s="262"/>
      <c r="CS897" s="262"/>
      <c r="CT897" s="262"/>
      <c r="CU897" s="262"/>
      <c r="CV897" s="262"/>
      <c r="CW897" s="262"/>
      <c r="CX897" s="262"/>
      <c r="CY897" s="262"/>
      <c r="CZ897" s="262"/>
      <c r="DA897" s="262"/>
      <c r="DB897" s="262"/>
      <c r="DC897" s="276"/>
      <c r="DD897" s="276"/>
      <c r="DE897" s="262"/>
      <c r="DF897" s="262"/>
      <c r="DG897" s="262"/>
      <c r="DH897" s="262"/>
      <c r="DI897" s="262"/>
      <c r="DJ897" s="276"/>
      <c r="DK897" s="276"/>
      <c r="DL897" s="276"/>
      <c r="DM897" s="276"/>
      <c r="DN897" s="276"/>
      <c r="DO897" s="276"/>
      <c r="DP897" s="276"/>
      <c r="DQ897" s="276"/>
      <c r="DR897" s="276"/>
      <c r="DS897" s="262"/>
      <c r="DT897" s="262"/>
      <c r="DU897" s="262"/>
      <c r="DV897" s="262"/>
      <c r="DW897" s="262"/>
      <c r="DX897" s="262"/>
      <c r="DY897" s="262"/>
      <c r="DZ897" s="262"/>
      <c r="EA897" s="262"/>
      <c r="EB897" s="262"/>
      <c r="EC897" s="262"/>
      <c r="ED897" s="262"/>
      <c r="EE897" s="262"/>
      <c r="EF897" s="262"/>
      <c r="EG897" s="262"/>
      <c r="EH897" s="262"/>
      <c r="EI897" s="262"/>
      <c r="EJ897" s="262"/>
      <c r="EK897" s="262"/>
      <c r="EL897" s="262"/>
      <c r="EM897" s="262"/>
      <c r="EN897" s="262"/>
      <c r="EO897" s="262"/>
      <c r="EP897" s="262"/>
      <c r="EQ897" s="262"/>
      <c r="ER897" s="262"/>
      <c r="ES897" s="262"/>
      <c r="ET897" s="262"/>
      <c r="EU897" s="262"/>
      <c r="EV897" s="262"/>
      <c r="EW897" s="262"/>
      <c r="EX897" s="262"/>
      <c r="EY897" s="262"/>
      <c r="EZ897" s="262"/>
      <c r="FA897" s="262"/>
      <c r="FB897" s="262"/>
      <c r="FC897" s="262"/>
      <c r="FD897" s="262"/>
      <c r="FE897" s="262"/>
      <c r="FF897" s="262"/>
      <c r="FG897" s="262"/>
      <c r="FH897" s="262"/>
      <c r="FI897" s="262"/>
      <c r="FJ897" s="262"/>
      <c r="FK897" s="262"/>
      <c r="FL897" s="262"/>
      <c r="FM897" s="263"/>
      <c r="FN897" s="263"/>
      <c r="FO897" s="263"/>
      <c r="FP897" s="263"/>
      <c r="FQ897" s="263"/>
      <c r="FR897" s="263"/>
      <c r="FS897" s="263"/>
      <c r="FT897" s="263"/>
      <c r="FU897" s="263"/>
      <c r="FV897" s="263"/>
      <c r="FW897" s="263"/>
      <c r="FX897" s="263"/>
      <c r="FY897" s="263"/>
      <c r="FZ897" s="263"/>
      <c r="GA897" s="263"/>
    </row>
    <row r="898" spans="1:183" ht="20.100000000000001" hidden="1" customHeight="1">
      <c r="A898" s="927"/>
      <c r="B898" s="826"/>
      <c r="C898" s="826"/>
      <c r="D898" s="826"/>
      <c r="E898" s="826"/>
      <c r="F898" s="826"/>
      <c r="G898" s="826"/>
      <c r="H898" s="836"/>
      <c r="I898" s="765"/>
      <c r="J898" s="766"/>
      <c r="K898" s="766"/>
      <c r="L898" s="766"/>
      <c r="M898" s="766"/>
      <c r="N898" s="766"/>
      <c r="O898" s="788"/>
      <c r="P898" s="794"/>
      <c r="Q898" s="795"/>
      <c r="R898" s="837" t="s">
        <v>829</v>
      </c>
      <c r="S898" s="893"/>
      <c r="T898" s="709"/>
      <c r="U898" s="709"/>
      <c r="V898" s="709"/>
      <c r="W898" s="709"/>
      <c r="X898" s="710"/>
      <c r="Y898" s="709"/>
      <c r="Z898" s="709"/>
      <c r="AA898" s="709"/>
      <c r="AB898" s="709"/>
      <c r="AC898" s="709"/>
      <c r="AD898" s="709"/>
      <c r="AE898" s="710"/>
      <c r="AF898" s="709"/>
      <c r="AG898" s="709"/>
      <c r="AH898" s="709"/>
      <c r="AI898" s="709"/>
      <c r="AJ898" s="709"/>
      <c r="AK898" s="795"/>
      <c r="AL898" s="799"/>
      <c r="AM898" s="800"/>
      <c r="AN898" s="800"/>
      <c r="AO898" s="800"/>
      <c r="AP898" s="800"/>
      <c r="AQ898" s="742"/>
      <c r="AS898" s="293"/>
      <c r="BD898" s="275"/>
      <c r="BE898" s="275"/>
      <c r="BF898" s="275"/>
      <c r="BG898" s="275"/>
      <c r="BH898" s="275"/>
      <c r="BI898" s="275"/>
      <c r="BJ898" s="275"/>
      <c r="BK898" s="275"/>
      <c r="BL898" s="275"/>
      <c r="BM898" s="275"/>
      <c r="BN898" s="275"/>
      <c r="BO898" s="275"/>
      <c r="BP898" s="275"/>
      <c r="BQ898" s="275"/>
      <c r="BR898" s="275"/>
      <c r="BS898" s="275"/>
      <c r="BT898" s="275"/>
      <c r="BU898" s="275"/>
      <c r="BV898" s="275"/>
      <c r="BW898" s="275"/>
      <c r="BX898" s="275"/>
      <c r="BY898" s="275"/>
      <c r="BZ898" s="275"/>
      <c r="CL898" s="262"/>
      <c r="CM898" s="262"/>
      <c r="CN898" s="262"/>
      <c r="CO898" s="262"/>
      <c r="CP898" s="262"/>
      <c r="CQ898" s="262"/>
      <c r="CR898" s="262"/>
      <c r="CS898" s="262"/>
      <c r="CT898" s="262"/>
      <c r="CU898" s="262"/>
      <c r="CV898" s="262"/>
      <c r="CW898" s="262"/>
      <c r="CX898" s="262"/>
      <c r="CY898" s="262"/>
      <c r="CZ898" s="262"/>
      <c r="DA898" s="262"/>
      <c r="DB898" s="262"/>
      <c r="DC898" s="276"/>
      <c r="DD898" s="276"/>
      <c r="DE898" s="262"/>
      <c r="DF898" s="262"/>
      <c r="DG898" s="262"/>
      <c r="DH898" s="262"/>
      <c r="DI898" s="276"/>
      <c r="DJ898" s="276"/>
      <c r="DK898" s="276"/>
      <c r="DL898" s="276"/>
      <c r="DM898" s="276"/>
      <c r="DN898" s="276"/>
      <c r="DO898" s="276"/>
      <c r="DP898" s="276"/>
      <c r="DQ898" s="276"/>
      <c r="DR898" s="276"/>
      <c r="DS898" s="262"/>
      <c r="DT898" s="262"/>
      <c r="DU898" s="262"/>
      <c r="DV898" s="262"/>
      <c r="DW898" s="262"/>
      <c r="DX898" s="262"/>
      <c r="DY898" s="262"/>
      <c r="DZ898" s="262"/>
      <c r="EA898" s="262"/>
      <c r="EB898" s="262"/>
      <c r="EC898" s="262"/>
      <c r="ED898" s="262"/>
      <c r="EE898" s="262"/>
      <c r="EF898" s="262"/>
      <c r="EG898" s="262"/>
      <c r="EH898" s="262"/>
      <c r="EI898" s="262"/>
      <c r="EJ898" s="262"/>
      <c r="EK898" s="262"/>
      <c r="EL898" s="262"/>
      <c r="EM898" s="262"/>
      <c r="EN898" s="262"/>
      <c r="EO898" s="262"/>
      <c r="EP898" s="262"/>
      <c r="EQ898" s="262"/>
      <c r="ER898" s="262"/>
      <c r="ES898" s="262"/>
      <c r="ET898" s="262"/>
      <c r="EU898" s="262"/>
      <c r="EV898" s="262"/>
      <c r="EW898" s="262"/>
      <c r="EX898" s="262"/>
      <c r="EY898" s="262"/>
      <c r="EZ898" s="262"/>
      <c r="FA898" s="262"/>
      <c r="FB898" s="262"/>
      <c r="FC898" s="262"/>
      <c r="FD898" s="262"/>
      <c r="FE898" s="262"/>
      <c r="FF898" s="262"/>
      <c r="FG898" s="262"/>
      <c r="FH898" s="262"/>
      <c r="FI898" s="262"/>
      <c r="FJ898" s="262"/>
      <c r="FK898" s="262"/>
      <c r="FL898" s="262"/>
      <c r="FM898" s="263"/>
      <c r="FN898" s="263"/>
      <c r="FO898" s="263"/>
      <c r="FP898" s="263"/>
      <c r="FQ898" s="263"/>
      <c r="FR898" s="263"/>
      <c r="FS898" s="263"/>
      <c r="FT898" s="263"/>
      <c r="FU898" s="263"/>
      <c r="FV898" s="263"/>
      <c r="FW898" s="263"/>
      <c r="FX898" s="263"/>
      <c r="FY898" s="263"/>
      <c r="FZ898" s="263"/>
      <c r="GA898" s="263"/>
    </row>
    <row r="899" spans="1:183" ht="20.100000000000001" hidden="1" customHeight="1">
      <c r="A899" s="837"/>
      <c r="B899" s="826"/>
      <c r="C899" s="826"/>
      <c r="D899" s="826"/>
      <c r="E899" s="826"/>
      <c r="F899" s="826"/>
      <c r="G899" s="826"/>
      <c r="H899" s="836"/>
      <c r="I899" s="796"/>
      <c r="J899" s="766"/>
      <c r="K899" s="766"/>
      <c r="L899" s="766"/>
      <c r="M899" s="766"/>
      <c r="N899" s="766"/>
      <c r="O899" s="788"/>
      <c r="P899" s="794"/>
      <c r="Q899" s="795"/>
      <c r="R899" s="794"/>
      <c r="S899" s="709"/>
      <c r="T899" s="709"/>
      <c r="U899" s="709"/>
      <c r="V899" s="710"/>
      <c r="W899" s="709"/>
      <c r="X899" s="709"/>
      <c r="Y899" s="709"/>
      <c r="Z899" s="709"/>
      <c r="AA899" s="709"/>
      <c r="AB899" s="1917">
        <v>5.0999999999999996</v>
      </c>
      <c r="AC899" s="1917"/>
      <c r="AD899" s="1917"/>
      <c r="AE899" s="710" t="s">
        <v>501</v>
      </c>
      <c r="AF899" s="1239">
        <v>4</v>
      </c>
      <c r="AG899" s="766"/>
      <c r="AH899" s="766"/>
      <c r="AI899" s="710" t="s">
        <v>501</v>
      </c>
      <c r="AJ899" s="976">
        <v>3</v>
      </c>
      <c r="AK899" s="788"/>
      <c r="AL899" s="740">
        <f t="shared" ref="AL899:AL910" si="29">ROUND(AB899*AF899*AJ899,3)</f>
        <v>61.2</v>
      </c>
      <c r="AM899" s="741"/>
      <c r="AN899" s="741"/>
      <c r="AO899" s="741"/>
      <c r="AP899" s="741"/>
      <c r="AQ899" s="742"/>
      <c r="AS899" s="270"/>
      <c r="AW899" s="111"/>
      <c r="AX899" s="111"/>
      <c r="AY899" s="111"/>
      <c r="BJ899" s="109"/>
      <c r="BK899" s="109"/>
      <c r="BL899" s="109"/>
      <c r="BM899" s="275"/>
      <c r="BN899" s="275"/>
      <c r="BO899" s="275"/>
      <c r="BP899" s="275"/>
      <c r="BQ899" s="275"/>
      <c r="BR899" s="275"/>
      <c r="BS899" s="275"/>
      <c r="BT899" s="275"/>
      <c r="BU899" s="275"/>
      <c r="BV899" s="275"/>
      <c r="BW899" s="275"/>
      <c r="BX899" s="275"/>
      <c r="BY899" s="275"/>
      <c r="BZ899" s="275"/>
      <c r="CL899" s="262"/>
      <c r="CM899" s="262"/>
      <c r="CN899" s="262"/>
      <c r="CO899" s="262"/>
      <c r="CP899" s="262"/>
      <c r="CQ899" s="262"/>
      <c r="CR899" s="262"/>
      <c r="CS899" s="262"/>
      <c r="CT899" s="262"/>
      <c r="CU899" s="262"/>
      <c r="CV899" s="262"/>
      <c r="CW899" s="262"/>
      <c r="CX899" s="262"/>
      <c r="CY899" s="262"/>
      <c r="CZ899" s="262"/>
      <c r="DA899" s="262"/>
      <c r="DB899" s="262"/>
      <c r="DC899" s="276"/>
      <c r="DD899" s="276"/>
      <c r="DE899" s="262"/>
      <c r="DF899" s="262"/>
      <c r="DG899" s="262"/>
      <c r="DH899" s="262"/>
      <c r="DI899" s="276"/>
      <c r="DJ899" s="276"/>
      <c r="DK899" s="276"/>
      <c r="DL899" s="276"/>
      <c r="DM899" s="276"/>
      <c r="DN899" s="276"/>
      <c r="DO899" s="276"/>
      <c r="DP899" s="276"/>
      <c r="DQ899" s="276"/>
      <c r="DR899" s="276"/>
      <c r="DS899" s="262"/>
      <c r="DT899" s="262"/>
      <c r="DU899" s="262"/>
      <c r="DV899" s="262"/>
      <c r="DW899" s="262"/>
      <c r="DX899" s="262"/>
      <c r="DY899" s="262"/>
      <c r="DZ899" s="262"/>
      <c r="EA899" s="262"/>
      <c r="EB899" s="262"/>
      <c r="EC899" s="262"/>
      <c r="ED899" s="262"/>
      <c r="EE899" s="262"/>
      <c r="EF899" s="262"/>
      <c r="EG899" s="262"/>
      <c r="EH899" s="262"/>
      <c r="EI899" s="262"/>
      <c r="EJ899" s="262"/>
      <c r="EK899" s="262"/>
      <c r="EL899" s="262"/>
      <c r="EM899" s="262"/>
      <c r="EN899" s="262"/>
      <c r="EO899" s="262"/>
      <c r="EP899" s="262"/>
      <c r="EQ899" s="262"/>
      <c r="ER899" s="262"/>
      <c r="ES899" s="262"/>
      <c r="ET899" s="262"/>
      <c r="EU899" s="262"/>
      <c r="EV899" s="262"/>
      <c r="EW899" s="262"/>
      <c r="EX899" s="262"/>
      <c r="EY899" s="262"/>
      <c r="EZ899" s="262"/>
      <c r="FA899" s="262"/>
      <c r="FB899" s="262"/>
      <c r="FC899" s="262"/>
      <c r="FD899" s="262"/>
      <c r="FE899" s="262"/>
      <c r="FF899" s="262"/>
      <c r="FG899" s="262"/>
      <c r="FH899" s="262"/>
      <c r="FI899" s="262"/>
      <c r="FJ899" s="262"/>
      <c r="FK899" s="262"/>
      <c r="FL899" s="262"/>
      <c r="FM899" s="263"/>
      <c r="FN899" s="263"/>
      <c r="FO899" s="263"/>
      <c r="FP899" s="263"/>
      <c r="FQ899" s="263"/>
      <c r="FR899" s="263"/>
      <c r="FS899" s="263"/>
      <c r="FT899" s="263"/>
      <c r="FU899" s="263"/>
      <c r="FV899" s="263"/>
      <c r="FW899" s="263"/>
      <c r="FX899" s="263"/>
      <c r="FY899" s="263"/>
      <c r="FZ899" s="263"/>
      <c r="GA899" s="263"/>
    </row>
    <row r="900" spans="1:183" ht="20.100000000000001" hidden="1" customHeight="1">
      <c r="A900" s="796"/>
      <c r="B900" s="798"/>
      <c r="C900" s="798"/>
      <c r="D900" s="798"/>
      <c r="E900" s="798"/>
      <c r="F900" s="798"/>
      <c r="G900" s="798"/>
      <c r="H900" s="797"/>
      <c r="I900" s="794"/>
      <c r="J900" s="709"/>
      <c r="K900" s="709"/>
      <c r="L900" s="709"/>
      <c r="M900" s="709"/>
      <c r="N900" s="709"/>
      <c r="O900" s="795"/>
      <c r="P900" s="794"/>
      <c r="Q900" s="795"/>
      <c r="R900" s="794"/>
      <c r="S900" s="709"/>
      <c r="T900" s="709"/>
      <c r="U900" s="709"/>
      <c r="V900" s="710"/>
      <c r="W900" s="709"/>
      <c r="X900" s="709"/>
      <c r="Y900" s="709"/>
      <c r="Z900" s="709"/>
      <c r="AA900" s="709"/>
      <c r="AB900" s="1917">
        <v>5.0999999999999996</v>
      </c>
      <c r="AC900" s="1917"/>
      <c r="AD900" s="1917"/>
      <c r="AE900" s="710" t="s">
        <v>501</v>
      </c>
      <c r="AF900" s="1239">
        <v>3</v>
      </c>
      <c r="AG900" s="766"/>
      <c r="AH900" s="766"/>
      <c r="AI900" s="710" t="s">
        <v>501</v>
      </c>
      <c r="AJ900" s="976">
        <v>1</v>
      </c>
      <c r="AK900" s="788"/>
      <c r="AL900" s="740">
        <f t="shared" si="29"/>
        <v>15.3</v>
      </c>
      <c r="AM900" s="741"/>
      <c r="AN900" s="741"/>
      <c r="AO900" s="741"/>
      <c r="AP900" s="741"/>
      <c r="AQ900" s="742"/>
      <c r="AS900" s="293"/>
      <c r="AT900" s="293"/>
      <c r="AW900" s="111"/>
      <c r="AX900" s="111"/>
      <c r="AY900" s="111"/>
      <c r="AZ900" s="111"/>
      <c r="BA900" s="111"/>
      <c r="BB900" s="111"/>
      <c r="BC900" s="111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275"/>
      <c r="BN900" s="275"/>
      <c r="BO900" s="275"/>
      <c r="BP900" s="275"/>
      <c r="BQ900" s="275"/>
      <c r="BR900" s="275"/>
      <c r="BS900" s="275"/>
      <c r="BT900" s="275"/>
      <c r="BU900" s="275"/>
      <c r="BV900" s="275"/>
      <c r="BW900" s="275"/>
      <c r="BX900" s="275"/>
      <c r="BY900" s="275"/>
      <c r="BZ900" s="275"/>
      <c r="CA900" s="275"/>
      <c r="CB900" s="275"/>
      <c r="CC900" s="275"/>
      <c r="CL900" s="262"/>
      <c r="CM900" s="262"/>
      <c r="CN900" s="262"/>
      <c r="CO900" s="262"/>
      <c r="CP900" s="262"/>
      <c r="CQ900" s="262"/>
      <c r="CR900" s="262"/>
      <c r="CS900" s="262"/>
      <c r="CT900" s="262"/>
      <c r="CU900" s="262"/>
      <c r="CV900" s="262"/>
      <c r="CW900" s="262"/>
      <c r="CX900" s="262"/>
      <c r="CY900" s="262"/>
      <c r="CZ900" s="262"/>
      <c r="DA900" s="262"/>
      <c r="DB900" s="262"/>
      <c r="DC900" s="276"/>
      <c r="DD900" s="276"/>
      <c r="DE900" s="262"/>
      <c r="DF900" s="262"/>
      <c r="DG900" s="262"/>
      <c r="DH900" s="262"/>
      <c r="DI900" s="276"/>
      <c r="DJ900" s="276"/>
      <c r="DK900" s="276"/>
      <c r="DL900" s="276"/>
      <c r="DM900" s="276"/>
      <c r="DN900" s="276"/>
      <c r="DO900" s="262"/>
      <c r="DP900" s="276"/>
      <c r="DQ900" s="276"/>
      <c r="DR900" s="262"/>
      <c r="DS900" s="262"/>
      <c r="DT900" s="262"/>
      <c r="DU900" s="262"/>
      <c r="DV900" s="262"/>
      <c r="DW900" s="262"/>
      <c r="DX900" s="262"/>
      <c r="DY900" s="262"/>
      <c r="DZ900" s="262"/>
      <c r="EA900" s="262"/>
      <c r="EB900" s="262"/>
      <c r="EC900" s="262"/>
      <c r="ED900" s="262"/>
      <c r="EE900" s="262"/>
      <c r="EF900" s="262"/>
      <c r="EG900" s="262"/>
      <c r="EH900" s="262"/>
      <c r="EI900" s="262"/>
      <c r="EJ900" s="262"/>
      <c r="EK900" s="262"/>
      <c r="EL900" s="262"/>
      <c r="EM900" s="262"/>
      <c r="EN900" s="262"/>
      <c r="EO900" s="262"/>
      <c r="EP900" s="262"/>
      <c r="EQ900" s="262"/>
      <c r="ER900" s="262"/>
      <c r="ES900" s="262"/>
      <c r="ET900" s="262"/>
      <c r="EU900" s="262"/>
      <c r="EV900" s="262"/>
      <c r="EW900" s="262"/>
      <c r="EX900" s="262"/>
      <c r="EY900" s="262"/>
      <c r="EZ900" s="262"/>
      <c r="FA900" s="262"/>
      <c r="FB900" s="262"/>
      <c r="FC900" s="262"/>
      <c r="FD900" s="262"/>
      <c r="FE900" s="262"/>
      <c r="FF900" s="262"/>
      <c r="FG900" s="262"/>
      <c r="FH900" s="262"/>
      <c r="FI900" s="262"/>
      <c r="FJ900" s="262"/>
      <c r="FK900" s="262"/>
      <c r="FL900" s="262"/>
      <c r="FM900" s="263"/>
      <c r="FN900" s="263"/>
      <c r="FO900" s="263"/>
      <c r="FP900" s="263"/>
      <c r="FQ900" s="263"/>
      <c r="FR900" s="263"/>
      <c r="FS900" s="263"/>
      <c r="FT900" s="263"/>
      <c r="FU900" s="263"/>
      <c r="FV900" s="263"/>
      <c r="FW900" s="263"/>
      <c r="FX900" s="263"/>
      <c r="FY900" s="263"/>
      <c r="FZ900" s="263"/>
      <c r="GA900" s="263"/>
    </row>
    <row r="901" spans="1:183" ht="20.100000000000001" hidden="1" customHeight="1">
      <c r="A901" s="796"/>
      <c r="B901" s="798"/>
      <c r="C901" s="798"/>
      <c r="D901" s="798"/>
      <c r="E901" s="798"/>
      <c r="F901" s="798"/>
      <c r="G901" s="798"/>
      <c r="H901" s="797"/>
      <c r="I901" s="794"/>
      <c r="J901" s="709"/>
      <c r="K901" s="709"/>
      <c r="L901" s="709"/>
      <c r="M901" s="709"/>
      <c r="N901" s="709"/>
      <c r="O901" s="795"/>
      <c r="P901" s="794"/>
      <c r="Q901" s="795"/>
      <c r="R901" s="794"/>
      <c r="S901" s="709"/>
      <c r="T901" s="709"/>
      <c r="U901" s="709"/>
      <c r="V901" s="710"/>
      <c r="W901" s="709"/>
      <c r="X901" s="709"/>
      <c r="Y901" s="709"/>
      <c r="Z901" s="709"/>
      <c r="AA901" s="709"/>
      <c r="AB901" s="1917">
        <v>35.299999999999997</v>
      </c>
      <c r="AC901" s="1917"/>
      <c r="AD901" s="1917"/>
      <c r="AE901" s="710" t="s">
        <v>501</v>
      </c>
      <c r="AF901" s="1239">
        <v>4</v>
      </c>
      <c r="AG901" s="766"/>
      <c r="AH901" s="766"/>
      <c r="AI901" s="710" t="s">
        <v>501</v>
      </c>
      <c r="AJ901" s="976">
        <v>1</v>
      </c>
      <c r="AK901" s="788"/>
      <c r="AL901" s="740">
        <f t="shared" si="29"/>
        <v>141.19999999999999</v>
      </c>
      <c r="AM901" s="741"/>
      <c r="AN901" s="741"/>
      <c r="AO901" s="741"/>
      <c r="AP901" s="741"/>
      <c r="AQ901" s="742"/>
      <c r="AS901" s="293"/>
      <c r="AU901" s="271"/>
      <c r="AW901" s="111"/>
      <c r="AX901" s="111"/>
      <c r="AY901" s="112"/>
      <c r="AZ901" s="111"/>
      <c r="BA901" s="114"/>
      <c r="BB901" s="114"/>
      <c r="BC901" s="114"/>
      <c r="BD901" s="114"/>
      <c r="BE901" s="114"/>
      <c r="BF901" s="114"/>
      <c r="BG901" s="111"/>
      <c r="BH901" s="114"/>
      <c r="BI901" s="114"/>
      <c r="BJ901" s="111"/>
      <c r="BK901" s="111"/>
      <c r="BL901" s="109"/>
      <c r="BM901" s="275"/>
      <c r="BN901" s="275"/>
      <c r="BO901" s="275"/>
      <c r="BP901" s="275"/>
      <c r="BQ901" s="275"/>
      <c r="BR901" s="275"/>
      <c r="BS901" s="275"/>
      <c r="BT901" s="275"/>
      <c r="BU901" s="275"/>
      <c r="BV901" s="275"/>
      <c r="BW901" s="275"/>
      <c r="BX901" s="275"/>
      <c r="BY901" s="275"/>
      <c r="BZ901" s="275"/>
      <c r="CA901" s="275"/>
      <c r="CB901" s="275"/>
      <c r="CC901" s="275"/>
      <c r="CL901" s="262"/>
      <c r="CM901" s="262"/>
      <c r="CN901" s="262"/>
      <c r="CO901" s="262"/>
      <c r="CP901" s="262"/>
      <c r="CQ901" s="262"/>
      <c r="CR901" s="262"/>
      <c r="CS901" s="262"/>
      <c r="CT901" s="262"/>
      <c r="CU901" s="262"/>
      <c r="CV901" s="262"/>
      <c r="CW901" s="262"/>
      <c r="CX901" s="262"/>
      <c r="CY901" s="262"/>
      <c r="CZ901" s="262"/>
      <c r="DA901" s="262"/>
      <c r="DB901" s="262"/>
      <c r="DC901" s="276"/>
      <c r="DD901" s="276"/>
      <c r="DE901" s="262"/>
      <c r="DF901" s="262"/>
      <c r="DG901" s="262"/>
      <c r="DH901" s="276"/>
      <c r="DI901" s="276"/>
      <c r="DJ901" s="276"/>
      <c r="DK901" s="276"/>
      <c r="DL901" s="276"/>
      <c r="DM901" s="276"/>
      <c r="DN901" s="276"/>
      <c r="DO901" s="262"/>
      <c r="DP901" s="276"/>
      <c r="DQ901" s="276"/>
      <c r="DR901" s="262"/>
      <c r="DS901" s="262"/>
      <c r="DT901" s="262"/>
      <c r="DU901" s="262"/>
      <c r="DV901" s="262"/>
      <c r="DW901" s="262"/>
      <c r="DX901" s="262"/>
      <c r="DY901" s="262"/>
      <c r="DZ901" s="262"/>
      <c r="EA901" s="262"/>
      <c r="EB901" s="262"/>
      <c r="EC901" s="262"/>
      <c r="ED901" s="262"/>
      <c r="EE901" s="262"/>
      <c r="EF901" s="262"/>
      <c r="EG901" s="262"/>
      <c r="EH901" s="262"/>
      <c r="EI901" s="262"/>
      <c r="EJ901" s="262"/>
      <c r="EK901" s="262"/>
      <c r="EL901" s="262"/>
      <c r="EM901" s="262"/>
      <c r="EN901" s="262"/>
      <c r="EO901" s="262"/>
      <c r="EP901" s="262"/>
      <c r="EQ901" s="262"/>
      <c r="ER901" s="262"/>
      <c r="ES901" s="262"/>
      <c r="ET901" s="262"/>
      <c r="EU901" s="262"/>
      <c r="EV901" s="262"/>
      <c r="EW901" s="262"/>
      <c r="EX901" s="262"/>
      <c r="EY901" s="262"/>
      <c r="EZ901" s="262"/>
      <c r="FA901" s="262"/>
      <c r="FB901" s="262"/>
      <c r="FC901" s="262"/>
      <c r="FD901" s="262"/>
      <c r="FE901" s="262"/>
      <c r="FF901" s="262"/>
      <c r="FG901" s="262"/>
      <c r="FH901" s="262"/>
      <c r="FI901" s="262"/>
      <c r="FJ901" s="262"/>
      <c r="FK901" s="262"/>
      <c r="FL901" s="262"/>
      <c r="FM901" s="263"/>
      <c r="FN901" s="263"/>
      <c r="FO901" s="263"/>
      <c r="FP901" s="263"/>
      <c r="FQ901" s="263"/>
      <c r="FR901" s="263"/>
      <c r="FS901" s="263"/>
      <c r="FT901" s="263"/>
      <c r="FU901" s="263"/>
      <c r="FV901" s="263"/>
      <c r="FW901" s="263"/>
      <c r="FX901" s="263"/>
      <c r="FY901" s="263"/>
      <c r="FZ901" s="263"/>
      <c r="GA901" s="263"/>
    </row>
    <row r="902" spans="1:183" ht="20.100000000000001" hidden="1" customHeight="1">
      <c r="A902" s="796"/>
      <c r="B902" s="798"/>
      <c r="C902" s="798"/>
      <c r="D902" s="798"/>
      <c r="E902" s="798"/>
      <c r="F902" s="798"/>
      <c r="G902" s="798"/>
      <c r="H902" s="797"/>
      <c r="I902" s="794"/>
      <c r="J902" s="709"/>
      <c r="K902" s="709"/>
      <c r="L902" s="709"/>
      <c r="M902" s="709"/>
      <c r="N902" s="709"/>
      <c r="O902" s="795"/>
      <c r="P902" s="794"/>
      <c r="Q902" s="795"/>
      <c r="R902" s="794"/>
      <c r="S902" s="709"/>
      <c r="T902" s="709"/>
      <c r="U902" s="709"/>
      <c r="V902" s="710"/>
      <c r="W902" s="709"/>
      <c r="X902" s="709"/>
      <c r="Y902" s="709"/>
      <c r="Z902" s="709"/>
      <c r="AA902" s="709"/>
      <c r="AB902" s="1917">
        <v>0</v>
      </c>
      <c r="AC902" s="1917"/>
      <c r="AD902" s="1917"/>
      <c r="AE902" s="710" t="s">
        <v>501</v>
      </c>
      <c r="AF902" s="1239">
        <v>0</v>
      </c>
      <c r="AG902" s="766"/>
      <c r="AH902" s="766"/>
      <c r="AI902" s="710" t="s">
        <v>501</v>
      </c>
      <c r="AJ902" s="976">
        <v>0</v>
      </c>
      <c r="AK902" s="788"/>
      <c r="AL902" s="740">
        <f t="shared" si="29"/>
        <v>0</v>
      </c>
      <c r="AM902" s="741"/>
      <c r="AN902" s="741"/>
      <c r="AO902" s="741"/>
      <c r="AP902" s="741"/>
      <c r="AQ902" s="742"/>
      <c r="AS902" s="293"/>
      <c r="AU902" s="271"/>
      <c r="BL902" s="275"/>
      <c r="BM902" s="275"/>
      <c r="BN902" s="275"/>
      <c r="BO902" s="275"/>
      <c r="BP902" s="275"/>
      <c r="BQ902" s="275"/>
      <c r="BR902" s="275"/>
      <c r="BS902" s="275"/>
      <c r="BT902" s="275"/>
      <c r="BU902" s="275"/>
      <c r="BV902" s="275"/>
      <c r="BW902" s="275"/>
      <c r="BX902" s="275"/>
      <c r="BY902" s="275"/>
      <c r="BZ902" s="275"/>
      <c r="CA902" s="275"/>
      <c r="CB902" s="275"/>
      <c r="CC902" s="275"/>
      <c r="CD902" s="275"/>
      <c r="CE902" s="275"/>
      <c r="CF902" s="275"/>
      <c r="CG902" s="275"/>
      <c r="CH902" s="275"/>
      <c r="CI902" s="275"/>
      <c r="CJ902" s="275"/>
      <c r="CL902" s="262"/>
      <c r="CM902" s="262"/>
      <c r="CN902" s="262"/>
      <c r="CO902" s="262"/>
      <c r="CP902" s="262"/>
      <c r="CQ902" s="262"/>
      <c r="CR902" s="262"/>
      <c r="CS902" s="262"/>
      <c r="CT902" s="262"/>
      <c r="CU902" s="262"/>
      <c r="CV902" s="262"/>
      <c r="CW902" s="262"/>
      <c r="CX902" s="262"/>
      <c r="CY902" s="262"/>
      <c r="CZ902" s="262"/>
      <c r="DA902" s="262"/>
      <c r="DB902" s="262"/>
      <c r="DC902" s="276"/>
      <c r="DD902" s="276"/>
      <c r="DE902" s="262"/>
      <c r="DF902" s="262"/>
      <c r="DG902" s="262"/>
      <c r="DH902" s="276"/>
      <c r="DI902" s="276"/>
      <c r="DJ902" s="276"/>
      <c r="DK902" s="276"/>
      <c r="DL902" s="276"/>
      <c r="DM902" s="276"/>
      <c r="DN902" s="262"/>
      <c r="DO902" s="262"/>
      <c r="DP902" s="262"/>
      <c r="DQ902" s="276"/>
      <c r="DR902" s="262"/>
      <c r="DS902" s="262"/>
      <c r="DT902" s="262"/>
      <c r="DU902" s="262"/>
      <c r="DV902" s="262"/>
      <c r="DW902" s="262"/>
      <c r="DX902" s="262"/>
      <c r="DY902" s="262"/>
      <c r="DZ902" s="262"/>
      <c r="EA902" s="262"/>
      <c r="EB902" s="262"/>
      <c r="EC902" s="262"/>
      <c r="ED902" s="262"/>
      <c r="EE902" s="262"/>
      <c r="EF902" s="262"/>
      <c r="EG902" s="262"/>
      <c r="EH902" s="262"/>
      <c r="EI902" s="262"/>
      <c r="EJ902" s="262"/>
      <c r="EK902" s="262"/>
      <c r="EL902" s="262"/>
      <c r="EM902" s="262"/>
      <c r="EN902" s="262"/>
      <c r="EO902" s="262"/>
      <c r="EP902" s="262"/>
      <c r="EQ902" s="262"/>
      <c r="ER902" s="262"/>
      <c r="ES902" s="262"/>
      <c r="ET902" s="262"/>
      <c r="EU902" s="262"/>
      <c r="EV902" s="262"/>
      <c r="EW902" s="262"/>
      <c r="EX902" s="262"/>
      <c r="EY902" s="262"/>
      <c r="EZ902" s="262"/>
      <c r="FA902" s="262"/>
      <c r="FB902" s="262"/>
      <c r="FC902" s="262"/>
      <c r="FD902" s="262"/>
      <c r="FE902" s="262"/>
      <c r="FF902" s="262"/>
      <c r="FG902" s="262"/>
      <c r="FH902" s="262"/>
      <c r="FI902" s="262"/>
      <c r="FJ902" s="262"/>
      <c r="FK902" s="262"/>
      <c r="FL902" s="262"/>
      <c r="FM902" s="263"/>
      <c r="FN902" s="263"/>
      <c r="FO902" s="263"/>
      <c r="FP902" s="263"/>
      <c r="FQ902" s="263"/>
      <c r="FR902" s="263"/>
      <c r="FS902" s="263"/>
      <c r="FT902" s="263"/>
      <c r="FU902" s="263"/>
      <c r="FV902" s="263"/>
      <c r="FW902" s="263"/>
      <c r="FX902" s="263"/>
      <c r="FY902" s="263"/>
      <c r="FZ902" s="263"/>
      <c r="GA902" s="263"/>
    </row>
    <row r="903" spans="1:183" ht="20.100000000000001" hidden="1" customHeight="1">
      <c r="A903" s="796"/>
      <c r="B903" s="798"/>
      <c r="C903" s="798"/>
      <c r="D903" s="798"/>
      <c r="E903" s="798"/>
      <c r="F903" s="798"/>
      <c r="G903" s="798"/>
      <c r="H903" s="797"/>
      <c r="I903" s="794"/>
      <c r="J903" s="709"/>
      <c r="K903" s="709"/>
      <c r="L903" s="709"/>
      <c r="M903" s="709"/>
      <c r="N903" s="709"/>
      <c r="O903" s="795"/>
      <c r="P903" s="794"/>
      <c r="Q903" s="795"/>
      <c r="R903" s="794"/>
      <c r="S903" s="709"/>
      <c r="T903" s="709"/>
      <c r="U903" s="709"/>
      <c r="V903" s="710"/>
      <c r="W903" s="709"/>
      <c r="X903" s="709"/>
      <c r="Y903" s="709"/>
      <c r="Z903" s="709"/>
      <c r="AA903" s="709"/>
      <c r="AB903" s="1917">
        <v>35.299999999999997</v>
      </c>
      <c r="AC903" s="1917"/>
      <c r="AD903" s="1917"/>
      <c r="AE903" s="710" t="s">
        <v>501</v>
      </c>
      <c r="AF903" s="1239">
        <v>5</v>
      </c>
      <c r="AG903" s="766"/>
      <c r="AH903" s="766"/>
      <c r="AI903" s="710" t="s">
        <v>501</v>
      </c>
      <c r="AJ903" s="976">
        <v>1</v>
      </c>
      <c r="AK903" s="788"/>
      <c r="AL903" s="740">
        <f t="shared" si="29"/>
        <v>176.5</v>
      </c>
      <c r="AM903" s="741"/>
      <c r="AN903" s="741"/>
      <c r="AO903" s="741"/>
      <c r="AP903" s="741"/>
      <c r="AQ903" s="742"/>
      <c r="AS903" s="293"/>
      <c r="BL903" s="275"/>
      <c r="BM903" s="275"/>
      <c r="BN903" s="275"/>
      <c r="BO903" s="275"/>
      <c r="BP903" s="275"/>
      <c r="BQ903" s="275"/>
      <c r="BR903" s="275"/>
      <c r="BS903" s="275"/>
      <c r="BT903" s="275"/>
      <c r="BU903" s="275"/>
      <c r="BV903" s="275"/>
      <c r="BW903" s="275"/>
      <c r="BX903" s="275"/>
      <c r="BY903" s="275"/>
      <c r="BZ903" s="275"/>
      <c r="CA903" s="275"/>
      <c r="CB903" s="275"/>
      <c r="CC903" s="275"/>
      <c r="CD903" s="275"/>
      <c r="CE903" s="275"/>
      <c r="CF903" s="275"/>
      <c r="CG903" s="275"/>
      <c r="CH903" s="275"/>
      <c r="CI903" s="275"/>
      <c r="CJ903" s="275"/>
      <c r="CL903" s="262"/>
      <c r="CM903" s="262"/>
      <c r="CN903" s="262"/>
      <c r="CO903" s="262"/>
      <c r="CP903" s="262"/>
      <c r="CQ903" s="262"/>
      <c r="CR903" s="262"/>
      <c r="CS903" s="262"/>
      <c r="CT903" s="262"/>
      <c r="CU903" s="262"/>
      <c r="CV903" s="262"/>
      <c r="CW903" s="262"/>
      <c r="CX903" s="262"/>
      <c r="CY903" s="262"/>
      <c r="CZ903" s="262"/>
      <c r="DA903" s="262"/>
      <c r="DB903" s="262"/>
      <c r="DC903" s="276"/>
      <c r="DD903" s="276"/>
      <c r="DE903" s="262"/>
      <c r="DF903" s="262"/>
      <c r="DG903" s="262"/>
      <c r="DH903" s="276"/>
      <c r="DI903" s="276"/>
      <c r="DJ903" s="276"/>
      <c r="DK903" s="276"/>
      <c r="DL903" s="276"/>
      <c r="DM903" s="276"/>
      <c r="DN903" s="262"/>
      <c r="DO903" s="262"/>
      <c r="DP903" s="262"/>
      <c r="DQ903" s="262"/>
      <c r="DR903" s="262"/>
      <c r="DS903" s="262"/>
      <c r="DT903" s="262"/>
      <c r="DU903" s="262"/>
      <c r="DV903" s="262"/>
      <c r="DW903" s="262"/>
      <c r="DX903" s="262"/>
      <c r="DY903" s="262"/>
      <c r="DZ903" s="262"/>
      <c r="EA903" s="262"/>
      <c r="EB903" s="262"/>
      <c r="EC903" s="262"/>
      <c r="ED903" s="262"/>
      <c r="EE903" s="262"/>
      <c r="EF903" s="262"/>
      <c r="EG903" s="262"/>
      <c r="EH903" s="262"/>
      <c r="EI903" s="262"/>
      <c r="EJ903" s="262"/>
      <c r="EK903" s="262"/>
      <c r="EL903" s="262"/>
      <c r="EM903" s="262"/>
      <c r="EN903" s="262"/>
      <c r="EO903" s="262"/>
      <c r="EP903" s="262"/>
      <c r="EQ903" s="262"/>
      <c r="ER903" s="262"/>
      <c r="ES903" s="262"/>
      <c r="ET903" s="262"/>
      <c r="EU903" s="262"/>
      <c r="EV903" s="262"/>
      <c r="EW903" s="262"/>
      <c r="EX903" s="262"/>
      <c r="EY903" s="262"/>
      <c r="EZ903" s="262"/>
      <c r="FA903" s="262"/>
      <c r="FB903" s="262"/>
      <c r="FC903" s="262"/>
      <c r="FD903" s="262"/>
      <c r="FE903" s="262"/>
      <c r="FF903" s="262"/>
      <c r="FG903" s="262"/>
      <c r="FH903" s="262"/>
      <c r="FI903" s="262"/>
      <c r="FJ903" s="262"/>
      <c r="FK903" s="262"/>
      <c r="FL903" s="262"/>
      <c r="FM903" s="263"/>
      <c r="FN903" s="263"/>
      <c r="FO903" s="263"/>
      <c r="FP903" s="263"/>
      <c r="FQ903" s="263"/>
      <c r="FR903" s="263"/>
      <c r="FS903" s="263"/>
      <c r="FT903" s="263"/>
      <c r="FU903" s="263"/>
      <c r="FV903" s="263"/>
      <c r="FW903" s="263"/>
      <c r="FX903" s="263"/>
      <c r="FY903" s="263"/>
    </row>
    <row r="904" spans="1:183" ht="20.100000000000001" hidden="1" customHeight="1">
      <c r="A904" s="796"/>
      <c r="B904" s="798"/>
      <c r="C904" s="798"/>
      <c r="D904" s="798"/>
      <c r="E904" s="798"/>
      <c r="F904" s="798"/>
      <c r="G904" s="798"/>
      <c r="H904" s="797"/>
      <c r="I904" s="794"/>
      <c r="J904" s="709"/>
      <c r="K904" s="709"/>
      <c r="L904" s="709"/>
      <c r="M904" s="709"/>
      <c r="N904" s="709"/>
      <c r="O904" s="795"/>
      <c r="P904" s="794"/>
      <c r="Q904" s="795"/>
      <c r="R904" s="794"/>
      <c r="S904" s="709"/>
      <c r="T904" s="709"/>
      <c r="U904" s="709"/>
      <c r="V904" s="710"/>
      <c r="W904" s="709"/>
      <c r="X904" s="709"/>
      <c r="Y904" s="709"/>
      <c r="Z904" s="709"/>
      <c r="AA904" s="709"/>
      <c r="AB904" s="1917">
        <v>0</v>
      </c>
      <c r="AC904" s="1917"/>
      <c r="AD904" s="1917"/>
      <c r="AE904" s="710" t="s">
        <v>501</v>
      </c>
      <c r="AF904" s="1239">
        <v>0</v>
      </c>
      <c r="AG904" s="766"/>
      <c r="AH904" s="766"/>
      <c r="AI904" s="710" t="s">
        <v>501</v>
      </c>
      <c r="AJ904" s="976">
        <v>0</v>
      </c>
      <c r="AK904" s="788"/>
      <c r="AL904" s="740">
        <f t="shared" si="29"/>
        <v>0</v>
      </c>
      <c r="AM904" s="741"/>
      <c r="AN904" s="741"/>
      <c r="AO904" s="741"/>
      <c r="AP904" s="741"/>
      <c r="AQ904" s="742"/>
      <c r="AS904" s="275"/>
      <c r="AT904" s="268"/>
      <c r="BL904" s="275"/>
      <c r="BM904" s="275"/>
      <c r="BN904" s="275"/>
      <c r="BO904" s="275"/>
      <c r="BP904" s="275"/>
      <c r="BQ904" s="275"/>
      <c r="BR904" s="275"/>
      <c r="BS904" s="275"/>
      <c r="BT904" s="275"/>
      <c r="BU904" s="275"/>
      <c r="BV904" s="275"/>
      <c r="BW904" s="275"/>
      <c r="BX904" s="275"/>
      <c r="BY904" s="275"/>
      <c r="BZ904" s="275"/>
      <c r="CA904" s="275"/>
      <c r="CB904" s="275"/>
      <c r="CC904" s="275"/>
      <c r="CD904" s="275"/>
      <c r="CE904" s="275"/>
      <c r="CF904" s="275"/>
      <c r="CG904" s="275"/>
      <c r="CH904" s="275"/>
      <c r="CI904" s="275"/>
      <c r="CJ904" s="275"/>
      <c r="CL904" s="262"/>
      <c r="CM904" s="262"/>
      <c r="CN904" s="262"/>
      <c r="CO904" s="262"/>
      <c r="CP904" s="262"/>
      <c r="CQ904" s="262"/>
      <c r="CR904" s="262"/>
      <c r="CS904" s="262"/>
      <c r="CT904" s="262"/>
      <c r="CU904" s="262"/>
      <c r="CV904" s="262"/>
      <c r="CW904" s="262"/>
      <c r="CX904" s="262"/>
      <c r="CY904" s="262"/>
      <c r="CZ904" s="262"/>
      <c r="DA904" s="262"/>
      <c r="DB904" s="262"/>
      <c r="DC904" s="276"/>
      <c r="DD904" s="276"/>
      <c r="DE904" s="262"/>
      <c r="DF904" s="262"/>
      <c r="DG904" s="262"/>
      <c r="DH904" s="276"/>
      <c r="DI904" s="276"/>
      <c r="DJ904" s="276"/>
      <c r="DK904" s="276"/>
      <c r="DL904" s="276"/>
      <c r="DM904" s="276"/>
      <c r="DN904" s="262"/>
      <c r="DO904" s="262"/>
      <c r="DP904" s="262"/>
      <c r="DQ904" s="262"/>
      <c r="DR904" s="262"/>
      <c r="DS904" s="262"/>
      <c r="DT904" s="262"/>
      <c r="DU904" s="262"/>
      <c r="DV904" s="262"/>
      <c r="DW904" s="262"/>
      <c r="DX904" s="262"/>
      <c r="DY904" s="262"/>
      <c r="DZ904" s="262"/>
      <c r="EA904" s="262"/>
      <c r="EB904" s="262"/>
      <c r="EC904" s="262"/>
      <c r="ED904" s="262"/>
      <c r="EE904" s="262"/>
      <c r="EF904" s="262"/>
      <c r="EG904" s="262"/>
      <c r="EH904" s="262"/>
      <c r="EI904" s="262"/>
      <c r="EJ904" s="262"/>
      <c r="EK904" s="262"/>
      <c r="EL904" s="262"/>
      <c r="EM904" s="262"/>
      <c r="EN904" s="262"/>
      <c r="EO904" s="262"/>
      <c r="EP904" s="262"/>
      <c r="EQ904" s="262"/>
      <c r="ER904" s="262"/>
      <c r="ES904" s="262"/>
      <c r="ET904" s="262"/>
      <c r="EU904" s="262"/>
      <c r="EV904" s="262"/>
      <c r="EW904" s="262"/>
      <c r="EX904" s="262"/>
      <c r="EY904" s="262"/>
      <c r="EZ904" s="262"/>
      <c r="FA904" s="262"/>
      <c r="FB904" s="262"/>
      <c r="FC904" s="262"/>
      <c r="FD904" s="262"/>
      <c r="FE904" s="262"/>
      <c r="FF904" s="262"/>
      <c r="FG904" s="262"/>
      <c r="FH904" s="262"/>
      <c r="FI904" s="262"/>
      <c r="FJ904" s="262"/>
      <c r="FK904" s="262"/>
      <c r="FL904" s="262"/>
      <c r="FM904" s="263"/>
      <c r="FN904" s="263"/>
      <c r="FO904" s="263"/>
      <c r="FP904" s="263"/>
      <c r="FQ904" s="263"/>
      <c r="FR904" s="263"/>
      <c r="FS904" s="263"/>
      <c r="FT904" s="263"/>
      <c r="FU904" s="263"/>
      <c r="FV904" s="263"/>
      <c r="FW904" s="263"/>
      <c r="FX904" s="263"/>
      <c r="FY904" s="263"/>
    </row>
    <row r="905" spans="1:183" ht="20.100000000000001" hidden="1" customHeight="1">
      <c r="A905" s="796"/>
      <c r="B905" s="798"/>
      <c r="C905" s="798"/>
      <c r="D905" s="798"/>
      <c r="E905" s="798"/>
      <c r="F905" s="798"/>
      <c r="G905" s="798"/>
      <c r="H905" s="797"/>
      <c r="I905" s="794"/>
      <c r="J905" s="709"/>
      <c r="K905" s="709"/>
      <c r="L905" s="709"/>
      <c r="M905" s="709"/>
      <c r="N905" s="709"/>
      <c r="O905" s="795"/>
      <c r="P905" s="794"/>
      <c r="Q905" s="795"/>
      <c r="R905" s="794"/>
      <c r="S905" s="709"/>
      <c r="T905" s="709"/>
      <c r="U905" s="709"/>
      <c r="V905" s="710"/>
      <c r="W905" s="709"/>
      <c r="X905" s="709"/>
      <c r="Y905" s="709"/>
      <c r="Z905" s="709"/>
      <c r="AA905" s="709"/>
      <c r="AB905" s="1917">
        <v>26</v>
      </c>
      <c r="AC905" s="1917"/>
      <c r="AD905" s="1917"/>
      <c r="AE905" s="710" t="s">
        <v>501</v>
      </c>
      <c r="AF905" s="1239">
        <v>4</v>
      </c>
      <c r="AG905" s="766"/>
      <c r="AH905" s="766"/>
      <c r="AI905" s="710" t="s">
        <v>501</v>
      </c>
      <c r="AJ905" s="976">
        <v>2</v>
      </c>
      <c r="AK905" s="788"/>
      <c r="AL905" s="740">
        <f t="shared" si="29"/>
        <v>208</v>
      </c>
      <c r="AM905" s="741"/>
      <c r="AN905" s="741"/>
      <c r="AO905" s="741"/>
      <c r="AP905" s="741"/>
      <c r="AQ905" s="742"/>
      <c r="AS905" s="275"/>
      <c r="AT905" s="268"/>
      <c r="BL905" s="275"/>
      <c r="BM905" s="275"/>
      <c r="BN905" s="275"/>
      <c r="BO905" s="275"/>
      <c r="BP905" s="275"/>
      <c r="BQ905" s="275"/>
      <c r="BR905" s="275"/>
      <c r="BS905" s="275"/>
      <c r="BT905" s="275"/>
      <c r="BU905" s="275"/>
      <c r="BV905" s="275"/>
      <c r="BW905" s="275"/>
      <c r="BX905" s="275"/>
      <c r="BY905" s="275"/>
      <c r="BZ905" s="275"/>
      <c r="CA905" s="275"/>
      <c r="CB905" s="275"/>
      <c r="CC905" s="275"/>
      <c r="CD905" s="275"/>
      <c r="CE905" s="275"/>
      <c r="CF905" s="275"/>
      <c r="CG905" s="275"/>
      <c r="CH905" s="275"/>
      <c r="CI905" s="275"/>
      <c r="CJ905" s="275"/>
      <c r="CL905" s="262"/>
      <c r="CM905" s="262"/>
      <c r="CN905" s="262"/>
      <c r="CO905" s="262"/>
      <c r="CP905" s="262"/>
      <c r="CQ905" s="262"/>
      <c r="CR905" s="262"/>
      <c r="CS905" s="262"/>
      <c r="CT905" s="262"/>
      <c r="CU905" s="262"/>
      <c r="CV905" s="262"/>
      <c r="CW905" s="262"/>
      <c r="CX905" s="262"/>
      <c r="CY905" s="262"/>
      <c r="CZ905" s="262"/>
      <c r="DA905" s="262"/>
      <c r="DB905" s="262"/>
      <c r="DC905" s="276"/>
      <c r="DD905" s="276"/>
      <c r="DE905" s="262"/>
      <c r="DF905" s="262"/>
      <c r="DG905" s="262"/>
      <c r="DH905" s="276"/>
      <c r="DI905" s="276"/>
      <c r="DJ905" s="276"/>
      <c r="DK905" s="276"/>
      <c r="DL905" s="276"/>
      <c r="DM905" s="276"/>
      <c r="DN905" s="262"/>
      <c r="DO905" s="262"/>
      <c r="DP905" s="262"/>
      <c r="DQ905" s="262"/>
      <c r="DR905" s="262"/>
      <c r="DS905" s="262"/>
      <c r="DT905" s="262"/>
      <c r="DU905" s="262"/>
      <c r="DV905" s="262"/>
      <c r="DW905" s="262"/>
      <c r="DX905" s="262"/>
      <c r="DY905" s="262"/>
      <c r="DZ905" s="262"/>
      <c r="EA905" s="262"/>
      <c r="EB905" s="262"/>
      <c r="EC905" s="262"/>
      <c r="ED905" s="262"/>
      <c r="EE905" s="262"/>
      <c r="EF905" s="262"/>
      <c r="EG905" s="262"/>
      <c r="EH905" s="262"/>
      <c r="EI905" s="262"/>
      <c r="EJ905" s="262"/>
      <c r="EK905" s="262"/>
      <c r="EL905" s="262"/>
      <c r="EM905" s="262"/>
      <c r="EN905" s="262"/>
      <c r="EO905" s="262"/>
      <c r="EP905" s="262"/>
      <c r="EQ905" s="262"/>
      <c r="ER905" s="262"/>
      <c r="ES905" s="262"/>
      <c r="ET905" s="262"/>
      <c r="EU905" s="262"/>
      <c r="EV905" s="262"/>
      <c r="EW905" s="262"/>
      <c r="EX905" s="262"/>
      <c r="EY905" s="262"/>
      <c r="EZ905" s="262"/>
      <c r="FA905" s="262"/>
      <c r="FB905" s="262"/>
      <c r="FC905" s="262"/>
      <c r="FD905" s="262"/>
      <c r="FE905" s="262"/>
      <c r="FF905" s="262"/>
      <c r="FG905" s="262"/>
      <c r="FH905" s="262"/>
      <c r="FI905" s="262"/>
      <c r="FJ905" s="262"/>
      <c r="FK905" s="262"/>
      <c r="FL905" s="262"/>
      <c r="FM905" s="263"/>
      <c r="FN905" s="263"/>
      <c r="FO905" s="263"/>
      <c r="FP905" s="263"/>
      <c r="FQ905" s="263"/>
      <c r="FR905" s="263"/>
      <c r="FS905" s="263"/>
      <c r="FT905" s="263"/>
      <c r="FU905" s="263"/>
      <c r="FV905" s="263"/>
      <c r="FW905" s="263"/>
      <c r="FX905" s="263"/>
      <c r="FY905" s="263"/>
    </row>
    <row r="906" spans="1:183" ht="20.100000000000001" hidden="1" customHeight="1">
      <c r="A906" s="796"/>
      <c r="B906" s="798"/>
      <c r="C906" s="798"/>
      <c r="D906" s="798"/>
      <c r="E906" s="798"/>
      <c r="F906" s="798"/>
      <c r="G906" s="798"/>
      <c r="H906" s="797"/>
      <c r="I906" s="794"/>
      <c r="J906" s="709"/>
      <c r="K906" s="709"/>
      <c r="L906" s="709"/>
      <c r="M906" s="709"/>
      <c r="N906" s="709"/>
      <c r="O906" s="795"/>
      <c r="P906" s="794"/>
      <c r="Q906" s="795"/>
      <c r="R906" s="794"/>
      <c r="S906" s="709"/>
      <c r="T906" s="709"/>
      <c r="U906" s="709"/>
      <c r="V906" s="710"/>
      <c r="W906" s="709"/>
      <c r="X906" s="709"/>
      <c r="Y906" s="709"/>
      <c r="Z906" s="709"/>
      <c r="AA906" s="709"/>
      <c r="AB906" s="1917">
        <v>16</v>
      </c>
      <c r="AC906" s="1917"/>
      <c r="AD906" s="1917"/>
      <c r="AE906" s="710" t="s">
        <v>501</v>
      </c>
      <c r="AF906" s="1239">
        <v>1</v>
      </c>
      <c r="AG906" s="766"/>
      <c r="AH906" s="766"/>
      <c r="AI906" s="710" t="s">
        <v>501</v>
      </c>
      <c r="AJ906" s="976">
        <v>2</v>
      </c>
      <c r="AK906" s="788"/>
      <c r="AL906" s="740">
        <f t="shared" si="29"/>
        <v>32</v>
      </c>
      <c r="AM906" s="741"/>
      <c r="AN906" s="741"/>
      <c r="AO906" s="741"/>
      <c r="AP906" s="741"/>
      <c r="AQ906" s="742"/>
      <c r="AS906" s="275"/>
      <c r="AT906" s="268"/>
      <c r="BL906" s="275"/>
      <c r="BM906" s="275"/>
      <c r="BN906" s="275"/>
      <c r="BO906" s="275"/>
      <c r="BP906" s="275"/>
      <c r="BQ906" s="275"/>
      <c r="BR906" s="275"/>
      <c r="BS906" s="275"/>
      <c r="BT906" s="275"/>
      <c r="BU906" s="275"/>
      <c r="BV906" s="275"/>
      <c r="BW906" s="275"/>
      <c r="BX906" s="275"/>
      <c r="BY906" s="275"/>
      <c r="BZ906" s="275"/>
      <c r="CA906" s="275"/>
      <c r="CB906" s="275"/>
      <c r="CC906" s="275"/>
      <c r="CD906" s="275"/>
      <c r="CE906" s="275"/>
      <c r="CF906" s="275"/>
      <c r="CG906" s="275"/>
      <c r="CH906" s="275"/>
      <c r="CI906" s="275"/>
      <c r="CJ906" s="275"/>
      <c r="CL906" s="262"/>
      <c r="CM906" s="262"/>
      <c r="CN906" s="262"/>
      <c r="CO906" s="262"/>
      <c r="CP906" s="262"/>
      <c r="CQ906" s="262"/>
      <c r="CR906" s="262"/>
      <c r="CS906" s="262"/>
      <c r="CT906" s="262"/>
      <c r="CU906" s="262"/>
      <c r="CV906" s="262"/>
      <c r="CW906" s="262"/>
      <c r="CX906" s="262"/>
      <c r="CY906" s="262"/>
      <c r="CZ906" s="262"/>
      <c r="DA906" s="262"/>
      <c r="DB906" s="262"/>
      <c r="DC906" s="276"/>
      <c r="DD906" s="276"/>
      <c r="DE906" s="262"/>
      <c r="DF906" s="262"/>
      <c r="DG906" s="262"/>
      <c r="DH906" s="276"/>
      <c r="DI906" s="276"/>
      <c r="DJ906" s="276"/>
      <c r="DK906" s="276"/>
      <c r="DL906" s="276"/>
      <c r="DM906" s="276"/>
      <c r="DN906" s="262"/>
      <c r="DO906" s="262"/>
      <c r="DP906" s="262"/>
      <c r="DQ906" s="262"/>
      <c r="DR906" s="262"/>
      <c r="DS906" s="262"/>
      <c r="DT906" s="262"/>
      <c r="DU906" s="262"/>
      <c r="DV906" s="262"/>
      <c r="DW906" s="262"/>
      <c r="DX906" s="262"/>
      <c r="DY906" s="262"/>
      <c r="DZ906" s="262"/>
      <c r="EA906" s="262"/>
      <c r="EB906" s="262"/>
      <c r="EC906" s="262"/>
      <c r="ED906" s="262"/>
      <c r="EE906" s="262"/>
      <c r="EF906" s="262"/>
      <c r="EG906" s="262"/>
      <c r="EH906" s="262"/>
      <c r="EI906" s="262"/>
      <c r="EJ906" s="262"/>
      <c r="EK906" s="262"/>
      <c r="EL906" s="262"/>
      <c r="EM906" s="262"/>
      <c r="EN906" s="262"/>
      <c r="EO906" s="262"/>
      <c r="EP906" s="262"/>
      <c r="EQ906" s="262"/>
      <c r="ER906" s="262"/>
      <c r="ES906" s="262"/>
      <c r="ET906" s="262"/>
      <c r="EU906" s="262"/>
      <c r="EV906" s="262"/>
      <c r="EW906" s="262"/>
      <c r="EX906" s="262"/>
      <c r="EY906" s="262"/>
      <c r="EZ906" s="262"/>
      <c r="FA906" s="262"/>
      <c r="FB906" s="262"/>
      <c r="FC906" s="262"/>
      <c r="FD906" s="262"/>
      <c r="FE906" s="262"/>
      <c r="FF906" s="262"/>
      <c r="FG906" s="262"/>
      <c r="FH906" s="262"/>
      <c r="FI906" s="262"/>
      <c r="FJ906" s="262"/>
      <c r="FK906" s="262"/>
      <c r="FL906" s="262"/>
      <c r="FM906" s="263"/>
      <c r="FN906" s="263"/>
      <c r="FO906" s="263"/>
      <c r="FP906" s="263"/>
      <c r="FQ906" s="263"/>
      <c r="FR906" s="263"/>
      <c r="FS906" s="263"/>
      <c r="FT906" s="263"/>
      <c r="FU906" s="263"/>
      <c r="FV906" s="263"/>
      <c r="FW906" s="263"/>
      <c r="FX906" s="263"/>
      <c r="FY906" s="263"/>
    </row>
    <row r="907" spans="1:183" ht="20.100000000000001" hidden="1" customHeight="1">
      <c r="A907" s="796"/>
      <c r="B907" s="798"/>
      <c r="C907" s="798"/>
      <c r="D907" s="798"/>
      <c r="E907" s="798"/>
      <c r="F907" s="798"/>
      <c r="G907" s="798"/>
      <c r="H907" s="797"/>
      <c r="I907" s="794"/>
      <c r="J907" s="709"/>
      <c r="K907" s="709"/>
      <c r="L907" s="709"/>
      <c r="M907" s="709"/>
      <c r="N907" s="709"/>
      <c r="O907" s="795"/>
      <c r="P907" s="794"/>
      <c r="Q907" s="795"/>
      <c r="R907" s="794"/>
      <c r="S907" s="709"/>
      <c r="T907" s="709"/>
      <c r="U907" s="709"/>
      <c r="V907" s="710"/>
      <c r="W907" s="709"/>
      <c r="X907" s="709"/>
      <c r="Y907" s="709"/>
      <c r="Z907" s="709"/>
      <c r="AA907" s="709"/>
      <c r="AB907" s="1917">
        <v>9</v>
      </c>
      <c r="AC907" s="1917"/>
      <c r="AD907" s="1917"/>
      <c r="AE907" s="710" t="s">
        <v>501</v>
      </c>
      <c r="AF907" s="1239">
        <v>4</v>
      </c>
      <c r="AG907" s="766"/>
      <c r="AH907" s="766"/>
      <c r="AI907" s="710" t="s">
        <v>501</v>
      </c>
      <c r="AJ907" s="976">
        <v>2</v>
      </c>
      <c r="AK907" s="788"/>
      <c r="AL907" s="740">
        <f>ROUND(AB907*AF907*AJ907,3)</f>
        <v>72</v>
      </c>
      <c r="AM907" s="741"/>
      <c r="AN907" s="741"/>
      <c r="AO907" s="741"/>
      <c r="AP907" s="741"/>
      <c r="AQ907" s="742"/>
      <c r="AS907" s="275"/>
      <c r="AT907" s="268"/>
      <c r="BL907" s="275"/>
      <c r="BM907" s="275"/>
      <c r="BN907" s="275"/>
      <c r="BO907" s="275"/>
      <c r="BP907" s="275"/>
      <c r="BQ907" s="275"/>
      <c r="BR907" s="275"/>
      <c r="BS907" s="275"/>
      <c r="BT907" s="275"/>
      <c r="BU907" s="275"/>
      <c r="BV907" s="275"/>
      <c r="BW907" s="275"/>
      <c r="BX907" s="275"/>
      <c r="BY907" s="275"/>
      <c r="BZ907" s="275"/>
      <c r="CA907" s="275"/>
      <c r="CB907" s="275"/>
      <c r="CC907" s="275"/>
      <c r="CD907" s="275"/>
      <c r="CE907" s="275"/>
      <c r="CF907" s="275"/>
      <c r="CG907" s="275"/>
      <c r="CH907" s="275"/>
      <c r="CI907" s="275"/>
      <c r="CJ907" s="275"/>
      <c r="CL907" s="262"/>
      <c r="CM907" s="262"/>
      <c r="CN907" s="262"/>
      <c r="CO907" s="262"/>
      <c r="CP907" s="262"/>
      <c r="CQ907" s="262"/>
      <c r="CR907" s="262"/>
      <c r="CS907" s="262"/>
      <c r="CT907" s="262"/>
      <c r="CU907" s="262"/>
      <c r="CV907" s="262"/>
      <c r="CW907" s="262"/>
      <c r="CX907" s="262"/>
      <c r="CY907" s="262"/>
      <c r="CZ907" s="262"/>
      <c r="DA907" s="262"/>
      <c r="DB907" s="262"/>
      <c r="DC907" s="276"/>
      <c r="DD907" s="276"/>
      <c r="DE907" s="262"/>
      <c r="DF907" s="262"/>
      <c r="DG907" s="262"/>
      <c r="DH907" s="276"/>
      <c r="DI907" s="276"/>
      <c r="DJ907" s="276"/>
      <c r="DK907" s="276"/>
      <c r="DL907" s="276"/>
      <c r="DM907" s="276"/>
      <c r="DN907" s="262"/>
      <c r="DO907" s="262"/>
      <c r="DP907" s="262"/>
      <c r="DQ907" s="262"/>
      <c r="DR907" s="262"/>
      <c r="DS907" s="262"/>
      <c r="DT907" s="262"/>
      <c r="DU907" s="262"/>
      <c r="DV907" s="262"/>
      <c r="DW907" s="262"/>
      <c r="DX907" s="262"/>
      <c r="DY907" s="262"/>
      <c r="DZ907" s="262"/>
      <c r="EA907" s="262"/>
      <c r="EB907" s="262"/>
      <c r="EC907" s="262"/>
      <c r="ED907" s="262"/>
      <c r="EE907" s="262"/>
      <c r="EF907" s="262"/>
      <c r="EG907" s="262"/>
      <c r="EH907" s="262"/>
      <c r="EI907" s="262"/>
      <c r="EJ907" s="262"/>
      <c r="EK907" s="262"/>
      <c r="EL907" s="262"/>
      <c r="EM907" s="262"/>
      <c r="EN907" s="262"/>
      <c r="EO907" s="262"/>
      <c r="EP907" s="262"/>
      <c r="EQ907" s="262"/>
      <c r="ER907" s="262"/>
      <c r="ES907" s="262"/>
      <c r="ET907" s="262"/>
      <c r="EU907" s="262"/>
      <c r="EV907" s="262"/>
      <c r="EW907" s="262"/>
      <c r="EX907" s="262"/>
      <c r="EY907" s="262"/>
      <c r="EZ907" s="262"/>
      <c r="FA907" s="262"/>
      <c r="FB907" s="262"/>
      <c r="FC907" s="262"/>
      <c r="FD907" s="262"/>
      <c r="FE907" s="262"/>
      <c r="FF907" s="262"/>
      <c r="FG907" s="262"/>
      <c r="FH907" s="262"/>
      <c r="FI907" s="262"/>
      <c r="FJ907" s="262"/>
      <c r="FK907" s="262"/>
      <c r="FL907" s="262"/>
      <c r="FM907" s="263"/>
      <c r="FN907" s="263"/>
      <c r="FO907" s="263"/>
      <c r="FP907" s="263"/>
      <c r="FQ907" s="263"/>
      <c r="FR907" s="263"/>
      <c r="FS907" s="263"/>
      <c r="FT907" s="263"/>
      <c r="FU907" s="263"/>
      <c r="FV907" s="263"/>
      <c r="FW907" s="263"/>
      <c r="FX907" s="263"/>
      <c r="FY907" s="263"/>
    </row>
    <row r="908" spans="1:183" ht="20.100000000000001" hidden="1" customHeight="1">
      <c r="A908" s="796"/>
      <c r="B908" s="798"/>
      <c r="C908" s="798"/>
      <c r="D908" s="798"/>
      <c r="E908" s="798"/>
      <c r="F908" s="798"/>
      <c r="G908" s="798"/>
      <c r="H908" s="797"/>
      <c r="I908" s="794"/>
      <c r="J908" s="709"/>
      <c r="K908" s="709"/>
      <c r="L908" s="709"/>
      <c r="M908" s="709"/>
      <c r="N908" s="709"/>
      <c r="O908" s="795"/>
      <c r="P908" s="794"/>
      <c r="Q908" s="795"/>
      <c r="R908" s="794"/>
      <c r="S908" s="709"/>
      <c r="T908" s="709"/>
      <c r="U908" s="709"/>
      <c r="V908" s="710"/>
      <c r="W908" s="709"/>
      <c r="X908" s="709"/>
      <c r="Y908" s="709"/>
      <c r="Z908" s="709"/>
      <c r="AA908" s="709"/>
      <c r="AB908" s="1917">
        <v>15</v>
      </c>
      <c r="AC908" s="1917"/>
      <c r="AD908" s="1917"/>
      <c r="AE908" s="710" t="s">
        <v>501</v>
      </c>
      <c r="AF908" s="1239">
        <v>1</v>
      </c>
      <c r="AG908" s="766"/>
      <c r="AH908" s="766"/>
      <c r="AI908" s="710" t="s">
        <v>501</v>
      </c>
      <c r="AJ908" s="976">
        <v>6</v>
      </c>
      <c r="AK908" s="788"/>
      <c r="AL908" s="740">
        <f>ROUND(AB908*AF908*AJ908,3)</f>
        <v>90</v>
      </c>
      <c r="AM908" s="741"/>
      <c r="AN908" s="741"/>
      <c r="AO908" s="741"/>
      <c r="AP908" s="741"/>
      <c r="AQ908" s="742"/>
      <c r="AS908" s="275"/>
      <c r="AT908" s="268"/>
      <c r="BL908" s="275"/>
      <c r="BM908" s="275"/>
      <c r="BN908" s="275"/>
      <c r="BO908" s="275"/>
      <c r="BP908" s="275"/>
      <c r="BQ908" s="275"/>
      <c r="BR908" s="275"/>
      <c r="BS908" s="275"/>
      <c r="BT908" s="275"/>
      <c r="BU908" s="275"/>
      <c r="BV908" s="275"/>
      <c r="BW908" s="275"/>
      <c r="BX908" s="275"/>
      <c r="BY908" s="275"/>
      <c r="BZ908" s="275"/>
      <c r="CA908" s="275"/>
      <c r="CB908" s="275"/>
      <c r="CC908" s="275"/>
      <c r="CD908" s="275"/>
      <c r="CE908" s="275"/>
      <c r="CF908" s="275"/>
      <c r="CG908" s="275"/>
      <c r="CH908" s="275"/>
      <c r="CI908" s="275"/>
      <c r="CJ908" s="275"/>
      <c r="CL908" s="262"/>
      <c r="CM908" s="262"/>
      <c r="CN908" s="262"/>
      <c r="CO908" s="262"/>
      <c r="CP908" s="262"/>
      <c r="CQ908" s="262"/>
      <c r="CR908" s="262"/>
      <c r="CS908" s="262"/>
      <c r="CT908" s="262"/>
      <c r="CU908" s="262"/>
      <c r="CV908" s="262"/>
      <c r="CW908" s="262"/>
      <c r="CX908" s="262"/>
      <c r="CY908" s="262"/>
      <c r="CZ908" s="262"/>
      <c r="DA908" s="262"/>
      <c r="DB908" s="262"/>
      <c r="DC908" s="276"/>
      <c r="DD908" s="276"/>
      <c r="DE908" s="262"/>
      <c r="DF908" s="262"/>
      <c r="DG908" s="262"/>
      <c r="DH908" s="276"/>
      <c r="DI908" s="276"/>
      <c r="DJ908" s="276"/>
      <c r="DK908" s="276"/>
      <c r="DL908" s="276"/>
      <c r="DM908" s="276"/>
      <c r="DN908" s="262"/>
      <c r="DO908" s="262"/>
      <c r="DP908" s="262"/>
      <c r="DQ908" s="262"/>
      <c r="DR908" s="262"/>
      <c r="DS908" s="262"/>
      <c r="DT908" s="262"/>
      <c r="DU908" s="262"/>
      <c r="DV908" s="262"/>
      <c r="DW908" s="262"/>
      <c r="DX908" s="262"/>
      <c r="DY908" s="262"/>
      <c r="DZ908" s="262"/>
      <c r="EA908" s="262"/>
      <c r="EB908" s="262"/>
      <c r="EC908" s="262"/>
      <c r="ED908" s="262"/>
      <c r="EE908" s="262"/>
      <c r="EF908" s="262"/>
      <c r="EG908" s="262"/>
      <c r="EH908" s="262"/>
      <c r="EI908" s="262"/>
      <c r="EJ908" s="262"/>
      <c r="EK908" s="262"/>
      <c r="EL908" s="262"/>
      <c r="EM908" s="262"/>
      <c r="EN908" s="262"/>
      <c r="EO908" s="262"/>
      <c r="EP908" s="262"/>
      <c r="EQ908" s="262"/>
      <c r="ER908" s="262"/>
      <c r="ES908" s="262"/>
      <c r="ET908" s="262"/>
      <c r="EU908" s="262"/>
      <c r="EV908" s="262"/>
      <c r="EW908" s="262"/>
      <c r="EX908" s="262"/>
      <c r="EY908" s="262"/>
      <c r="EZ908" s="262"/>
      <c r="FA908" s="262"/>
      <c r="FB908" s="262"/>
      <c r="FC908" s="262"/>
      <c r="FD908" s="262"/>
      <c r="FE908" s="262"/>
      <c r="FF908" s="262"/>
      <c r="FG908" s="262"/>
      <c r="FH908" s="262"/>
      <c r="FI908" s="262"/>
      <c r="FJ908" s="262"/>
      <c r="FK908" s="262"/>
      <c r="FL908" s="262"/>
      <c r="FM908" s="263"/>
      <c r="FN908" s="263"/>
      <c r="FO908" s="263"/>
      <c r="FP908" s="263"/>
      <c r="FQ908" s="263"/>
      <c r="FR908" s="263"/>
      <c r="FS908" s="263"/>
      <c r="FT908" s="263"/>
      <c r="FU908" s="263"/>
      <c r="FV908" s="263"/>
      <c r="FW908" s="263"/>
      <c r="FX908" s="263"/>
      <c r="FY908" s="263"/>
    </row>
    <row r="909" spans="1:183" ht="20.100000000000001" hidden="1" customHeight="1">
      <c r="A909" s="796"/>
      <c r="B909" s="798"/>
      <c r="C909" s="798"/>
      <c r="D909" s="798"/>
      <c r="E909" s="798"/>
      <c r="F909" s="798"/>
      <c r="G909" s="798"/>
      <c r="H909" s="797"/>
      <c r="I909" s="794"/>
      <c r="J909" s="709"/>
      <c r="K909" s="709"/>
      <c r="L909" s="709"/>
      <c r="M909" s="709"/>
      <c r="N909" s="709"/>
      <c r="O909" s="795"/>
      <c r="P909" s="794"/>
      <c r="Q909" s="795"/>
      <c r="R909" s="794"/>
      <c r="S909" s="709"/>
      <c r="T909" s="709"/>
      <c r="U909" s="709"/>
      <c r="V909" s="710"/>
      <c r="W909" s="709"/>
      <c r="X909" s="709"/>
      <c r="Y909" s="709"/>
      <c r="Z909" s="709"/>
      <c r="AA909" s="709"/>
      <c r="AB909" s="1917">
        <v>6</v>
      </c>
      <c r="AC909" s="1917"/>
      <c r="AD909" s="1917"/>
      <c r="AE909" s="710" t="s">
        <v>501</v>
      </c>
      <c r="AF909" s="1239">
        <v>4</v>
      </c>
      <c r="AG909" s="766"/>
      <c r="AH909" s="766"/>
      <c r="AI909" s="710" t="s">
        <v>501</v>
      </c>
      <c r="AJ909" s="976">
        <v>2</v>
      </c>
      <c r="AK909" s="788"/>
      <c r="AL909" s="740">
        <f>ROUND(AB909*AF909*AJ909,3)</f>
        <v>48</v>
      </c>
      <c r="AM909" s="741"/>
      <c r="AN909" s="741"/>
      <c r="AO909" s="741"/>
      <c r="AP909" s="741"/>
      <c r="AQ909" s="742"/>
      <c r="AS909" s="275"/>
      <c r="AT909" s="268"/>
      <c r="BL909" s="275"/>
      <c r="BM909" s="275"/>
      <c r="BN909" s="275"/>
      <c r="BO909" s="275"/>
      <c r="BP909" s="275"/>
      <c r="BQ909" s="275"/>
      <c r="BR909" s="275"/>
      <c r="BS909" s="275"/>
      <c r="BT909" s="275"/>
      <c r="BU909" s="275"/>
      <c r="BV909" s="275"/>
      <c r="BW909" s="275"/>
      <c r="BX909" s="275"/>
      <c r="BY909" s="275"/>
      <c r="BZ909" s="275"/>
      <c r="CA909" s="275"/>
      <c r="CB909" s="275"/>
      <c r="CC909" s="275"/>
      <c r="CD909" s="275"/>
      <c r="CE909" s="275"/>
      <c r="CF909" s="275"/>
      <c r="CG909" s="275"/>
      <c r="CH909" s="275"/>
      <c r="CI909" s="275"/>
      <c r="CJ909" s="275"/>
      <c r="CL909" s="262"/>
      <c r="CM909" s="262"/>
      <c r="CN909" s="262"/>
      <c r="CO909" s="262"/>
      <c r="CP909" s="262"/>
      <c r="CQ909" s="262"/>
      <c r="CR909" s="262"/>
      <c r="CS909" s="262"/>
      <c r="CT909" s="262"/>
      <c r="CU909" s="262"/>
      <c r="CV909" s="262"/>
      <c r="CW909" s="262"/>
      <c r="CX909" s="262"/>
      <c r="CY909" s="262"/>
      <c r="CZ909" s="262"/>
      <c r="DA909" s="262"/>
      <c r="DB909" s="262"/>
      <c r="DC909" s="276"/>
      <c r="DD909" s="276"/>
      <c r="DE909" s="262"/>
      <c r="DF909" s="262"/>
      <c r="DG909" s="262"/>
      <c r="DH909" s="276"/>
      <c r="DI909" s="276"/>
      <c r="DJ909" s="276"/>
      <c r="DK909" s="276"/>
      <c r="DL909" s="276"/>
      <c r="DM909" s="276"/>
      <c r="DN909" s="262"/>
      <c r="DO909" s="262"/>
      <c r="DP909" s="262"/>
      <c r="DQ909" s="262"/>
      <c r="DR909" s="262"/>
      <c r="DS909" s="262"/>
      <c r="DT909" s="262"/>
      <c r="DU909" s="262"/>
      <c r="DV909" s="262"/>
      <c r="DW909" s="262"/>
      <c r="DX909" s="262"/>
      <c r="DY909" s="262"/>
      <c r="DZ909" s="262"/>
      <c r="EA909" s="262"/>
      <c r="EB909" s="262"/>
      <c r="EC909" s="262"/>
      <c r="ED909" s="262"/>
      <c r="EE909" s="262"/>
      <c r="EF909" s="262"/>
      <c r="EG909" s="262"/>
      <c r="EH909" s="262"/>
      <c r="EI909" s="262"/>
      <c r="EJ909" s="262"/>
      <c r="EK909" s="262"/>
      <c r="EL909" s="262"/>
      <c r="EM909" s="262"/>
      <c r="EN909" s="262"/>
      <c r="EO909" s="262"/>
      <c r="EP909" s="262"/>
      <c r="EQ909" s="262"/>
      <c r="ER909" s="262"/>
      <c r="ES909" s="262"/>
      <c r="ET909" s="262"/>
      <c r="EU909" s="262"/>
      <c r="EV909" s="262"/>
      <c r="EW909" s="262"/>
      <c r="EX909" s="262"/>
      <c r="EY909" s="262"/>
      <c r="EZ909" s="262"/>
      <c r="FA909" s="262"/>
      <c r="FB909" s="262"/>
      <c r="FC909" s="262"/>
      <c r="FD909" s="262"/>
      <c r="FE909" s="262"/>
      <c r="FF909" s="262"/>
      <c r="FG909" s="262"/>
      <c r="FH909" s="262"/>
      <c r="FI909" s="262"/>
      <c r="FJ909" s="262"/>
      <c r="FK909" s="262"/>
      <c r="FL909" s="262"/>
      <c r="FM909" s="263"/>
      <c r="FN909" s="263"/>
      <c r="FO909" s="263"/>
      <c r="FP909" s="263"/>
      <c r="FQ909" s="263"/>
      <c r="FR909" s="263"/>
      <c r="FS909" s="263"/>
      <c r="FT909" s="263"/>
      <c r="FU909" s="263"/>
      <c r="FV909" s="263"/>
      <c r="FW909" s="263"/>
      <c r="FX909" s="263"/>
      <c r="FY909" s="263"/>
    </row>
    <row r="910" spans="1:183" ht="20.100000000000001" hidden="1" customHeight="1">
      <c r="A910" s="796"/>
      <c r="B910" s="798"/>
      <c r="C910" s="798"/>
      <c r="D910" s="798"/>
      <c r="E910" s="798"/>
      <c r="F910" s="798"/>
      <c r="G910" s="798"/>
      <c r="H910" s="797"/>
      <c r="I910" s="794"/>
      <c r="J910" s="709"/>
      <c r="K910" s="709"/>
      <c r="L910" s="709"/>
      <c r="M910" s="709"/>
      <c r="N910" s="709"/>
      <c r="O910" s="795"/>
      <c r="P910" s="794"/>
      <c r="Q910" s="795"/>
      <c r="R910" s="794"/>
      <c r="S910" s="709"/>
      <c r="T910" s="709"/>
      <c r="U910" s="709"/>
      <c r="V910" s="710"/>
      <c r="W910" s="709"/>
      <c r="X910" s="709"/>
      <c r="Y910" s="709"/>
      <c r="Z910" s="709"/>
      <c r="AA910" s="709"/>
      <c r="AB910" s="1917">
        <v>0</v>
      </c>
      <c r="AC910" s="1917"/>
      <c r="AD910" s="1917"/>
      <c r="AE910" s="710" t="s">
        <v>501</v>
      </c>
      <c r="AF910" s="1239">
        <v>0</v>
      </c>
      <c r="AG910" s="766"/>
      <c r="AH910" s="766"/>
      <c r="AI910" s="710" t="s">
        <v>501</v>
      </c>
      <c r="AJ910" s="976">
        <v>0</v>
      </c>
      <c r="AK910" s="788"/>
      <c r="AL910" s="740">
        <f t="shared" si="29"/>
        <v>0</v>
      </c>
      <c r="AM910" s="741"/>
      <c r="AN910" s="741"/>
      <c r="AO910" s="741"/>
      <c r="AP910" s="741"/>
      <c r="AQ910" s="742"/>
      <c r="AS910" s="275"/>
      <c r="AT910" s="268"/>
      <c r="AU910" s="109"/>
      <c r="AZ910" s="114"/>
      <c r="BA910" s="114"/>
      <c r="BB910" s="114"/>
      <c r="BC910" s="114"/>
      <c r="BD910" s="114"/>
      <c r="BE910" s="114"/>
      <c r="BF910" s="112"/>
      <c r="BH910" s="114"/>
      <c r="BI910" s="111"/>
      <c r="BJ910" s="112"/>
      <c r="BL910" s="275"/>
      <c r="BM910" s="275"/>
      <c r="BN910" s="275"/>
      <c r="BO910" s="275"/>
      <c r="BP910" s="275"/>
      <c r="BQ910" s="275"/>
      <c r="BR910" s="275"/>
      <c r="BS910" s="275"/>
      <c r="BT910" s="275"/>
      <c r="BU910" s="275"/>
      <c r="BV910" s="275"/>
      <c r="BW910" s="275"/>
      <c r="BX910" s="275"/>
      <c r="BY910" s="275"/>
      <c r="BZ910" s="275"/>
      <c r="CA910" s="275"/>
      <c r="CB910" s="275"/>
      <c r="CC910" s="275"/>
      <c r="CD910" s="275"/>
      <c r="CE910" s="275"/>
      <c r="CF910" s="275"/>
      <c r="CG910" s="275"/>
      <c r="CH910" s="275"/>
      <c r="CI910" s="275"/>
      <c r="CJ910" s="275"/>
      <c r="CL910" s="262"/>
      <c r="CM910" s="262"/>
      <c r="CN910" s="262"/>
      <c r="CO910" s="262"/>
      <c r="CP910" s="262"/>
      <c r="CQ910" s="262"/>
      <c r="CR910" s="262"/>
      <c r="CS910" s="262"/>
      <c r="CT910" s="262"/>
      <c r="CU910" s="262"/>
      <c r="CV910" s="262"/>
      <c r="CW910" s="262"/>
      <c r="CX910" s="262"/>
      <c r="CY910" s="262"/>
      <c r="CZ910" s="262"/>
      <c r="DA910" s="262"/>
      <c r="DB910" s="262"/>
      <c r="DC910" s="276"/>
      <c r="DD910" s="276"/>
      <c r="DE910" s="262"/>
      <c r="DF910" s="262"/>
      <c r="DG910" s="262"/>
      <c r="DH910" s="276"/>
      <c r="DI910" s="276"/>
      <c r="DJ910" s="276"/>
      <c r="DK910" s="276"/>
      <c r="DL910" s="276"/>
      <c r="DM910" s="276"/>
      <c r="DN910" s="262"/>
      <c r="DO910" s="262"/>
      <c r="DP910" s="262"/>
      <c r="DQ910" s="262"/>
      <c r="DR910" s="262"/>
      <c r="DS910" s="262"/>
      <c r="DT910" s="262"/>
      <c r="DU910" s="262"/>
      <c r="DV910" s="262"/>
      <c r="DW910" s="262"/>
      <c r="DX910" s="262"/>
      <c r="DY910" s="262"/>
      <c r="DZ910" s="262"/>
      <c r="EA910" s="262"/>
      <c r="EB910" s="262"/>
      <c r="EC910" s="262"/>
      <c r="ED910" s="262"/>
      <c r="EE910" s="262"/>
      <c r="EF910" s="262"/>
      <c r="EG910" s="262"/>
      <c r="EH910" s="262"/>
      <c r="EI910" s="262"/>
      <c r="EJ910" s="262"/>
      <c r="EK910" s="262"/>
      <c r="EL910" s="262"/>
      <c r="EM910" s="262"/>
      <c r="EN910" s="262"/>
      <c r="EO910" s="262"/>
      <c r="EP910" s="262"/>
      <c r="EQ910" s="262"/>
      <c r="ER910" s="262"/>
      <c r="ES910" s="263"/>
      <c r="ET910" s="262"/>
      <c r="EU910" s="262"/>
      <c r="EV910" s="262"/>
      <c r="EW910" s="262"/>
      <c r="EX910" s="262"/>
      <c r="EY910" s="262"/>
      <c r="EZ910" s="262"/>
      <c r="FA910" s="262"/>
      <c r="FB910" s="263"/>
      <c r="FC910" s="262"/>
      <c r="FD910" s="262"/>
      <c r="FE910" s="262"/>
      <c r="FF910" s="262"/>
      <c r="FG910" s="262"/>
      <c r="FH910" s="262"/>
      <c r="FI910" s="262"/>
      <c r="FJ910" s="262"/>
      <c r="FK910" s="262"/>
      <c r="FL910" s="262"/>
      <c r="FM910" s="263"/>
      <c r="FN910" s="263"/>
      <c r="FO910" s="263"/>
      <c r="FP910" s="263"/>
      <c r="FQ910" s="263"/>
      <c r="FR910" s="263"/>
      <c r="FS910" s="263"/>
      <c r="FT910" s="263"/>
      <c r="FU910" s="263"/>
      <c r="FV910" s="263"/>
      <c r="FW910" s="263"/>
      <c r="FX910" s="263"/>
    </row>
    <row r="911" spans="1:183" ht="20.100000000000001" hidden="1" customHeight="1">
      <c r="A911" s="796"/>
      <c r="B911" s="798"/>
      <c r="C911" s="798"/>
      <c r="D911" s="798"/>
      <c r="E911" s="798"/>
      <c r="F911" s="798"/>
      <c r="G911" s="798"/>
      <c r="H911" s="797"/>
      <c r="I911" s="794"/>
      <c r="J911" s="709"/>
      <c r="K911" s="709"/>
      <c r="L911" s="709"/>
      <c r="M911" s="709"/>
      <c r="N911" s="709"/>
      <c r="O911" s="795"/>
      <c r="P911" s="794"/>
      <c r="Q911" s="795"/>
      <c r="R911" s="794"/>
      <c r="S911" s="709"/>
      <c r="T911" s="709"/>
      <c r="U911" s="709"/>
      <c r="V911" s="710"/>
      <c r="W911" s="709"/>
      <c r="X911" s="709"/>
      <c r="Y911" s="709"/>
      <c r="Z911" s="709"/>
      <c r="AA911" s="709"/>
      <c r="AB911" s="914"/>
      <c r="AC911" s="766"/>
      <c r="AD911" s="766"/>
      <c r="AE911" s="710"/>
      <c r="AF911" s="1239"/>
      <c r="AG911" s="766"/>
      <c r="AH911" s="766"/>
      <c r="AI911" s="703"/>
      <c r="AJ911" s="703"/>
      <c r="AK911" s="795"/>
      <c r="AL911" s="740"/>
      <c r="AM911" s="741"/>
      <c r="AN911" s="741"/>
      <c r="AO911" s="741"/>
      <c r="AP911" s="741"/>
      <c r="AQ911" s="742"/>
      <c r="AS911" s="293"/>
      <c r="AT911" s="268"/>
      <c r="AU911" s="109"/>
      <c r="BL911" s="275"/>
      <c r="BM911" s="275"/>
      <c r="BN911" s="275"/>
      <c r="BO911" s="275"/>
      <c r="BP911" s="275"/>
      <c r="BQ911" s="275"/>
      <c r="BR911" s="275"/>
      <c r="BS911" s="275"/>
      <c r="BT911" s="275"/>
      <c r="BU911" s="275"/>
      <c r="BV911" s="275"/>
      <c r="BW911" s="275"/>
      <c r="BX911" s="275"/>
      <c r="BY911" s="275"/>
      <c r="BZ911" s="275"/>
      <c r="CA911" s="275"/>
      <c r="CB911" s="275"/>
      <c r="CC911" s="275"/>
      <c r="CD911" s="275"/>
      <c r="CE911" s="275"/>
      <c r="CF911" s="275"/>
      <c r="CG911" s="275"/>
      <c r="CH911" s="275"/>
      <c r="CI911" s="275"/>
      <c r="CJ911" s="275"/>
      <c r="CL911" s="262"/>
      <c r="CM911" s="262"/>
      <c r="CN911" s="262"/>
      <c r="CO911" s="262"/>
      <c r="CP911" s="262"/>
      <c r="CQ911" s="262"/>
      <c r="CR911" s="262"/>
      <c r="CS911" s="262"/>
      <c r="CT911" s="262"/>
      <c r="CU911" s="262"/>
      <c r="CV911" s="262"/>
      <c r="CW911" s="262"/>
      <c r="CX911" s="262"/>
      <c r="CY911" s="262"/>
      <c r="CZ911" s="262"/>
      <c r="DA911" s="262"/>
      <c r="DB911" s="262"/>
      <c r="DC911" s="276"/>
      <c r="DD911" s="276"/>
      <c r="DE911" s="262"/>
      <c r="DF911" s="262"/>
      <c r="DG911" s="262"/>
      <c r="DH911" s="276"/>
      <c r="DI911" s="276"/>
      <c r="DJ911" s="276"/>
      <c r="DK911" s="276"/>
      <c r="DL911" s="276"/>
      <c r="DM911" s="276"/>
      <c r="DN911" s="262"/>
      <c r="DO911" s="262"/>
      <c r="DP911" s="262"/>
      <c r="DQ911" s="262"/>
      <c r="DR911" s="262"/>
      <c r="DS911" s="262"/>
      <c r="DT911" s="262"/>
      <c r="DU911" s="262"/>
      <c r="DV911" s="262"/>
      <c r="DW911" s="262"/>
      <c r="DX911" s="262"/>
      <c r="DY911" s="262"/>
      <c r="DZ911" s="262"/>
      <c r="EA911" s="262"/>
      <c r="EB911" s="262"/>
      <c r="EC911" s="262"/>
      <c r="ED911" s="262"/>
      <c r="EE911" s="262"/>
      <c r="EF911" s="262"/>
      <c r="EG911" s="262"/>
      <c r="EH911" s="262"/>
      <c r="EI911" s="262"/>
      <c r="EJ911" s="262"/>
      <c r="EK911" s="262"/>
      <c r="EL911" s="262"/>
      <c r="EM911" s="262"/>
      <c r="EN911" s="262"/>
      <c r="EO911" s="262"/>
      <c r="EP911" s="262"/>
      <c r="EQ911" s="262"/>
      <c r="ER911" s="262"/>
      <c r="ES911" s="263"/>
      <c r="ET911" s="263"/>
      <c r="EU911" s="263"/>
      <c r="EV911" s="263"/>
      <c r="EW911" s="262"/>
      <c r="EX911" s="262"/>
      <c r="EY911" s="262"/>
      <c r="EZ911" s="262"/>
      <c r="FA911" s="263"/>
      <c r="FB911" s="263"/>
      <c r="FC911" s="262"/>
      <c r="FD911" s="262"/>
      <c r="FE911" s="262"/>
      <c r="FF911" s="262"/>
      <c r="FG911" s="262"/>
      <c r="FH911" s="262"/>
      <c r="FI911" s="262"/>
      <c r="FJ911" s="262"/>
      <c r="FK911" s="262"/>
      <c r="FL911" s="262"/>
      <c r="FM911" s="263"/>
      <c r="FN911" s="263"/>
      <c r="FO911" s="263"/>
      <c r="FP911" s="263"/>
      <c r="FQ911" s="263"/>
      <c r="FR911" s="263"/>
      <c r="FS911" s="263"/>
      <c r="FT911" s="263"/>
      <c r="FU911" s="263"/>
      <c r="FV911" s="263"/>
      <c r="FW911" s="263"/>
    </row>
    <row r="912" spans="1:183" ht="20.100000000000001" hidden="1" customHeight="1">
      <c r="A912" s="796"/>
      <c r="B912" s="798"/>
      <c r="C912" s="798"/>
      <c r="D912" s="798"/>
      <c r="E912" s="798"/>
      <c r="F912" s="798"/>
      <c r="G912" s="798"/>
      <c r="H912" s="797"/>
      <c r="I912" s="794"/>
      <c r="J912" s="709"/>
      <c r="K912" s="709"/>
      <c r="L912" s="709"/>
      <c r="M912" s="709"/>
      <c r="N912" s="709"/>
      <c r="O912" s="795"/>
      <c r="P912" s="808"/>
      <c r="Q912" s="810"/>
      <c r="R912" s="811" t="s">
        <v>762</v>
      </c>
      <c r="S912" s="809"/>
      <c r="T912" s="809"/>
      <c r="U912" s="763" t="s">
        <v>496</v>
      </c>
      <c r="V912" s="747"/>
      <c r="W912" s="1275"/>
      <c r="X912" s="1275"/>
      <c r="Y912" s="1275"/>
      <c r="Z912" s="1275"/>
      <c r="AA912" s="1296"/>
      <c r="AB912" s="1275"/>
      <c r="AC912" s="1275"/>
      <c r="AD912" s="1275"/>
      <c r="AE912" s="1275"/>
      <c r="AF912" s="747"/>
      <c r="AG912" s="747"/>
      <c r="AH912" s="747"/>
      <c r="AI912" s="747"/>
      <c r="AJ912" s="747"/>
      <c r="AK912" s="810"/>
      <c r="AL912" s="753">
        <f>SUM(AL899:AL910)</f>
        <v>844.2</v>
      </c>
      <c r="AM912" s="754"/>
      <c r="AN912" s="754"/>
      <c r="AO912" s="754"/>
      <c r="AP912" s="754"/>
      <c r="AQ912" s="755"/>
      <c r="AS912" s="293"/>
      <c r="BM912" s="275"/>
      <c r="BN912" s="275"/>
      <c r="BO912" s="275"/>
      <c r="BP912" s="275"/>
      <c r="BQ912" s="275"/>
      <c r="BR912" s="275"/>
      <c r="BS912" s="275"/>
      <c r="BT912" s="275"/>
      <c r="BU912" s="275"/>
      <c r="BV912" s="275"/>
      <c r="BW912" s="275"/>
      <c r="BX912" s="275"/>
      <c r="BY912" s="275"/>
      <c r="BZ912" s="275"/>
      <c r="CA912" s="275"/>
      <c r="CB912" s="275"/>
      <c r="CC912" s="275"/>
      <c r="CD912" s="275"/>
      <c r="CE912" s="275"/>
      <c r="CF912" s="275"/>
      <c r="CG912" s="275"/>
      <c r="CH912" s="275"/>
      <c r="CI912" s="275"/>
      <c r="CJ912" s="275"/>
      <c r="CL912" s="262"/>
      <c r="CM912" s="262"/>
      <c r="CN912" s="262"/>
      <c r="CO912" s="262"/>
      <c r="CP912" s="262"/>
      <c r="CQ912" s="262"/>
      <c r="CR912" s="262"/>
      <c r="CS912" s="262"/>
      <c r="CT912" s="262"/>
      <c r="CU912" s="262"/>
      <c r="CV912" s="262"/>
      <c r="CW912" s="262"/>
      <c r="CX912" s="262"/>
      <c r="CY912" s="262"/>
      <c r="CZ912" s="262"/>
      <c r="DA912" s="262"/>
      <c r="DB912" s="262"/>
      <c r="DC912" s="276"/>
      <c r="DD912" s="276"/>
      <c r="DE912" s="276"/>
      <c r="DF912" s="262"/>
      <c r="DG912" s="262"/>
      <c r="DH912" s="276"/>
      <c r="DI912" s="276"/>
      <c r="DJ912" s="276"/>
      <c r="DK912" s="276"/>
      <c r="DL912" s="276"/>
      <c r="DM912" s="276"/>
      <c r="DN912" s="262"/>
      <c r="DO912" s="262"/>
      <c r="DP912" s="262"/>
      <c r="DQ912" s="262"/>
      <c r="DR912" s="262"/>
      <c r="DS912" s="262"/>
      <c r="DT912" s="262"/>
      <c r="DU912" s="262"/>
      <c r="DV912" s="262"/>
      <c r="DW912" s="262"/>
      <c r="DX912" s="262"/>
      <c r="DY912" s="262"/>
      <c r="DZ912" s="262"/>
      <c r="EA912" s="262"/>
      <c r="EB912" s="262"/>
      <c r="EC912" s="262"/>
      <c r="ED912" s="262"/>
      <c r="EE912" s="262"/>
      <c r="EF912" s="262"/>
      <c r="EG912" s="262"/>
      <c r="EH912" s="262"/>
      <c r="EI912" s="262"/>
      <c r="EJ912" s="262"/>
      <c r="EK912" s="262"/>
      <c r="EL912" s="262"/>
      <c r="EM912" s="262"/>
      <c r="EN912" s="262"/>
      <c r="EO912" s="262"/>
      <c r="EP912" s="262"/>
      <c r="EQ912" s="262"/>
      <c r="ER912" s="262"/>
      <c r="ES912" s="263"/>
      <c r="ET912" s="263"/>
      <c r="EU912" s="263"/>
      <c r="EV912" s="263"/>
      <c r="EW912" s="262"/>
      <c r="EX912" s="262"/>
      <c r="EY912" s="262"/>
      <c r="EZ912" s="263"/>
      <c r="FA912" s="263"/>
      <c r="FB912" s="263"/>
      <c r="FC912" s="262"/>
      <c r="FD912" s="262"/>
      <c r="FE912" s="262"/>
      <c r="FF912" s="262"/>
      <c r="FG912" s="262"/>
      <c r="FH912" s="262"/>
      <c r="FI912" s="262"/>
      <c r="FJ912" s="262"/>
      <c r="FK912" s="262"/>
      <c r="FL912" s="262"/>
      <c r="FM912" s="263"/>
      <c r="FN912" s="263"/>
      <c r="FO912" s="263"/>
      <c r="FP912" s="263"/>
      <c r="FQ912" s="263"/>
      <c r="FR912" s="263"/>
      <c r="FS912" s="263"/>
      <c r="FT912" s="263"/>
      <c r="FU912" s="263"/>
      <c r="FV912" s="263"/>
    </row>
    <row r="913" spans="1:176" s="262" customFormat="1" ht="18.899999999999999" hidden="1" customHeight="1">
      <c r="A913" s="837"/>
      <c r="B913" s="826"/>
      <c r="C913" s="826"/>
      <c r="D913" s="826"/>
      <c r="E913" s="826"/>
      <c r="F913" s="826"/>
      <c r="G913" s="826"/>
      <c r="H913" s="836"/>
      <c r="I913" s="1049" t="s">
        <v>669</v>
      </c>
      <c r="J913" s="1050"/>
      <c r="K913" s="1050"/>
      <c r="L913" s="1050"/>
      <c r="M913" s="1050"/>
      <c r="N913" s="1050"/>
      <c r="O913" s="1051"/>
      <c r="P913" s="698" t="s">
        <v>503</v>
      </c>
      <c r="Q913" s="735"/>
      <c r="R913" s="837" t="s">
        <v>502</v>
      </c>
      <c r="S913" s="709"/>
      <c r="T913" s="709"/>
      <c r="U913" s="709"/>
      <c r="V913" s="709"/>
      <c r="W913" s="1937">
        <f>AL912</f>
        <v>844.2</v>
      </c>
      <c r="X913" s="1937"/>
      <c r="Y913" s="1937"/>
      <c r="Z913" s="1937"/>
      <c r="AA913" s="1937"/>
      <c r="AB913" s="710" t="s">
        <v>501</v>
      </c>
      <c r="AC913" s="1189">
        <v>5.45E-2</v>
      </c>
      <c r="AD913" s="1190"/>
      <c r="AE913" s="1190"/>
      <c r="AF913" s="1191"/>
      <c r="AG913" s="1191"/>
      <c r="AH913" s="703"/>
      <c r="AI913" s="703"/>
      <c r="AJ913" s="703"/>
      <c r="AK913" s="711"/>
      <c r="AL913" s="740">
        <f>ROUND(W913*AC913,3)</f>
        <v>46.009</v>
      </c>
      <c r="AM913" s="741"/>
      <c r="AN913" s="741"/>
      <c r="AO913" s="741"/>
      <c r="AP913" s="741"/>
      <c r="AQ913" s="742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</row>
    <row r="914" spans="1:176" s="262" customFormat="1" ht="18.899999999999999" hidden="1" customHeight="1">
      <c r="A914" s="842"/>
      <c r="B914" s="843"/>
      <c r="C914" s="843"/>
      <c r="D914" s="843"/>
      <c r="E914" s="843"/>
      <c r="F914" s="843"/>
      <c r="G914" s="843"/>
      <c r="H914" s="844"/>
      <c r="I914" s="845"/>
      <c r="J914" s="778"/>
      <c r="K914" s="778"/>
      <c r="L914" s="778"/>
      <c r="M914" s="778"/>
      <c r="N914" s="778"/>
      <c r="O914" s="847"/>
      <c r="P914" s="1072"/>
      <c r="Q914" s="775"/>
      <c r="R914" s="842" t="s">
        <v>504</v>
      </c>
      <c r="S914" s="778"/>
      <c r="T914" s="963">
        <v>5</v>
      </c>
      <c r="U914" s="778" t="s">
        <v>505</v>
      </c>
      <c r="V914" s="778"/>
      <c r="W914" s="1933">
        <f>AL913</f>
        <v>46.009</v>
      </c>
      <c r="X914" s="1933"/>
      <c r="Y914" s="1933"/>
      <c r="Z914" s="1933"/>
      <c r="AA914" s="1933"/>
      <c r="AB914" s="773" t="s">
        <v>501</v>
      </c>
      <c r="AC914" s="964">
        <f>1+T914/100</f>
        <v>1.05</v>
      </c>
      <c r="AD914" s="965"/>
      <c r="AE914" s="965"/>
      <c r="AF914" s="780"/>
      <c r="AG914" s="780"/>
      <c r="AH914" s="780"/>
      <c r="AI914" s="780"/>
      <c r="AJ914" s="780"/>
      <c r="AK914" s="781"/>
      <c r="AL914" s="853">
        <f>ROUND(W914*AC914,3)</f>
        <v>48.308999999999997</v>
      </c>
      <c r="AM914" s="854"/>
      <c r="AN914" s="854"/>
      <c r="AO914" s="854"/>
      <c r="AP914" s="854"/>
      <c r="AQ914" s="855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</row>
    <row r="915" spans="1:176" ht="20.100000000000001" hidden="1" customHeight="1">
      <c r="A915" s="765" t="s">
        <v>368</v>
      </c>
      <c r="B915" s="766"/>
      <c r="C915" s="766"/>
      <c r="D915" s="766"/>
      <c r="E915" s="766"/>
      <c r="F915" s="766"/>
      <c r="G915" s="766"/>
      <c r="H915" s="788"/>
      <c r="I915" s="765" t="s">
        <v>832</v>
      </c>
      <c r="J915" s="1053"/>
      <c r="K915" s="1053"/>
      <c r="L915" s="1053"/>
      <c r="M915" s="1053"/>
      <c r="N915" s="1053"/>
      <c r="O915" s="1022"/>
      <c r="P915" s="765" t="s">
        <v>448</v>
      </c>
      <c r="Q915" s="788"/>
      <c r="R915" s="1219" t="s">
        <v>833</v>
      </c>
      <c r="S915" s="709"/>
      <c r="T915" s="709"/>
      <c r="U915" s="709"/>
      <c r="V915" s="710"/>
      <c r="W915" s="709"/>
      <c r="X915" s="709"/>
      <c r="Y915" s="709"/>
      <c r="Z915" s="709"/>
      <c r="AA915" s="709"/>
      <c r="AB915" s="709"/>
      <c r="AC915" s="709"/>
      <c r="AD915" s="709"/>
      <c r="AE915" s="709"/>
      <c r="AF915" s="709"/>
      <c r="AG915" s="709"/>
      <c r="AH915" s="709"/>
      <c r="AI915" s="709"/>
      <c r="AJ915" s="709"/>
      <c r="AK915" s="795"/>
      <c r="AL915" s="799"/>
      <c r="AM915" s="800"/>
      <c r="AN915" s="800"/>
      <c r="AO915" s="800"/>
      <c r="AP915" s="800"/>
      <c r="AQ915" s="821"/>
      <c r="AV915" s="269"/>
      <c r="AW915" s="269"/>
      <c r="AX915" s="114"/>
      <c r="AY915" s="114"/>
      <c r="AZ915" s="271"/>
      <c r="BA915" s="271"/>
      <c r="BB915" s="271"/>
      <c r="BC915" s="111"/>
      <c r="BD915" s="112"/>
      <c r="BE915" s="272"/>
      <c r="BF915" s="111"/>
      <c r="BG915" s="270"/>
      <c r="BH915" s="292"/>
      <c r="BI915" s="292"/>
      <c r="BJ915" s="111"/>
      <c r="BK915" s="111"/>
      <c r="BL915" s="111"/>
      <c r="BM915" s="109"/>
      <c r="BN915" s="109"/>
      <c r="BO915" s="109"/>
      <c r="BP915" s="109"/>
      <c r="BQ915" s="275"/>
      <c r="BR915" s="275"/>
      <c r="BS915" s="275"/>
      <c r="BT915" s="275"/>
      <c r="BU915" s="275"/>
      <c r="BV915" s="275"/>
      <c r="BW915" s="275"/>
      <c r="BX915" s="275"/>
      <c r="BY915" s="275"/>
      <c r="BZ915" s="275"/>
      <c r="CA915" s="275"/>
      <c r="CB915" s="275"/>
      <c r="CC915" s="275"/>
      <c r="CD915" s="275"/>
      <c r="CE915" s="275"/>
      <c r="CF915" s="275"/>
      <c r="CG915" s="275"/>
      <c r="CH915" s="275"/>
      <c r="CI915" s="275"/>
      <c r="CJ915" s="275"/>
      <c r="CK915" s="275"/>
      <c r="CL915" s="276"/>
      <c r="CM915" s="276"/>
      <c r="CN915" s="276"/>
      <c r="CO915" s="276"/>
      <c r="CP915" s="262"/>
      <c r="CQ915" s="262"/>
      <c r="CR915" s="262"/>
      <c r="CS915" s="262"/>
      <c r="CT915" s="276"/>
      <c r="CU915" s="276"/>
      <c r="CV915" s="276"/>
      <c r="CW915" s="262"/>
      <c r="CX915" s="262"/>
      <c r="CY915" s="262"/>
      <c r="CZ915" s="262"/>
      <c r="DA915" s="262"/>
      <c r="DB915" s="262"/>
      <c r="DC915" s="276"/>
      <c r="DD915" s="276"/>
      <c r="DE915" s="276"/>
      <c r="DF915" s="276"/>
      <c r="DG915" s="276"/>
      <c r="DH915" s="276"/>
      <c r="DI915" s="276"/>
      <c r="DJ915" s="276"/>
      <c r="DK915" s="276"/>
      <c r="DL915" s="276"/>
      <c r="DM915" s="262"/>
      <c r="DN915" s="262"/>
      <c r="DO915" s="262"/>
      <c r="DP915" s="262"/>
      <c r="DQ915" s="262"/>
      <c r="DR915" s="262"/>
      <c r="DS915" s="262"/>
      <c r="DT915" s="262"/>
      <c r="DU915" s="262"/>
      <c r="DV915" s="262"/>
      <c r="DW915" s="262"/>
      <c r="DX915" s="262"/>
      <c r="DY915" s="262"/>
      <c r="DZ915" s="262"/>
      <c r="EA915" s="262"/>
      <c r="EB915" s="262"/>
      <c r="EC915" s="262"/>
      <c r="ED915" s="262"/>
      <c r="EE915" s="262"/>
      <c r="EF915" s="262"/>
      <c r="EG915" s="262"/>
      <c r="EH915" s="262"/>
      <c r="EI915" s="262"/>
      <c r="EJ915" s="262"/>
      <c r="EK915" s="262"/>
      <c r="EL915" s="262"/>
      <c r="EM915" s="262"/>
      <c r="EN915" s="262"/>
      <c r="EO915" s="262"/>
      <c r="EP915" s="262"/>
      <c r="EQ915" s="262"/>
      <c r="ER915" s="262"/>
      <c r="ES915" s="263"/>
      <c r="ET915" s="263"/>
      <c r="EU915" s="263"/>
      <c r="EV915" s="263"/>
      <c r="EW915" s="263"/>
      <c r="EX915" s="263"/>
      <c r="EY915" s="263"/>
      <c r="EZ915" s="263"/>
      <c r="FA915" s="263"/>
      <c r="FB915" s="263"/>
      <c r="FC915" s="263"/>
      <c r="FD915" s="263"/>
      <c r="FE915" s="263"/>
      <c r="FF915" s="263"/>
      <c r="FG915" s="263"/>
      <c r="FH915" s="263"/>
      <c r="FI915" s="263"/>
      <c r="FJ915" s="263"/>
      <c r="FK915" s="263"/>
      <c r="FL915" s="263"/>
      <c r="FM915" s="263"/>
      <c r="FN915" s="263"/>
      <c r="FO915" s="263"/>
      <c r="FP915" s="263"/>
      <c r="FQ915" s="263"/>
      <c r="FR915" s="263"/>
      <c r="FS915" s="263"/>
      <c r="FT915" s="263"/>
    </row>
    <row r="916" spans="1:176" ht="20.100000000000001" hidden="1" customHeight="1">
      <c r="A916" s="765" t="s">
        <v>704</v>
      </c>
      <c r="B916" s="766"/>
      <c r="C916" s="766"/>
      <c r="D916" s="766"/>
      <c r="E916" s="766"/>
      <c r="F916" s="766"/>
      <c r="G916" s="766"/>
      <c r="H916" s="788"/>
      <c r="I916" s="765" t="s">
        <v>703</v>
      </c>
      <c r="J916" s="766"/>
      <c r="K916" s="766"/>
      <c r="L916" s="766"/>
      <c r="M916" s="766"/>
      <c r="N916" s="766"/>
      <c r="O916" s="788"/>
      <c r="P916" s="787" t="s">
        <v>41</v>
      </c>
      <c r="Q916" s="788"/>
      <c r="R916" s="794" t="s">
        <v>834</v>
      </c>
      <c r="S916" s="819"/>
      <c r="T916" s="824"/>
      <c r="U916" s="824"/>
      <c r="V916" s="709"/>
      <c r="W916" s="709"/>
      <c r="X916" s="893"/>
      <c r="Y916" s="893"/>
      <c r="Z916" s="893"/>
      <c r="AA916" s="709"/>
      <c r="AB916" s="709"/>
      <c r="AC916" s="893"/>
      <c r="AD916" s="709"/>
      <c r="AE916" s="827"/>
      <c r="AF916" s="1285"/>
      <c r="AG916" s="1285"/>
      <c r="AH916" s="709"/>
      <c r="AI916" s="893"/>
      <c r="AJ916" s="893"/>
      <c r="AK916" s="1297"/>
      <c r="AL916" s="799"/>
      <c r="AM916" s="800"/>
      <c r="AN916" s="800"/>
      <c r="AO916" s="800"/>
      <c r="AP916" s="800"/>
      <c r="AQ916" s="821"/>
      <c r="BD916" s="111"/>
      <c r="BE916" s="272"/>
      <c r="BF916" s="111"/>
      <c r="BG916" s="270"/>
      <c r="BH916" s="292"/>
      <c r="BI916" s="292"/>
      <c r="BJ916" s="111"/>
      <c r="BK916" s="111"/>
      <c r="BL916" s="111"/>
      <c r="BM916" s="109"/>
      <c r="BN916" s="109"/>
      <c r="BO916" s="109"/>
      <c r="BP916" s="109"/>
      <c r="BQ916" s="275"/>
      <c r="BR916" s="275"/>
      <c r="BS916" s="275"/>
      <c r="BT916" s="275"/>
      <c r="BU916" s="275"/>
      <c r="BV916" s="275"/>
      <c r="BW916" s="275"/>
      <c r="BX916" s="275"/>
      <c r="BY916" s="275"/>
      <c r="BZ916" s="275"/>
      <c r="CA916" s="275"/>
      <c r="CB916" s="275"/>
      <c r="CC916" s="275"/>
      <c r="CD916" s="275"/>
      <c r="CE916" s="275"/>
      <c r="CF916" s="275"/>
      <c r="CG916" s="275"/>
      <c r="CH916" s="275"/>
      <c r="CI916" s="275"/>
      <c r="CJ916" s="275"/>
      <c r="CK916" s="275"/>
      <c r="CL916" s="276"/>
      <c r="CM916" s="276"/>
      <c r="CN916" s="276"/>
      <c r="CO916" s="276"/>
      <c r="CP916" s="276"/>
      <c r="CQ916" s="276"/>
      <c r="CR916" s="276"/>
      <c r="CS916" s="276"/>
      <c r="CT916" s="276"/>
      <c r="CU916" s="276"/>
      <c r="CV916" s="276"/>
      <c r="CW916" s="262"/>
      <c r="CX916" s="262"/>
      <c r="CY916" s="276"/>
      <c r="CZ916" s="276"/>
      <c r="DA916" s="276"/>
      <c r="DB916" s="276"/>
      <c r="DC916" s="276"/>
      <c r="DD916" s="276"/>
      <c r="DE916" s="276"/>
      <c r="DF916" s="276"/>
      <c r="DG916" s="276"/>
      <c r="DH916" s="276"/>
      <c r="DI916" s="276"/>
      <c r="DJ916" s="276"/>
      <c r="DK916" s="276"/>
      <c r="DL916" s="262"/>
      <c r="DM916" s="262"/>
      <c r="DN916" s="262"/>
      <c r="DO916" s="262"/>
      <c r="DP916" s="262"/>
      <c r="DQ916" s="262"/>
      <c r="DR916" s="262"/>
      <c r="DS916" s="262"/>
      <c r="DT916" s="262"/>
      <c r="DU916" s="262"/>
      <c r="DV916" s="262"/>
      <c r="DW916" s="262"/>
      <c r="DX916" s="262"/>
      <c r="DY916" s="262"/>
      <c r="DZ916" s="262"/>
      <c r="EA916" s="262"/>
      <c r="EB916" s="262"/>
      <c r="EC916" s="262"/>
      <c r="ED916" s="262"/>
      <c r="EE916" s="262"/>
      <c r="EF916" s="262"/>
      <c r="EG916" s="262"/>
      <c r="EH916" s="262"/>
      <c r="EI916" s="262"/>
      <c r="EJ916" s="262"/>
      <c r="EK916" s="262"/>
      <c r="EL916" s="262"/>
      <c r="EM916" s="262"/>
      <c r="EN916" s="262"/>
      <c r="EO916" s="262"/>
      <c r="EP916" s="262"/>
      <c r="EQ916" s="262"/>
      <c r="ER916" s="262"/>
      <c r="ES916" s="263"/>
      <c r="ET916" s="263"/>
      <c r="EU916" s="263"/>
      <c r="EV916" s="263"/>
      <c r="EW916" s="263"/>
      <c r="EX916" s="263"/>
      <c r="EY916" s="263"/>
      <c r="EZ916" s="263"/>
      <c r="FA916" s="263"/>
      <c r="FB916" s="263"/>
      <c r="FC916" s="263"/>
      <c r="FD916" s="263"/>
      <c r="FE916" s="263"/>
      <c r="FF916" s="263"/>
      <c r="FG916" s="263"/>
      <c r="FH916" s="263"/>
      <c r="FI916" s="263"/>
      <c r="FJ916" s="263"/>
      <c r="FK916" s="263"/>
      <c r="FL916" s="263"/>
      <c r="FM916" s="263"/>
      <c r="FN916" s="263"/>
      <c r="FO916" s="263"/>
      <c r="FP916" s="263"/>
      <c r="FQ916" s="263"/>
    </row>
    <row r="917" spans="1:176" ht="20.100000000000001" hidden="1" customHeight="1">
      <c r="A917" s="837"/>
      <c r="B917" s="826"/>
      <c r="C917" s="826"/>
      <c r="D917" s="826"/>
      <c r="E917" s="826"/>
      <c r="F917" s="826"/>
      <c r="G917" s="766"/>
      <c r="H917" s="836"/>
      <c r="I917" s="794"/>
      <c r="J917" s="709"/>
      <c r="K917" s="709"/>
      <c r="L917" s="709"/>
      <c r="M917" s="709"/>
      <c r="N917" s="709"/>
      <c r="O917" s="795"/>
      <c r="P917" s="794"/>
      <c r="Q917" s="795"/>
      <c r="R917" s="794"/>
      <c r="S917" s="824"/>
      <c r="T917" s="824" t="s">
        <v>835</v>
      </c>
      <c r="U917" s="710"/>
      <c r="V917" s="709"/>
      <c r="W917" s="709"/>
      <c r="X917" s="709" t="s">
        <v>467</v>
      </c>
      <c r="Y917" s="1298">
        <v>0</v>
      </c>
      <c r="Z917" s="1299"/>
      <c r="AA917" s="872"/>
      <c r="AB917" s="708" t="s">
        <v>501</v>
      </c>
      <c r="AC917" s="976">
        <v>0</v>
      </c>
      <c r="AD917" s="872"/>
      <c r="AE917" s="766"/>
      <c r="AF917" s="710" t="s">
        <v>501</v>
      </c>
      <c r="AG917" s="871">
        <f>0.3+0.2+2.5</f>
        <v>3</v>
      </c>
      <c r="AH917" s="766"/>
      <c r="AI917" s="819"/>
      <c r="AJ917" s="1285" t="s">
        <v>469</v>
      </c>
      <c r="AK917" s="795"/>
      <c r="AL917" s="740">
        <f t="shared" ref="AL917:AL924" si="30">ROUND(((Y917*AC917*AG917)),3)</f>
        <v>0</v>
      </c>
      <c r="AM917" s="741"/>
      <c r="AN917" s="741"/>
      <c r="AO917" s="741"/>
      <c r="AP917" s="741"/>
      <c r="AQ917" s="742"/>
      <c r="BL917" s="275"/>
      <c r="BM917" s="275"/>
      <c r="BN917" s="275"/>
      <c r="BO917" s="275"/>
      <c r="BP917" s="275"/>
      <c r="BQ917" s="275"/>
      <c r="BR917" s="275"/>
      <c r="BS917" s="275"/>
      <c r="BT917" s="275"/>
      <c r="BU917" s="275"/>
      <c r="BV917" s="275"/>
      <c r="BW917" s="275"/>
      <c r="BX917" s="275"/>
      <c r="BY917" s="275"/>
      <c r="BZ917" s="275"/>
      <c r="CA917" s="275"/>
      <c r="CB917" s="275"/>
      <c r="CC917" s="275"/>
      <c r="CD917" s="275"/>
      <c r="CE917" s="275"/>
      <c r="CF917" s="275"/>
      <c r="CG917" s="275"/>
      <c r="CH917" s="275"/>
      <c r="CI917" s="275"/>
      <c r="CJ917" s="275"/>
      <c r="CK917" s="275"/>
      <c r="CL917" s="276"/>
      <c r="CM917" s="276"/>
      <c r="CN917" s="276"/>
      <c r="CO917" s="276"/>
      <c r="CP917" s="276"/>
      <c r="CQ917" s="276"/>
      <c r="CR917" s="276"/>
      <c r="CS917" s="276"/>
      <c r="CT917" s="276"/>
      <c r="CU917" s="276"/>
      <c r="CV917" s="276"/>
      <c r="CW917" s="276"/>
      <c r="CX917" s="276"/>
      <c r="CY917" s="276"/>
      <c r="CZ917" s="276"/>
      <c r="DA917" s="276"/>
      <c r="DB917" s="276"/>
      <c r="DC917" s="276"/>
      <c r="DD917" s="276"/>
      <c r="DE917" s="276"/>
      <c r="DF917" s="276"/>
      <c r="DG917" s="276"/>
      <c r="DH917" s="276"/>
      <c r="DI917" s="276"/>
      <c r="DJ917" s="276"/>
      <c r="DK917" s="262"/>
      <c r="DL917" s="262"/>
      <c r="DM917" s="262"/>
      <c r="DN917" s="262"/>
      <c r="DO917" s="262"/>
      <c r="DP917" s="262"/>
      <c r="DQ917" s="262"/>
      <c r="DR917" s="262"/>
      <c r="DS917" s="262"/>
      <c r="DT917" s="262"/>
      <c r="DU917" s="262"/>
      <c r="DV917" s="262"/>
      <c r="DW917" s="262"/>
      <c r="DX917" s="262"/>
      <c r="DY917" s="262"/>
      <c r="DZ917" s="262"/>
      <c r="EA917" s="262"/>
      <c r="EB917" s="262"/>
      <c r="EC917" s="262"/>
      <c r="ED917" s="262"/>
      <c r="EE917" s="262"/>
      <c r="EF917" s="262"/>
      <c r="EG917" s="262"/>
      <c r="EH917" s="262"/>
      <c r="EI917" s="262"/>
      <c r="EJ917" s="262"/>
      <c r="EK917" s="262"/>
      <c r="EL917" s="262"/>
      <c r="EM917" s="262"/>
      <c r="EN917" s="263"/>
      <c r="EO917" s="263"/>
      <c r="EP917" s="263"/>
      <c r="EQ917" s="263"/>
      <c r="ER917" s="263"/>
      <c r="ES917" s="263"/>
      <c r="ET917" s="263"/>
      <c r="EU917" s="263"/>
      <c r="EV917" s="263"/>
      <c r="EW917" s="263"/>
      <c r="EX917" s="263"/>
      <c r="EY917" s="263"/>
      <c r="EZ917" s="263"/>
      <c r="FA917" s="263"/>
      <c r="FB917" s="263"/>
      <c r="FC917" s="263"/>
      <c r="FD917" s="263"/>
      <c r="FE917" s="263"/>
      <c r="FF917" s="263"/>
      <c r="FG917" s="263"/>
      <c r="FH917" s="263"/>
      <c r="FI917" s="263"/>
      <c r="FJ917" s="263"/>
      <c r="FK917" s="263"/>
      <c r="FL917" s="263"/>
      <c r="FM917" s="263"/>
      <c r="FN917" s="263"/>
      <c r="FO917" s="263"/>
      <c r="FP917" s="263"/>
      <c r="FQ917" s="263"/>
    </row>
    <row r="918" spans="1:176" ht="20.100000000000001" hidden="1" customHeight="1">
      <c r="A918" s="837"/>
      <c r="B918" s="826"/>
      <c r="C918" s="826"/>
      <c r="D918" s="826"/>
      <c r="E918" s="826"/>
      <c r="F918" s="826"/>
      <c r="G918" s="826"/>
      <c r="H918" s="836"/>
      <c r="I918" s="794"/>
      <c r="J918" s="709"/>
      <c r="K918" s="709"/>
      <c r="L918" s="709"/>
      <c r="M918" s="709"/>
      <c r="N918" s="709"/>
      <c r="O918" s="795"/>
      <c r="P918" s="794"/>
      <c r="Q918" s="795"/>
      <c r="R918" s="698"/>
      <c r="S918" s="699"/>
      <c r="T918" s="699"/>
      <c r="U918" s="708"/>
      <c r="V918" s="709"/>
      <c r="W918" s="709"/>
      <c r="X918" s="703" t="s">
        <v>467</v>
      </c>
      <c r="Y918" s="1298">
        <v>0</v>
      </c>
      <c r="Z918" s="1299"/>
      <c r="AA918" s="872"/>
      <c r="AB918" s="708" t="s">
        <v>501</v>
      </c>
      <c r="AC918" s="976">
        <v>0</v>
      </c>
      <c r="AD918" s="872"/>
      <c r="AE918" s="766"/>
      <c r="AF918" s="710" t="s">
        <v>501</v>
      </c>
      <c r="AG918" s="871">
        <v>0</v>
      </c>
      <c r="AH918" s="766"/>
      <c r="AI918" s="819"/>
      <c r="AJ918" s="1285" t="s">
        <v>469</v>
      </c>
      <c r="AK918" s="795"/>
      <c r="AL918" s="740">
        <f t="shared" si="30"/>
        <v>0</v>
      </c>
      <c r="AM918" s="741"/>
      <c r="AN918" s="741"/>
      <c r="AO918" s="741"/>
      <c r="AP918" s="741"/>
      <c r="AQ918" s="742"/>
      <c r="BM918" s="275"/>
      <c r="BN918" s="275"/>
      <c r="BO918" s="275"/>
      <c r="BP918" s="275"/>
      <c r="BQ918" s="275"/>
      <c r="BR918" s="275"/>
      <c r="BS918" s="275"/>
      <c r="BT918" s="275"/>
      <c r="BU918" s="275"/>
      <c r="BV918" s="275"/>
      <c r="BW918" s="275"/>
      <c r="BX918" s="275"/>
      <c r="BY918" s="275"/>
      <c r="BZ918" s="275"/>
      <c r="CA918" s="275"/>
      <c r="CB918" s="275"/>
      <c r="CC918" s="275"/>
      <c r="CD918" s="275"/>
      <c r="CE918" s="275"/>
      <c r="CF918" s="275"/>
      <c r="CG918" s="275"/>
      <c r="CH918" s="275"/>
      <c r="CI918" s="275"/>
      <c r="CJ918" s="275"/>
      <c r="CK918" s="275"/>
      <c r="CL918" s="276"/>
      <c r="CM918" s="276"/>
      <c r="CN918" s="276"/>
      <c r="CO918" s="276"/>
      <c r="CP918" s="276"/>
      <c r="CQ918" s="276"/>
      <c r="CR918" s="276"/>
      <c r="CS918" s="276"/>
      <c r="CT918" s="276"/>
      <c r="CU918" s="276"/>
      <c r="CV918" s="276"/>
      <c r="CW918" s="276"/>
      <c r="CX918" s="276"/>
      <c r="CY918" s="276"/>
      <c r="CZ918" s="276"/>
      <c r="DA918" s="276"/>
      <c r="DB918" s="276"/>
      <c r="DC918" s="276"/>
      <c r="DD918" s="276"/>
      <c r="DE918" s="276"/>
      <c r="DF918" s="276"/>
      <c r="DG918" s="276"/>
      <c r="DH918" s="276"/>
      <c r="DI918" s="276"/>
      <c r="DJ918" s="276"/>
      <c r="DK918" s="262"/>
      <c r="DL918" s="262"/>
      <c r="DM918" s="262"/>
      <c r="DN918" s="262"/>
      <c r="DO918" s="262"/>
      <c r="DP918" s="262"/>
      <c r="DQ918" s="262"/>
      <c r="DR918" s="262"/>
      <c r="DS918" s="262"/>
      <c r="DT918" s="262"/>
      <c r="DU918" s="262"/>
      <c r="DV918" s="262"/>
      <c r="DW918" s="262"/>
      <c r="DX918" s="262"/>
      <c r="DY918" s="262"/>
      <c r="DZ918" s="262"/>
      <c r="EA918" s="262"/>
      <c r="EB918" s="262"/>
      <c r="EC918" s="262"/>
      <c r="ED918" s="262"/>
      <c r="EE918" s="262"/>
      <c r="EF918" s="262"/>
      <c r="EG918" s="262"/>
      <c r="EH918" s="262"/>
      <c r="EI918" s="262"/>
      <c r="EJ918" s="262"/>
      <c r="EK918" s="262"/>
      <c r="EL918" s="263"/>
      <c r="EM918" s="263"/>
      <c r="EN918" s="263"/>
      <c r="EO918" s="263"/>
      <c r="EP918" s="263"/>
      <c r="EQ918" s="263"/>
      <c r="ER918" s="263"/>
      <c r="ES918" s="263"/>
      <c r="ET918" s="263"/>
      <c r="EU918" s="263"/>
      <c r="EV918" s="263"/>
      <c r="EW918" s="263"/>
      <c r="EX918" s="263"/>
      <c r="EY918" s="263"/>
      <c r="EZ918" s="263"/>
      <c r="FA918" s="263"/>
      <c r="FB918" s="263"/>
      <c r="FC918" s="263"/>
      <c r="FD918" s="263"/>
      <c r="FE918" s="263"/>
      <c r="FF918" s="263"/>
      <c r="FG918" s="263"/>
      <c r="FH918" s="263"/>
      <c r="FI918" s="263"/>
      <c r="FJ918" s="263"/>
      <c r="FK918" s="263"/>
      <c r="FL918" s="263"/>
      <c r="FN918" s="263"/>
      <c r="FO918" s="263"/>
      <c r="FP918" s="263"/>
    </row>
    <row r="919" spans="1:176" s="110" customFormat="1" ht="20.100000000000001" hidden="1" customHeight="1">
      <c r="A919" s="837"/>
      <c r="B919" s="826"/>
      <c r="C919" s="826"/>
      <c r="D919" s="826"/>
      <c r="E919" s="826"/>
      <c r="F919" s="826"/>
      <c r="G919" s="826"/>
      <c r="H919" s="836"/>
      <c r="I919" s="794"/>
      <c r="J919" s="709"/>
      <c r="K919" s="709"/>
      <c r="L919" s="709"/>
      <c r="M919" s="709"/>
      <c r="N919" s="709"/>
      <c r="O919" s="795"/>
      <c r="P919" s="794"/>
      <c r="Q919" s="795"/>
      <c r="R919" s="1119"/>
      <c r="S919" s="824"/>
      <c r="T919" s="824"/>
      <c r="U919" s="930"/>
      <c r="V919" s="709"/>
      <c r="W919" s="709"/>
      <c r="X919" s="709" t="s">
        <v>467</v>
      </c>
      <c r="Y919" s="1298">
        <v>0</v>
      </c>
      <c r="Z919" s="1299"/>
      <c r="AA919" s="872"/>
      <c r="AB919" s="708" t="s">
        <v>501</v>
      </c>
      <c r="AC919" s="976">
        <v>0</v>
      </c>
      <c r="AD919" s="872"/>
      <c r="AE919" s="766"/>
      <c r="AF919" s="710" t="s">
        <v>501</v>
      </c>
      <c r="AG919" s="871">
        <v>0</v>
      </c>
      <c r="AH919" s="766"/>
      <c r="AI919" s="819"/>
      <c r="AJ919" s="1285" t="s">
        <v>469</v>
      </c>
      <c r="AK919" s="795"/>
      <c r="AL919" s="740">
        <f t="shared" si="30"/>
        <v>0</v>
      </c>
      <c r="AM919" s="741"/>
      <c r="AN919" s="741"/>
      <c r="AO919" s="741"/>
      <c r="AP919" s="741"/>
      <c r="AQ919" s="742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280"/>
      <c r="CM919" s="280"/>
      <c r="CN919" s="280"/>
      <c r="CO919" s="280"/>
      <c r="CP919" s="280"/>
      <c r="CQ919" s="280"/>
      <c r="CR919" s="280"/>
      <c r="CS919" s="280"/>
      <c r="CT919" s="280"/>
      <c r="CU919" s="280"/>
      <c r="CV919" s="280"/>
      <c r="CW919" s="280"/>
      <c r="CX919" s="280"/>
      <c r="CY919" s="280"/>
      <c r="CZ919" s="280"/>
      <c r="DA919" s="280"/>
      <c r="DB919" s="280"/>
      <c r="DC919" s="280"/>
      <c r="DD919" s="280"/>
      <c r="DE919" s="280"/>
      <c r="DF919" s="280"/>
      <c r="DG919" s="280"/>
      <c r="DH919" s="280"/>
      <c r="DI919" s="280"/>
      <c r="DJ919" s="280"/>
      <c r="DK919" s="263"/>
      <c r="DL919" s="263"/>
      <c r="DM919" s="263"/>
      <c r="DN919" s="263"/>
      <c r="DO919" s="263"/>
      <c r="DP919" s="263"/>
      <c r="DQ919" s="263"/>
      <c r="DR919" s="263"/>
      <c r="DS919" s="263"/>
      <c r="DT919" s="263"/>
      <c r="DU919" s="263"/>
      <c r="DV919" s="263"/>
      <c r="DW919" s="263"/>
      <c r="DX919" s="263"/>
      <c r="DY919" s="263"/>
      <c r="DZ919" s="263"/>
      <c r="EA919" s="263"/>
      <c r="EB919" s="263"/>
      <c r="EC919" s="263"/>
      <c r="ED919" s="263"/>
      <c r="EE919" s="263"/>
      <c r="EF919" s="263"/>
      <c r="EG919" s="263"/>
      <c r="EH919" s="263"/>
      <c r="EI919" s="263"/>
      <c r="EJ919" s="263"/>
      <c r="EK919" s="263"/>
      <c r="EL919" s="263"/>
      <c r="EM919" s="263"/>
      <c r="EN919" s="263"/>
      <c r="EO919" s="263"/>
      <c r="EP919" s="263"/>
      <c r="EQ919" s="263"/>
      <c r="ER919" s="263"/>
      <c r="ES919" s="263"/>
      <c r="ET919" s="263"/>
      <c r="EU919" s="263"/>
      <c r="EV919" s="263"/>
      <c r="EW919" s="263"/>
      <c r="EX919" s="263"/>
      <c r="EY919" s="263"/>
      <c r="EZ919" s="263"/>
      <c r="FA919" s="263"/>
      <c r="FB919" s="263"/>
      <c r="FC919" s="263"/>
      <c r="FD919" s="263"/>
      <c r="FE919" s="263"/>
      <c r="FF919" s="263"/>
      <c r="FG919" s="263"/>
      <c r="FH919" s="263"/>
      <c r="FI919" s="263"/>
      <c r="FJ919" s="263"/>
      <c r="FK919" s="263"/>
      <c r="FL919" s="263"/>
    </row>
    <row r="920" spans="1:176" ht="20.100000000000001" hidden="1" customHeight="1">
      <c r="A920" s="837"/>
      <c r="B920" s="826"/>
      <c r="C920" s="826"/>
      <c r="D920" s="826"/>
      <c r="E920" s="826"/>
      <c r="F920" s="826"/>
      <c r="G920" s="826"/>
      <c r="H920" s="836"/>
      <c r="I920" s="794"/>
      <c r="J920" s="709"/>
      <c r="K920" s="709"/>
      <c r="L920" s="709"/>
      <c r="M920" s="709"/>
      <c r="N920" s="709"/>
      <c r="O920" s="795"/>
      <c r="P920" s="794"/>
      <c r="Q920" s="795"/>
      <c r="R920" s="794"/>
      <c r="S920" s="824"/>
      <c r="T920" s="824"/>
      <c r="U920" s="930"/>
      <c r="V920" s="709"/>
      <c r="W920" s="709"/>
      <c r="X920" s="709" t="s">
        <v>467</v>
      </c>
      <c r="Y920" s="1298">
        <v>0</v>
      </c>
      <c r="Z920" s="1299"/>
      <c r="AA920" s="872"/>
      <c r="AB920" s="708" t="s">
        <v>501</v>
      </c>
      <c r="AC920" s="976">
        <v>0</v>
      </c>
      <c r="AD920" s="872"/>
      <c r="AE920" s="766"/>
      <c r="AF920" s="710" t="s">
        <v>501</v>
      </c>
      <c r="AG920" s="871">
        <v>0</v>
      </c>
      <c r="AH920" s="766"/>
      <c r="AI920" s="819"/>
      <c r="AJ920" s="1285" t="s">
        <v>469</v>
      </c>
      <c r="AK920" s="795"/>
      <c r="AL920" s="740">
        <f t="shared" si="30"/>
        <v>0</v>
      </c>
      <c r="AM920" s="741"/>
      <c r="AN920" s="741"/>
      <c r="AO920" s="741"/>
      <c r="AP920" s="741"/>
      <c r="AQ920" s="742"/>
      <c r="BM920" s="275"/>
      <c r="BN920" s="275"/>
      <c r="BO920" s="275"/>
      <c r="BP920" s="275"/>
      <c r="BQ920" s="275"/>
      <c r="BR920" s="275"/>
      <c r="BS920" s="275"/>
      <c r="BT920" s="275"/>
      <c r="BU920" s="275"/>
      <c r="BV920" s="275"/>
      <c r="BW920" s="275"/>
      <c r="BX920" s="275"/>
      <c r="BY920" s="275"/>
      <c r="BZ920" s="275"/>
      <c r="CA920" s="275"/>
      <c r="CB920" s="275"/>
      <c r="CC920" s="275"/>
      <c r="CD920" s="275"/>
      <c r="CE920" s="275"/>
      <c r="CF920" s="275"/>
      <c r="CG920" s="275"/>
      <c r="CH920" s="275"/>
      <c r="CI920" s="275"/>
      <c r="CJ920" s="275"/>
      <c r="CK920" s="275"/>
      <c r="CL920" s="276"/>
      <c r="CM920" s="276"/>
      <c r="CN920" s="276"/>
      <c r="CO920" s="276"/>
      <c r="CP920" s="276"/>
      <c r="CQ920" s="276"/>
      <c r="CR920" s="276"/>
      <c r="CS920" s="276"/>
      <c r="CT920" s="276"/>
      <c r="CU920" s="276"/>
      <c r="CV920" s="276"/>
      <c r="CW920" s="276"/>
      <c r="CX920" s="276"/>
      <c r="CY920" s="276"/>
      <c r="CZ920" s="276"/>
      <c r="DA920" s="276"/>
      <c r="DB920" s="276"/>
      <c r="DC920" s="276"/>
      <c r="DD920" s="276"/>
      <c r="DE920" s="276"/>
      <c r="DF920" s="276"/>
      <c r="DG920" s="276"/>
      <c r="DH920" s="276"/>
      <c r="DI920" s="276"/>
      <c r="DJ920" s="276"/>
      <c r="DK920" s="262"/>
      <c r="DL920" s="262"/>
      <c r="DM920" s="262"/>
      <c r="DN920" s="262"/>
      <c r="DO920" s="262"/>
      <c r="DP920" s="262"/>
      <c r="DQ920" s="262"/>
      <c r="DR920" s="262"/>
      <c r="DS920" s="262"/>
      <c r="DT920" s="262"/>
      <c r="DU920" s="262"/>
      <c r="DV920" s="262"/>
      <c r="DW920" s="262"/>
      <c r="DX920" s="262"/>
      <c r="DY920" s="262"/>
      <c r="DZ920" s="262"/>
      <c r="EA920" s="262"/>
      <c r="EB920" s="262"/>
      <c r="EC920" s="262"/>
      <c r="ED920" s="262"/>
      <c r="EE920" s="262"/>
      <c r="EF920" s="262"/>
      <c r="EG920" s="262"/>
      <c r="EH920" s="262"/>
      <c r="EI920" s="262"/>
      <c r="EJ920" s="262"/>
      <c r="EK920" s="262"/>
      <c r="EL920" s="263"/>
      <c r="EM920" s="263"/>
      <c r="EN920" s="263"/>
      <c r="EO920" s="263"/>
      <c r="EP920" s="263"/>
      <c r="EQ920" s="263"/>
      <c r="ER920" s="263"/>
      <c r="ES920" s="263"/>
      <c r="ET920" s="263"/>
      <c r="EU920" s="263"/>
      <c r="EV920" s="263"/>
      <c r="EW920" s="263"/>
      <c r="EX920" s="263"/>
      <c r="EY920" s="263"/>
      <c r="EZ920" s="263"/>
      <c r="FA920" s="263"/>
      <c r="FB920" s="263"/>
      <c r="FC920" s="263"/>
      <c r="FD920" s="263"/>
      <c r="FE920" s="263"/>
      <c r="FF920" s="263"/>
      <c r="FG920" s="263"/>
      <c r="FH920" s="263"/>
      <c r="FI920" s="263"/>
      <c r="FJ920" s="263"/>
      <c r="FK920" s="263"/>
      <c r="FL920" s="263"/>
    </row>
    <row r="921" spans="1:176" ht="20.100000000000001" hidden="1" customHeight="1">
      <c r="A921" s="837"/>
      <c r="B921" s="826"/>
      <c r="C921" s="826"/>
      <c r="D921" s="826"/>
      <c r="E921" s="826"/>
      <c r="F921" s="826"/>
      <c r="G921" s="826"/>
      <c r="H921" s="836"/>
      <c r="I921" s="794"/>
      <c r="J921" s="709"/>
      <c r="K921" s="709"/>
      <c r="L921" s="709"/>
      <c r="M921" s="709"/>
      <c r="N921" s="709"/>
      <c r="O921" s="795"/>
      <c r="P921" s="794"/>
      <c r="Q921" s="795"/>
      <c r="R921" s="1119"/>
      <c r="S921" s="824"/>
      <c r="T921" s="824"/>
      <c r="U921" s="930"/>
      <c r="V921" s="709"/>
      <c r="W921" s="709"/>
      <c r="X921" s="709" t="s">
        <v>467</v>
      </c>
      <c r="Y921" s="1298">
        <v>0</v>
      </c>
      <c r="Z921" s="1299"/>
      <c r="AA921" s="872"/>
      <c r="AB921" s="708" t="s">
        <v>501</v>
      </c>
      <c r="AC921" s="976">
        <v>0</v>
      </c>
      <c r="AD921" s="872"/>
      <c r="AE921" s="766"/>
      <c r="AF921" s="710" t="s">
        <v>501</v>
      </c>
      <c r="AG921" s="871">
        <v>0</v>
      </c>
      <c r="AH921" s="766"/>
      <c r="AI921" s="819"/>
      <c r="AJ921" s="1285" t="s">
        <v>469</v>
      </c>
      <c r="AK921" s="795"/>
      <c r="AL921" s="740">
        <f t="shared" si="30"/>
        <v>0</v>
      </c>
      <c r="AM921" s="741"/>
      <c r="AN921" s="741"/>
      <c r="AO921" s="741"/>
      <c r="AP921" s="741"/>
      <c r="AQ921" s="742"/>
      <c r="BM921" s="275"/>
      <c r="BN921" s="275"/>
      <c r="BO921" s="275"/>
      <c r="BP921" s="275"/>
      <c r="BQ921" s="275"/>
      <c r="BR921" s="275"/>
      <c r="BS921" s="275"/>
      <c r="BT921" s="275"/>
      <c r="BU921" s="275"/>
      <c r="BV921" s="275"/>
      <c r="BW921" s="275"/>
      <c r="BX921" s="275"/>
      <c r="BY921" s="275"/>
      <c r="BZ921" s="275"/>
      <c r="CA921" s="275"/>
      <c r="CB921" s="275"/>
      <c r="CC921" s="275"/>
      <c r="CD921" s="275"/>
      <c r="CE921" s="275"/>
      <c r="CF921" s="275"/>
      <c r="CG921" s="275"/>
      <c r="CH921" s="275"/>
      <c r="CI921" s="275"/>
      <c r="CJ921" s="275"/>
      <c r="CK921" s="275"/>
      <c r="CL921" s="276"/>
      <c r="CM921" s="276"/>
      <c r="CN921" s="276"/>
      <c r="CO921" s="276"/>
      <c r="CP921" s="276"/>
      <c r="CQ921" s="276"/>
      <c r="CR921" s="276"/>
      <c r="CS921" s="276"/>
      <c r="CT921" s="276"/>
      <c r="CU921" s="276"/>
      <c r="CV921" s="276"/>
      <c r="CW921" s="276"/>
      <c r="CX921" s="276"/>
      <c r="CY921" s="276"/>
      <c r="CZ921" s="276"/>
      <c r="DA921" s="276"/>
      <c r="DB921" s="276"/>
      <c r="DC921" s="276"/>
      <c r="DD921" s="276"/>
      <c r="DE921" s="276"/>
      <c r="DF921" s="276"/>
      <c r="DG921" s="276"/>
      <c r="DH921" s="276"/>
      <c r="DI921" s="276"/>
      <c r="DJ921" s="276"/>
      <c r="DK921" s="262"/>
      <c r="DL921" s="262"/>
      <c r="DM921" s="262"/>
      <c r="DN921" s="262"/>
      <c r="DO921" s="262"/>
      <c r="DP921" s="262"/>
      <c r="DQ921" s="262"/>
      <c r="DR921" s="262"/>
      <c r="DS921" s="262"/>
      <c r="DT921" s="262"/>
      <c r="DU921" s="262"/>
      <c r="DV921" s="262"/>
      <c r="DW921" s="262"/>
      <c r="DX921" s="262"/>
      <c r="DY921" s="262"/>
      <c r="DZ921" s="262"/>
      <c r="EA921" s="262"/>
      <c r="EB921" s="262"/>
      <c r="EC921" s="262"/>
      <c r="ED921" s="262"/>
      <c r="EE921" s="262"/>
      <c r="EF921" s="262"/>
      <c r="EG921" s="262"/>
      <c r="EH921" s="262"/>
      <c r="EI921" s="262"/>
      <c r="EJ921" s="262"/>
      <c r="EK921" s="262"/>
      <c r="EL921" s="263"/>
      <c r="EM921" s="263"/>
      <c r="EN921" s="263"/>
      <c r="EO921" s="263"/>
      <c r="EP921" s="263"/>
      <c r="EQ921" s="263"/>
      <c r="ER921" s="263"/>
      <c r="ES921" s="263"/>
      <c r="ET921" s="263"/>
      <c r="EU921" s="263"/>
      <c r="EV921" s="263"/>
      <c r="EW921" s="263"/>
      <c r="EX921" s="263"/>
      <c r="EY921" s="263"/>
      <c r="EZ921" s="263"/>
      <c r="FA921" s="263"/>
      <c r="FB921" s="263"/>
      <c r="FC921" s="263"/>
      <c r="FD921" s="263"/>
      <c r="FE921" s="263"/>
      <c r="FF921" s="263"/>
      <c r="FG921" s="263"/>
      <c r="FH921" s="263"/>
      <c r="FI921" s="263"/>
      <c r="FJ921" s="263"/>
      <c r="FK921" s="263"/>
      <c r="FL921" s="263"/>
    </row>
    <row r="922" spans="1:176" ht="20.100000000000001" hidden="1" customHeight="1">
      <c r="A922" s="837"/>
      <c r="B922" s="826"/>
      <c r="C922" s="826"/>
      <c r="D922" s="826"/>
      <c r="E922" s="826"/>
      <c r="F922" s="826"/>
      <c r="G922" s="826"/>
      <c r="H922" s="836"/>
      <c r="I922" s="794"/>
      <c r="J922" s="709"/>
      <c r="K922" s="709"/>
      <c r="L922" s="709"/>
      <c r="M922" s="709"/>
      <c r="N922" s="709"/>
      <c r="O922" s="795"/>
      <c r="P922" s="794"/>
      <c r="Q922" s="795"/>
      <c r="R922" s="1119"/>
      <c r="S922" s="824"/>
      <c r="T922" s="824" t="s">
        <v>443</v>
      </c>
      <c r="U922" s="930"/>
      <c r="V922" s="709"/>
      <c r="W922" s="709"/>
      <c r="X922" s="709" t="s">
        <v>467</v>
      </c>
      <c r="Y922" s="1298">
        <v>0</v>
      </c>
      <c r="Z922" s="1299"/>
      <c r="AA922" s="872"/>
      <c r="AB922" s="708" t="s">
        <v>501</v>
      </c>
      <c r="AC922" s="976">
        <v>1</v>
      </c>
      <c r="AD922" s="872"/>
      <c r="AE922" s="766"/>
      <c r="AF922" s="710" t="s">
        <v>501</v>
      </c>
      <c r="AG922" s="871">
        <v>3</v>
      </c>
      <c r="AH922" s="766"/>
      <c r="AI922" s="819"/>
      <c r="AJ922" s="1285" t="s">
        <v>469</v>
      </c>
      <c r="AK922" s="795"/>
      <c r="AL922" s="740">
        <f t="shared" si="30"/>
        <v>0</v>
      </c>
      <c r="AM922" s="741"/>
      <c r="AN922" s="741"/>
      <c r="AO922" s="741"/>
      <c r="AP922" s="741"/>
      <c r="AQ922" s="742"/>
      <c r="BM922" s="275"/>
      <c r="BN922" s="275"/>
      <c r="BO922" s="275"/>
      <c r="BP922" s="275"/>
      <c r="BQ922" s="275"/>
      <c r="BR922" s="275"/>
      <c r="BS922" s="275"/>
      <c r="BT922" s="275"/>
      <c r="BU922" s="275"/>
      <c r="BV922" s="275"/>
      <c r="BW922" s="275"/>
      <c r="BX922" s="275"/>
      <c r="BY922" s="275"/>
      <c r="BZ922" s="275"/>
      <c r="CA922" s="275"/>
      <c r="CB922" s="275"/>
      <c r="CC922" s="275"/>
      <c r="CD922" s="275"/>
      <c r="CE922" s="275"/>
      <c r="CF922" s="275"/>
      <c r="CG922" s="275"/>
      <c r="CH922" s="275"/>
      <c r="CI922" s="275"/>
      <c r="CJ922" s="275"/>
      <c r="CK922" s="275"/>
      <c r="CL922" s="276"/>
      <c r="CM922" s="276"/>
      <c r="CN922" s="276"/>
      <c r="CO922" s="276"/>
      <c r="CP922" s="276"/>
      <c r="CQ922" s="276"/>
      <c r="CR922" s="276"/>
      <c r="CS922" s="276"/>
      <c r="CT922" s="276"/>
      <c r="CU922" s="276"/>
      <c r="CV922" s="276"/>
      <c r="CW922" s="276"/>
      <c r="CX922" s="276"/>
      <c r="CY922" s="276"/>
      <c r="CZ922" s="276"/>
      <c r="DA922" s="276"/>
      <c r="DB922" s="276"/>
      <c r="DC922" s="276"/>
      <c r="DD922" s="276"/>
      <c r="DE922" s="276"/>
      <c r="DF922" s="276"/>
      <c r="DG922" s="276"/>
      <c r="DH922" s="276"/>
      <c r="DI922" s="276"/>
      <c r="DJ922" s="276"/>
      <c r="DK922" s="262"/>
      <c r="DL922" s="262"/>
      <c r="DM922" s="262"/>
      <c r="DN922" s="262"/>
      <c r="DO922" s="262"/>
      <c r="DP922" s="262"/>
      <c r="DQ922" s="262"/>
      <c r="DR922" s="262"/>
      <c r="DS922" s="262"/>
      <c r="DT922" s="262"/>
      <c r="DU922" s="262"/>
      <c r="DV922" s="262"/>
      <c r="DW922" s="262"/>
      <c r="DX922" s="262"/>
      <c r="DY922" s="262"/>
      <c r="DZ922" s="262"/>
      <c r="EA922" s="262"/>
      <c r="EB922" s="262"/>
      <c r="EC922" s="262"/>
      <c r="ED922" s="262"/>
      <c r="EE922" s="262"/>
      <c r="EF922" s="262"/>
      <c r="EG922" s="262"/>
      <c r="EH922" s="262"/>
      <c r="EI922" s="262"/>
      <c r="EJ922" s="262"/>
      <c r="EK922" s="262"/>
      <c r="EL922" s="263"/>
      <c r="EM922" s="263"/>
      <c r="EN922" s="263"/>
      <c r="EO922" s="263"/>
      <c r="EP922" s="263"/>
      <c r="EQ922" s="263"/>
      <c r="ER922" s="263"/>
      <c r="ES922" s="263"/>
      <c r="ET922" s="263"/>
      <c r="EU922" s="263"/>
      <c r="EV922" s="263"/>
      <c r="EW922" s="263"/>
      <c r="EX922" s="263"/>
      <c r="EY922" s="263"/>
      <c r="EZ922" s="263"/>
      <c r="FA922" s="263"/>
      <c r="FB922" s="263"/>
      <c r="FC922" s="263"/>
      <c r="FD922" s="263"/>
      <c r="FE922" s="263"/>
      <c r="FF922" s="263"/>
      <c r="FG922" s="263"/>
      <c r="FH922" s="263"/>
      <c r="FI922" s="263"/>
      <c r="FJ922" s="263"/>
      <c r="FK922" s="263"/>
      <c r="FL922" s="263"/>
    </row>
    <row r="923" spans="1:176" ht="20.100000000000001" hidden="1" customHeight="1">
      <c r="A923" s="837"/>
      <c r="B923" s="826"/>
      <c r="C923" s="826"/>
      <c r="D923" s="826"/>
      <c r="E923" s="826"/>
      <c r="F923" s="826"/>
      <c r="G923" s="826"/>
      <c r="H923" s="836"/>
      <c r="I923" s="794"/>
      <c r="J923" s="709"/>
      <c r="K923" s="709"/>
      <c r="L923" s="709"/>
      <c r="M923" s="709"/>
      <c r="N923" s="709"/>
      <c r="O923" s="795"/>
      <c r="P923" s="794"/>
      <c r="Q923" s="795"/>
      <c r="R923" s="1119"/>
      <c r="S923" s="824"/>
      <c r="T923" s="824"/>
      <c r="U923" s="930"/>
      <c r="V923" s="709"/>
      <c r="W923" s="709"/>
      <c r="X923" s="709" t="s">
        <v>467</v>
      </c>
      <c r="Y923" s="1298">
        <v>0</v>
      </c>
      <c r="Z923" s="1299"/>
      <c r="AA923" s="872"/>
      <c r="AB923" s="708" t="s">
        <v>501</v>
      </c>
      <c r="AC923" s="976">
        <v>1</v>
      </c>
      <c r="AD923" s="872"/>
      <c r="AE923" s="766"/>
      <c r="AF923" s="710" t="s">
        <v>501</v>
      </c>
      <c r="AG923" s="871">
        <v>3</v>
      </c>
      <c r="AH923" s="766"/>
      <c r="AI923" s="819"/>
      <c r="AJ923" s="1285" t="s">
        <v>469</v>
      </c>
      <c r="AK923" s="795"/>
      <c r="AL923" s="740">
        <f t="shared" si="30"/>
        <v>0</v>
      </c>
      <c r="AM923" s="741"/>
      <c r="AN923" s="741"/>
      <c r="AO923" s="741"/>
      <c r="AP923" s="741"/>
      <c r="AQ923" s="742"/>
      <c r="BL923" s="275"/>
      <c r="BM923" s="275"/>
      <c r="BN923" s="275"/>
      <c r="BO923" s="275"/>
      <c r="BP923" s="275"/>
      <c r="BQ923" s="275"/>
      <c r="BR923" s="275"/>
      <c r="BS923" s="275"/>
      <c r="BT923" s="275"/>
      <c r="BU923" s="275"/>
      <c r="BV923" s="275"/>
      <c r="BW923" s="275"/>
      <c r="BX923" s="275"/>
      <c r="BY923" s="275"/>
      <c r="BZ923" s="275"/>
      <c r="CA923" s="275"/>
      <c r="CB923" s="275"/>
      <c r="CC923" s="275"/>
      <c r="CD923" s="275"/>
      <c r="CE923" s="275"/>
      <c r="CF923" s="275"/>
      <c r="CG923" s="275"/>
      <c r="CH923" s="275"/>
      <c r="CI923" s="275"/>
      <c r="CJ923" s="275"/>
      <c r="CK923" s="275"/>
      <c r="CL923" s="276"/>
      <c r="CM923" s="276"/>
      <c r="CN923" s="276"/>
      <c r="CO923" s="276"/>
      <c r="CP923" s="276"/>
      <c r="CQ923" s="276"/>
      <c r="CR923" s="276"/>
      <c r="CS923" s="276"/>
      <c r="CT923" s="276"/>
      <c r="CU923" s="276"/>
      <c r="CV923" s="276"/>
      <c r="CW923" s="276"/>
      <c r="CX923" s="276"/>
      <c r="CY923" s="276"/>
      <c r="CZ923" s="276"/>
      <c r="DA923" s="276"/>
      <c r="DB923" s="276"/>
      <c r="DC923" s="276"/>
      <c r="DD923" s="276"/>
      <c r="DE923" s="276"/>
      <c r="DF923" s="276"/>
      <c r="DG923" s="276"/>
      <c r="DH923" s="276"/>
      <c r="DI923" s="276"/>
      <c r="DJ923" s="276"/>
      <c r="DK923" s="262"/>
      <c r="DL923" s="262"/>
      <c r="DM923" s="262"/>
      <c r="DN923" s="262"/>
      <c r="DO923" s="262"/>
      <c r="DP923" s="262"/>
      <c r="DQ923" s="262"/>
      <c r="DR923" s="262"/>
      <c r="DS923" s="262"/>
      <c r="DT923" s="262"/>
      <c r="DU923" s="262"/>
      <c r="DV923" s="262"/>
      <c r="DW923" s="262"/>
      <c r="DX923" s="262"/>
      <c r="DY923" s="262"/>
      <c r="DZ923" s="262"/>
      <c r="EA923" s="262"/>
      <c r="EB923" s="262"/>
      <c r="EC923" s="262"/>
      <c r="ED923" s="262"/>
      <c r="EE923" s="262"/>
      <c r="EF923" s="262"/>
      <c r="EG923" s="262"/>
      <c r="EH923" s="262"/>
      <c r="EI923" s="262"/>
      <c r="EJ923" s="262"/>
      <c r="EK923" s="262"/>
      <c r="EL923" s="263"/>
      <c r="EM923" s="263"/>
      <c r="EN923" s="263"/>
      <c r="EO923" s="263"/>
      <c r="EP923" s="263"/>
      <c r="EQ923" s="263"/>
      <c r="ER923" s="263"/>
      <c r="ES923" s="263"/>
      <c r="ET923" s="263"/>
      <c r="EU923" s="263"/>
      <c r="EV923" s="263"/>
      <c r="EW923" s="263"/>
      <c r="EX923" s="263"/>
      <c r="EY923" s="263"/>
      <c r="EZ923" s="263"/>
      <c r="FA923" s="263"/>
      <c r="FB923" s="263"/>
      <c r="FC923" s="263"/>
      <c r="FD923" s="263"/>
      <c r="FE923" s="263"/>
      <c r="FF923" s="263"/>
      <c r="FG923" s="263"/>
      <c r="FH923" s="263"/>
      <c r="FI923" s="263"/>
      <c r="FJ923" s="263"/>
      <c r="FK923" s="263"/>
      <c r="FL923" s="263"/>
    </row>
    <row r="924" spans="1:176" ht="20.100000000000001" hidden="1" customHeight="1">
      <c r="A924" s="837"/>
      <c r="B924" s="826"/>
      <c r="C924" s="826"/>
      <c r="D924" s="826"/>
      <c r="E924" s="826"/>
      <c r="F924" s="826"/>
      <c r="G924" s="826"/>
      <c r="H924" s="836"/>
      <c r="I924" s="794"/>
      <c r="J924" s="709"/>
      <c r="K924" s="709"/>
      <c r="L924" s="709"/>
      <c r="M924" s="709"/>
      <c r="N924" s="709"/>
      <c r="O924" s="795"/>
      <c r="P924" s="794"/>
      <c r="Q924" s="795"/>
      <c r="R924" s="1119"/>
      <c r="S924" s="824"/>
      <c r="T924" s="824"/>
      <c r="U924" s="930"/>
      <c r="V924" s="709"/>
      <c r="W924" s="709"/>
      <c r="X924" s="709" t="s">
        <v>467</v>
      </c>
      <c r="Y924" s="1298">
        <v>0</v>
      </c>
      <c r="Z924" s="1299"/>
      <c r="AA924" s="872"/>
      <c r="AB924" s="708" t="s">
        <v>501</v>
      </c>
      <c r="AC924" s="976">
        <v>0</v>
      </c>
      <c r="AD924" s="872"/>
      <c r="AE924" s="766"/>
      <c r="AF924" s="710" t="s">
        <v>501</v>
      </c>
      <c r="AG924" s="871">
        <v>0</v>
      </c>
      <c r="AH924" s="766"/>
      <c r="AI924" s="819"/>
      <c r="AJ924" s="1285" t="s">
        <v>469</v>
      </c>
      <c r="AK924" s="795"/>
      <c r="AL924" s="740">
        <f t="shared" si="30"/>
        <v>0</v>
      </c>
      <c r="AM924" s="741"/>
      <c r="AN924" s="741"/>
      <c r="AO924" s="741"/>
      <c r="AP924" s="741"/>
      <c r="AQ924" s="742"/>
      <c r="BL924" s="275"/>
      <c r="BM924" s="275"/>
      <c r="BN924" s="275"/>
      <c r="BO924" s="275"/>
      <c r="BP924" s="275"/>
      <c r="BQ924" s="275"/>
      <c r="BR924" s="275"/>
      <c r="BS924" s="275"/>
      <c r="BT924" s="275"/>
      <c r="BU924" s="275"/>
      <c r="BV924" s="275"/>
      <c r="BW924" s="275"/>
      <c r="BX924" s="275"/>
      <c r="BY924" s="275"/>
      <c r="BZ924" s="275"/>
      <c r="CA924" s="275"/>
      <c r="CB924" s="275"/>
      <c r="CC924" s="275"/>
      <c r="CD924" s="275"/>
      <c r="CE924" s="275"/>
      <c r="CF924" s="275"/>
      <c r="CG924" s="275"/>
      <c r="CH924" s="275"/>
      <c r="CI924" s="275"/>
      <c r="CJ924" s="275"/>
      <c r="CK924" s="275"/>
      <c r="CL924" s="276"/>
      <c r="CM924" s="276"/>
      <c r="CN924" s="276"/>
      <c r="CO924" s="276"/>
      <c r="CP924" s="276"/>
      <c r="CQ924" s="276"/>
      <c r="CR924" s="276"/>
      <c r="CS924" s="276"/>
      <c r="CT924" s="276"/>
      <c r="CU924" s="276"/>
      <c r="CV924" s="276"/>
      <c r="CW924" s="276"/>
      <c r="CX924" s="276"/>
      <c r="CY924" s="276"/>
      <c r="CZ924" s="276"/>
      <c r="DA924" s="276"/>
      <c r="DB924" s="276"/>
      <c r="DC924" s="276"/>
      <c r="DD924" s="276"/>
      <c r="DE924" s="276"/>
      <c r="DF924" s="276"/>
      <c r="DG924" s="276"/>
      <c r="DH924" s="276"/>
      <c r="DI924" s="276"/>
      <c r="DJ924" s="276"/>
      <c r="DK924" s="262"/>
      <c r="DL924" s="262"/>
      <c r="DM924" s="262"/>
      <c r="DN924" s="262"/>
      <c r="DO924" s="262"/>
      <c r="DP924" s="262"/>
      <c r="DQ924" s="262"/>
      <c r="DR924" s="262"/>
      <c r="DS924" s="262"/>
      <c r="DT924" s="262"/>
      <c r="DU924" s="262"/>
      <c r="DV924" s="262"/>
      <c r="DW924" s="262"/>
      <c r="DX924" s="262"/>
      <c r="DY924" s="262"/>
      <c r="DZ924" s="262"/>
      <c r="EA924" s="262"/>
      <c r="EB924" s="262"/>
      <c r="EC924" s="262"/>
      <c r="ED924" s="262"/>
      <c r="EE924" s="262"/>
      <c r="EF924" s="262"/>
      <c r="EG924" s="262"/>
      <c r="EH924" s="262"/>
      <c r="EI924" s="262"/>
      <c r="EJ924" s="262"/>
      <c r="EK924" s="262"/>
      <c r="EL924" s="263"/>
      <c r="EM924" s="263"/>
      <c r="EN924" s="263"/>
      <c r="EO924" s="263"/>
      <c r="EP924" s="263"/>
      <c r="EQ924" s="263"/>
      <c r="ER924" s="263"/>
      <c r="ES924" s="263"/>
      <c r="ET924" s="263"/>
      <c r="EU924" s="263"/>
      <c r="EV924" s="263"/>
      <c r="EW924" s="263"/>
      <c r="EX924" s="263"/>
      <c r="EY924" s="263"/>
      <c r="EZ924" s="263"/>
      <c r="FA924" s="263"/>
      <c r="FB924" s="263"/>
      <c r="FC924" s="263"/>
      <c r="FD924" s="263"/>
      <c r="FE924" s="263"/>
      <c r="FF924" s="263"/>
      <c r="FG924" s="263"/>
      <c r="FH924" s="263"/>
      <c r="FI924" s="263"/>
      <c r="FJ924" s="263"/>
      <c r="FK924" s="263"/>
      <c r="FL924" s="263"/>
    </row>
    <row r="925" spans="1:176" ht="20.100000000000001" hidden="1" customHeight="1">
      <c r="A925" s="837"/>
      <c r="B925" s="826"/>
      <c r="C925" s="826"/>
      <c r="D925" s="826"/>
      <c r="E925" s="826"/>
      <c r="F925" s="826"/>
      <c r="G925" s="826"/>
      <c r="H925" s="836"/>
      <c r="I925" s="794"/>
      <c r="J925" s="709"/>
      <c r="K925" s="709"/>
      <c r="L925" s="709"/>
      <c r="M925" s="709"/>
      <c r="N925" s="709"/>
      <c r="O925" s="795"/>
      <c r="P925" s="794"/>
      <c r="Q925" s="795"/>
      <c r="R925" s="811" t="s">
        <v>431</v>
      </c>
      <c r="S925" s="809"/>
      <c r="T925" s="809"/>
      <c r="U925" s="763" t="s">
        <v>496</v>
      </c>
      <c r="V925" s="747"/>
      <c r="W925" s="809"/>
      <c r="X925" s="809"/>
      <c r="Y925" s="809"/>
      <c r="Z925" s="763"/>
      <c r="AA925" s="747"/>
      <c r="AB925" s="747"/>
      <c r="AC925" s="747"/>
      <c r="AD925" s="763"/>
      <c r="AE925" s="747"/>
      <c r="AF925" s="747"/>
      <c r="AG925" s="747"/>
      <c r="AH925" s="747"/>
      <c r="AI925" s="747"/>
      <c r="AJ925" s="747"/>
      <c r="AK925" s="810"/>
      <c r="AL925" s="753">
        <f>SUM(AL917:AL924)</f>
        <v>0</v>
      </c>
      <c r="AM925" s="754"/>
      <c r="AN925" s="754"/>
      <c r="AO925" s="754"/>
      <c r="AP925" s="754"/>
      <c r="AQ925" s="755"/>
      <c r="AT925" s="275"/>
      <c r="AU925" s="275"/>
      <c r="BL925" s="275"/>
      <c r="BM925" s="275"/>
      <c r="BN925" s="275"/>
      <c r="BO925" s="275"/>
      <c r="BP925" s="275"/>
      <c r="BQ925" s="275"/>
      <c r="BR925" s="275"/>
      <c r="BS925" s="275"/>
      <c r="BT925" s="275"/>
      <c r="BU925" s="275"/>
      <c r="BV925" s="275"/>
      <c r="BW925" s="275"/>
      <c r="BX925" s="275"/>
      <c r="BY925" s="275"/>
      <c r="BZ925" s="275"/>
      <c r="CA925" s="275"/>
      <c r="CB925" s="275"/>
      <c r="CC925" s="275"/>
      <c r="CD925" s="275"/>
      <c r="CE925" s="275"/>
      <c r="CF925" s="275"/>
      <c r="CG925" s="275"/>
      <c r="CH925" s="275"/>
      <c r="CI925" s="275"/>
      <c r="CJ925" s="275"/>
      <c r="CK925" s="275"/>
      <c r="CL925" s="276"/>
      <c r="CM925" s="276"/>
      <c r="CN925" s="276"/>
      <c r="CO925" s="276"/>
      <c r="CP925" s="276"/>
      <c r="CQ925" s="276"/>
      <c r="CR925" s="276"/>
      <c r="CS925" s="276"/>
      <c r="CT925" s="276"/>
      <c r="CU925" s="276"/>
      <c r="CV925" s="276"/>
      <c r="CW925" s="276"/>
      <c r="CX925" s="276"/>
      <c r="CY925" s="276"/>
      <c r="CZ925" s="276"/>
      <c r="DA925" s="276"/>
      <c r="DB925" s="276"/>
      <c r="DC925" s="276"/>
      <c r="DD925" s="276"/>
      <c r="DE925" s="276"/>
      <c r="DF925" s="276"/>
      <c r="DG925" s="276"/>
      <c r="DH925" s="276"/>
      <c r="DI925" s="276"/>
      <c r="DJ925" s="276"/>
      <c r="DK925" s="262"/>
      <c r="DL925" s="262"/>
      <c r="DM925" s="262"/>
      <c r="DN925" s="262"/>
      <c r="DO925" s="262"/>
      <c r="DP925" s="262"/>
      <c r="DQ925" s="262"/>
      <c r="DR925" s="262"/>
      <c r="DS925" s="262"/>
      <c r="DT925" s="262"/>
      <c r="DU925" s="262"/>
      <c r="DV925" s="262"/>
      <c r="DW925" s="262"/>
      <c r="DX925" s="262"/>
      <c r="DY925" s="262"/>
      <c r="DZ925" s="262"/>
      <c r="EA925" s="262"/>
      <c r="EB925" s="262"/>
      <c r="EC925" s="262"/>
      <c r="ED925" s="262"/>
      <c r="EE925" s="262"/>
      <c r="EF925" s="262"/>
      <c r="EG925" s="262"/>
      <c r="EH925" s="262"/>
      <c r="EI925" s="262"/>
      <c r="EJ925" s="262"/>
      <c r="EK925" s="262"/>
      <c r="EL925" s="263"/>
      <c r="EM925" s="263"/>
      <c r="EN925" s="263"/>
      <c r="EO925" s="263"/>
      <c r="EP925" s="263"/>
      <c r="EQ925" s="263"/>
      <c r="ER925" s="263"/>
      <c r="ES925" s="263"/>
      <c r="ET925" s="263"/>
      <c r="EU925" s="263"/>
      <c r="EV925" s="263"/>
      <c r="EW925" s="263"/>
      <c r="EX925" s="263"/>
      <c r="EY925" s="263"/>
      <c r="EZ925" s="263"/>
      <c r="FA925" s="263"/>
      <c r="FB925" s="263"/>
      <c r="FC925" s="263"/>
      <c r="FD925" s="263"/>
      <c r="FE925" s="263"/>
      <c r="FF925" s="263"/>
      <c r="FG925" s="263"/>
      <c r="FH925" s="263"/>
      <c r="FI925" s="263"/>
      <c r="FJ925" s="263"/>
      <c r="FK925" s="263"/>
      <c r="FL925" s="263"/>
    </row>
    <row r="926" spans="1:176" ht="20.100000000000001" hidden="1" customHeight="1">
      <c r="A926" s="837"/>
      <c r="B926" s="826"/>
      <c r="C926" s="826"/>
      <c r="D926" s="826"/>
      <c r="E926" s="826"/>
      <c r="F926" s="826"/>
      <c r="G926" s="826"/>
      <c r="H926" s="836"/>
      <c r="I926" s="794"/>
      <c r="J926" s="709"/>
      <c r="K926" s="709"/>
      <c r="L926" s="709"/>
      <c r="M926" s="709"/>
      <c r="N926" s="709"/>
      <c r="O926" s="795"/>
      <c r="P926" s="765"/>
      <c r="Q926" s="788"/>
      <c r="R926" s="1119" t="s">
        <v>836</v>
      </c>
      <c r="S926" s="819"/>
      <c r="T926" s="824"/>
      <c r="U926" s="824"/>
      <c r="V926" s="709"/>
      <c r="W926" s="709"/>
      <c r="X926" s="893"/>
      <c r="Y926" s="893"/>
      <c r="Z926" s="1138"/>
      <c r="AA926" s="709"/>
      <c r="AB926" s="709"/>
      <c r="AC926" s="893"/>
      <c r="AD926" s="710"/>
      <c r="AE926" s="827"/>
      <c r="AF926" s="1285"/>
      <c r="AG926" s="1285"/>
      <c r="AH926" s="709"/>
      <c r="AI926" s="709"/>
      <c r="AJ926" s="709"/>
      <c r="AK926" s="795"/>
      <c r="AL926" s="799"/>
      <c r="AM926" s="800"/>
      <c r="AN926" s="800"/>
      <c r="AO926" s="800"/>
      <c r="AP926" s="800"/>
      <c r="AQ926" s="821"/>
      <c r="BL926" s="275"/>
      <c r="BM926" s="275"/>
      <c r="BN926" s="275"/>
      <c r="BO926" s="275"/>
      <c r="BP926" s="275"/>
      <c r="BQ926" s="275"/>
      <c r="BR926" s="275"/>
      <c r="BS926" s="275"/>
      <c r="BT926" s="275"/>
      <c r="BU926" s="275"/>
      <c r="BV926" s="275"/>
      <c r="BW926" s="275"/>
      <c r="BX926" s="275"/>
      <c r="BY926" s="275"/>
      <c r="BZ926" s="275"/>
      <c r="CA926" s="275"/>
      <c r="CB926" s="275"/>
      <c r="CC926" s="275"/>
      <c r="CD926" s="275"/>
      <c r="CE926" s="275"/>
      <c r="CF926" s="275"/>
      <c r="CG926" s="275"/>
      <c r="CH926" s="275"/>
      <c r="CI926" s="275"/>
      <c r="CJ926" s="275"/>
      <c r="CK926" s="275"/>
      <c r="CL926" s="276"/>
      <c r="CM926" s="276"/>
      <c r="CN926" s="276"/>
      <c r="CO926" s="276"/>
      <c r="CP926" s="276"/>
      <c r="CQ926" s="276"/>
      <c r="CR926" s="276"/>
      <c r="CS926" s="276"/>
      <c r="CT926" s="276"/>
      <c r="CU926" s="276"/>
      <c r="CV926" s="276"/>
      <c r="CW926" s="276"/>
      <c r="CX926" s="276"/>
      <c r="CY926" s="276"/>
      <c r="CZ926" s="276"/>
      <c r="DA926" s="276"/>
      <c r="DB926" s="276"/>
      <c r="DC926" s="276"/>
      <c r="DD926" s="276"/>
      <c r="DE926" s="276"/>
      <c r="DF926" s="276"/>
      <c r="DG926" s="276"/>
      <c r="DH926" s="276"/>
      <c r="DI926" s="276"/>
      <c r="DJ926" s="276"/>
      <c r="DK926" s="262"/>
      <c r="DL926" s="262"/>
      <c r="DM926" s="262"/>
      <c r="DN926" s="262"/>
      <c r="DO926" s="262"/>
      <c r="DP926" s="262"/>
      <c r="DQ926" s="262"/>
      <c r="DR926" s="262"/>
      <c r="DS926" s="262"/>
      <c r="DT926" s="262"/>
      <c r="DU926" s="262"/>
      <c r="DV926" s="262"/>
      <c r="DW926" s="262"/>
      <c r="DX926" s="262"/>
      <c r="DY926" s="262"/>
      <c r="DZ926" s="262"/>
      <c r="EA926" s="262"/>
      <c r="EB926" s="262"/>
      <c r="EC926" s="262"/>
      <c r="ED926" s="262"/>
      <c r="EE926" s="262"/>
      <c r="EF926" s="262"/>
      <c r="EG926" s="262"/>
      <c r="EH926" s="262"/>
      <c r="EI926" s="262"/>
      <c r="EJ926" s="262"/>
      <c r="EK926" s="262"/>
      <c r="EL926" s="263"/>
      <c r="EM926" s="263"/>
      <c r="EN926" s="263"/>
      <c r="EO926" s="263"/>
      <c r="EP926" s="263"/>
      <c r="EQ926" s="263"/>
      <c r="ER926" s="263"/>
      <c r="ES926" s="263"/>
      <c r="ET926" s="263"/>
      <c r="EU926" s="263"/>
      <c r="EV926" s="263"/>
      <c r="EW926" s="263"/>
      <c r="EX926" s="263"/>
      <c r="EY926" s="263"/>
      <c r="EZ926" s="263"/>
      <c r="FA926" s="263"/>
      <c r="FB926" s="263"/>
      <c r="FC926" s="263"/>
      <c r="FD926" s="263"/>
      <c r="FE926" s="263"/>
      <c r="FF926" s="263"/>
      <c r="FG926" s="263"/>
      <c r="FH926" s="263"/>
      <c r="FI926" s="263"/>
      <c r="FJ926" s="263"/>
      <c r="FK926" s="263"/>
      <c r="FL926" s="263"/>
    </row>
    <row r="927" spans="1:176" ht="20.100000000000001" hidden="1" customHeight="1">
      <c r="A927" s="837"/>
      <c r="B927" s="826"/>
      <c r="C927" s="826"/>
      <c r="D927" s="826"/>
      <c r="E927" s="826"/>
      <c r="F927" s="826"/>
      <c r="G927" s="826"/>
      <c r="H927" s="836"/>
      <c r="I927" s="794"/>
      <c r="J927" s="709"/>
      <c r="K927" s="709"/>
      <c r="L927" s="709"/>
      <c r="M927" s="709"/>
      <c r="N927" s="709"/>
      <c r="O927" s="795"/>
      <c r="P927" s="765"/>
      <c r="Q927" s="788"/>
      <c r="R927" s="794" t="s">
        <v>837</v>
      </c>
      <c r="S927" s="819"/>
      <c r="T927" s="824"/>
      <c r="U927" s="824"/>
      <c r="V927" s="709"/>
      <c r="W927" s="709"/>
      <c r="X927" s="893"/>
      <c r="Y927" s="893"/>
      <c r="Z927" s="1138"/>
      <c r="AA927" s="709"/>
      <c r="AB927" s="709"/>
      <c r="AC927" s="893"/>
      <c r="AD927" s="710"/>
      <c r="AE927" s="827"/>
      <c r="AF927" s="1285"/>
      <c r="AG927" s="1285"/>
      <c r="AH927" s="709"/>
      <c r="AI927" s="709"/>
      <c r="AJ927" s="709"/>
      <c r="AK927" s="795"/>
      <c r="AL927" s="799"/>
      <c r="AM927" s="800"/>
      <c r="AN927" s="800"/>
      <c r="AO927" s="800"/>
      <c r="AP927" s="800"/>
      <c r="AQ927" s="821"/>
      <c r="BL927" s="275"/>
      <c r="BM927" s="275"/>
      <c r="BN927" s="275"/>
      <c r="BO927" s="275"/>
      <c r="BP927" s="275"/>
      <c r="BQ927" s="275"/>
      <c r="BR927" s="275"/>
      <c r="BS927" s="275"/>
      <c r="BT927" s="275"/>
      <c r="BU927" s="275"/>
      <c r="BV927" s="275"/>
      <c r="BW927" s="275"/>
      <c r="BX927" s="275"/>
      <c r="BY927" s="275"/>
      <c r="BZ927" s="275"/>
      <c r="CA927" s="275"/>
      <c r="CB927" s="275"/>
      <c r="CC927" s="275"/>
      <c r="CD927" s="275"/>
      <c r="CE927" s="275"/>
      <c r="CF927" s="275"/>
      <c r="CG927" s="275"/>
      <c r="CH927" s="275"/>
      <c r="CI927" s="275"/>
      <c r="CJ927" s="275"/>
      <c r="CK927" s="275"/>
      <c r="CL927" s="276"/>
      <c r="CM927" s="276"/>
      <c r="CN927" s="276"/>
      <c r="CO927" s="276"/>
      <c r="CP927" s="276"/>
      <c r="CQ927" s="276"/>
      <c r="CR927" s="276"/>
      <c r="CS927" s="276"/>
      <c r="CT927" s="276"/>
      <c r="CU927" s="276"/>
      <c r="CV927" s="276"/>
      <c r="CW927" s="276"/>
      <c r="CX927" s="276"/>
      <c r="CY927" s="276"/>
      <c r="CZ927" s="276"/>
      <c r="DA927" s="276"/>
      <c r="DB927" s="276"/>
      <c r="DC927" s="276"/>
      <c r="DD927" s="276"/>
      <c r="DE927" s="276"/>
      <c r="DF927" s="276"/>
      <c r="DG927" s="276"/>
      <c r="DH927" s="276"/>
      <c r="DI927" s="276"/>
      <c r="DJ927" s="276"/>
      <c r="DK927" s="262"/>
      <c r="DL927" s="262"/>
      <c r="DM927" s="262"/>
      <c r="DN927" s="262"/>
      <c r="DO927" s="262"/>
      <c r="DP927" s="262"/>
      <c r="DQ927" s="262"/>
      <c r="DR927" s="262"/>
      <c r="DS927" s="262"/>
      <c r="DT927" s="262"/>
      <c r="DU927" s="262"/>
      <c r="DV927" s="262"/>
      <c r="DW927" s="262"/>
      <c r="DX927" s="262"/>
      <c r="DY927" s="262"/>
      <c r="DZ927" s="262"/>
      <c r="EA927" s="262"/>
      <c r="EB927" s="262"/>
      <c r="EC927" s="262"/>
      <c r="ED927" s="262"/>
      <c r="EE927" s="262"/>
      <c r="EF927" s="262"/>
      <c r="EG927" s="262"/>
      <c r="EH927" s="262"/>
      <c r="EI927" s="262"/>
      <c r="EJ927" s="262"/>
      <c r="EK927" s="262"/>
      <c r="EL927" s="263"/>
      <c r="EM927" s="263"/>
      <c r="EN927" s="263"/>
      <c r="EO927" s="263"/>
      <c r="EP927" s="263"/>
      <c r="EQ927" s="263"/>
      <c r="ER927" s="263"/>
      <c r="ES927" s="263"/>
      <c r="ET927" s="263"/>
      <c r="EU927" s="263"/>
      <c r="EV927" s="263"/>
      <c r="EW927" s="263"/>
      <c r="EX927" s="263"/>
      <c r="EY927" s="263"/>
      <c r="EZ927" s="263"/>
      <c r="FA927" s="263"/>
      <c r="FB927" s="263"/>
      <c r="FC927" s="263"/>
      <c r="FD927" s="263"/>
      <c r="FE927" s="263"/>
      <c r="FF927" s="263"/>
      <c r="FG927" s="263"/>
      <c r="FH927" s="263"/>
      <c r="FI927" s="263"/>
      <c r="FJ927" s="263"/>
      <c r="FK927" s="263"/>
      <c r="FL927" s="263"/>
    </row>
    <row r="928" spans="1:176" ht="20.100000000000001" hidden="1" customHeight="1">
      <c r="A928" s="837"/>
      <c r="B928" s="826"/>
      <c r="C928" s="826"/>
      <c r="D928" s="826"/>
      <c r="E928" s="826"/>
      <c r="F928" s="826"/>
      <c r="G928" s="826"/>
      <c r="H928" s="836"/>
      <c r="I928" s="794"/>
      <c r="J928" s="709"/>
      <c r="K928" s="709"/>
      <c r="L928" s="709"/>
      <c r="M928" s="709"/>
      <c r="N928" s="709"/>
      <c r="O928" s="795"/>
      <c r="P928" s="794"/>
      <c r="Q928" s="795"/>
      <c r="R928" s="794"/>
      <c r="S928" s="824"/>
      <c r="T928" s="824" t="s">
        <v>835</v>
      </c>
      <c r="U928" s="710"/>
      <c r="V928" s="709"/>
      <c r="W928" s="709"/>
      <c r="X928" s="709" t="s">
        <v>467</v>
      </c>
      <c r="Y928" s="1298">
        <v>0</v>
      </c>
      <c r="Z928" s="1299"/>
      <c r="AA928" s="872"/>
      <c r="AB928" s="708" t="s">
        <v>501</v>
      </c>
      <c r="AC928" s="976">
        <f>AC917</f>
        <v>0</v>
      </c>
      <c r="AD928" s="872"/>
      <c r="AE928" s="766"/>
      <c r="AF928" s="710" t="s">
        <v>501</v>
      </c>
      <c r="AG928" s="871">
        <v>2.5</v>
      </c>
      <c r="AH928" s="766"/>
      <c r="AI928" s="819"/>
      <c r="AJ928" s="1285" t="s">
        <v>469</v>
      </c>
      <c r="AK928" s="795"/>
      <c r="AL928" s="740">
        <f t="shared" ref="AL928:AL935" si="31">ROUND(((Y928*AC928*AG928)),3)</f>
        <v>0</v>
      </c>
      <c r="AM928" s="741"/>
      <c r="AN928" s="741"/>
      <c r="AO928" s="741"/>
      <c r="AP928" s="741"/>
      <c r="AQ928" s="742"/>
      <c r="BL928" s="275"/>
      <c r="BM928" s="275"/>
      <c r="BN928" s="275"/>
      <c r="BO928" s="275"/>
      <c r="BP928" s="275"/>
      <c r="BQ928" s="275"/>
      <c r="BR928" s="275"/>
      <c r="BS928" s="275"/>
      <c r="BT928" s="275"/>
      <c r="BU928" s="275"/>
      <c r="BV928" s="275"/>
      <c r="BW928" s="275"/>
      <c r="BX928" s="275"/>
      <c r="BY928" s="275"/>
      <c r="BZ928" s="275"/>
      <c r="CA928" s="275"/>
      <c r="CB928" s="275"/>
      <c r="CC928" s="275"/>
      <c r="CD928" s="275"/>
      <c r="CE928" s="275"/>
      <c r="CF928" s="275"/>
      <c r="CG928" s="275"/>
      <c r="CH928" s="275"/>
      <c r="CI928" s="275"/>
      <c r="CJ928" s="275"/>
      <c r="CK928" s="275"/>
      <c r="CL928" s="276"/>
      <c r="CM928" s="276"/>
      <c r="CN928" s="276"/>
      <c r="CO928" s="276"/>
      <c r="CP928" s="276"/>
      <c r="CQ928" s="276"/>
      <c r="CR928" s="276"/>
      <c r="CS928" s="276"/>
      <c r="CT928" s="276"/>
      <c r="CU928" s="276"/>
      <c r="CV928" s="276"/>
      <c r="CW928" s="276"/>
      <c r="CX928" s="276"/>
      <c r="CY928" s="276"/>
      <c r="CZ928" s="276"/>
      <c r="DA928" s="276"/>
      <c r="DB928" s="276"/>
      <c r="DC928" s="276"/>
      <c r="DD928" s="276"/>
      <c r="DE928" s="276"/>
      <c r="DF928" s="276"/>
      <c r="DG928" s="276"/>
      <c r="DH928" s="276"/>
      <c r="DI928" s="276"/>
      <c r="DJ928" s="276"/>
      <c r="DK928" s="262"/>
      <c r="DL928" s="262"/>
      <c r="DM928" s="262"/>
      <c r="DN928" s="262"/>
      <c r="DO928" s="262"/>
      <c r="DP928" s="262"/>
      <c r="DQ928" s="262"/>
      <c r="DR928" s="262"/>
      <c r="DS928" s="262"/>
      <c r="DT928" s="262"/>
      <c r="DU928" s="262"/>
      <c r="DV928" s="262"/>
      <c r="DW928" s="262"/>
      <c r="DX928" s="262"/>
      <c r="DY928" s="262"/>
      <c r="DZ928" s="262"/>
      <c r="EA928" s="262"/>
      <c r="EB928" s="262"/>
      <c r="EC928" s="262"/>
      <c r="ED928" s="262"/>
      <c r="EE928" s="262"/>
      <c r="EF928" s="262"/>
      <c r="EG928" s="262"/>
      <c r="EH928" s="262"/>
      <c r="EI928" s="262"/>
      <c r="EJ928" s="262"/>
      <c r="EK928" s="262"/>
      <c r="EL928" s="263"/>
      <c r="EM928" s="263"/>
      <c r="EN928" s="263"/>
      <c r="EO928" s="263"/>
      <c r="EP928" s="263"/>
      <c r="EQ928" s="263"/>
      <c r="ER928" s="263"/>
      <c r="ES928" s="263"/>
      <c r="ET928" s="263"/>
      <c r="EU928" s="263"/>
      <c r="EV928" s="263"/>
      <c r="EW928" s="263"/>
      <c r="EX928" s="263"/>
      <c r="EY928" s="263"/>
      <c r="EZ928" s="263"/>
      <c r="FA928" s="263"/>
      <c r="FB928" s="263"/>
      <c r="FC928" s="263"/>
      <c r="FD928" s="263"/>
      <c r="FE928" s="263"/>
      <c r="FF928" s="263"/>
      <c r="FG928" s="263"/>
      <c r="FH928" s="263"/>
      <c r="FI928" s="263"/>
      <c r="FJ928" s="263"/>
      <c r="FK928" s="263"/>
      <c r="FL928" s="263"/>
    </row>
    <row r="929" spans="1:168" ht="20.100000000000001" hidden="1" customHeight="1">
      <c r="A929" s="837"/>
      <c r="B929" s="826"/>
      <c r="C929" s="826"/>
      <c r="D929" s="826"/>
      <c r="E929" s="826"/>
      <c r="F929" s="826"/>
      <c r="G929" s="826"/>
      <c r="H929" s="836"/>
      <c r="I929" s="794"/>
      <c r="J929" s="709"/>
      <c r="K929" s="709"/>
      <c r="L929" s="709"/>
      <c r="M929" s="709"/>
      <c r="N929" s="709"/>
      <c r="O929" s="795"/>
      <c r="P929" s="794"/>
      <c r="Q929" s="795"/>
      <c r="R929" s="698"/>
      <c r="S929" s="699"/>
      <c r="T929" s="699"/>
      <c r="U929" s="708"/>
      <c r="V929" s="709"/>
      <c r="W929" s="709"/>
      <c r="X929" s="703" t="s">
        <v>467</v>
      </c>
      <c r="Y929" s="1298">
        <v>0</v>
      </c>
      <c r="Z929" s="1299"/>
      <c r="AA929" s="872"/>
      <c r="AB929" s="708" t="s">
        <v>501</v>
      </c>
      <c r="AC929" s="976">
        <v>0</v>
      </c>
      <c r="AD929" s="872"/>
      <c r="AE929" s="766"/>
      <c r="AF929" s="710" t="s">
        <v>501</v>
      </c>
      <c r="AG929" s="871">
        <v>0</v>
      </c>
      <c r="AH929" s="766"/>
      <c r="AI929" s="819"/>
      <c r="AJ929" s="1285" t="s">
        <v>469</v>
      </c>
      <c r="AK929" s="795"/>
      <c r="AL929" s="740">
        <f t="shared" si="31"/>
        <v>0</v>
      </c>
      <c r="AM929" s="741"/>
      <c r="AN929" s="741"/>
      <c r="AO929" s="741"/>
      <c r="AP929" s="741"/>
      <c r="AQ929" s="742"/>
      <c r="BL929" s="275"/>
      <c r="BM929" s="275"/>
      <c r="BN929" s="275"/>
      <c r="BO929" s="275"/>
      <c r="BP929" s="275"/>
      <c r="BQ929" s="275"/>
      <c r="BR929" s="275"/>
      <c r="BS929" s="275"/>
      <c r="BT929" s="275"/>
      <c r="BU929" s="275"/>
      <c r="BV929" s="275"/>
      <c r="BW929" s="275"/>
      <c r="BX929" s="275"/>
      <c r="BY929" s="275"/>
      <c r="BZ929" s="275"/>
      <c r="CA929" s="275"/>
      <c r="CB929" s="275"/>
      <c r="CC929" s="275"/>
      <c r="CD929" s="275"/>
      <c r="CE929" s="275"/>
      <c r="CF929" s="275"/>
      <c r="CG929" s="275"/>
      <c r="CH929" s="275"/>
      <c r="CI929" s="275"/>
      <c r="CJ929" s="275"/>
      <c r="CK929" s="275"/>
      <c r="CL929" s="276"/>
      <c r="CM929" s="276"/>
      <c r="CN929" s="276"/>
      <c r="CO929" s="276"/>
      <c r="CP929" s="276"/>
      <c r="CQ929" s="276"/>
      <c r="CR929" s="276"/>
      <c r="CS929" s="276"/>
      <c r="CT929" s="276"/>
      <c r="CU929" s="276"/>
      <c r="CV929" s="276"/>
      <c r="CW929" s="276"/>
      <c r="CX929" s="276"/>
      <c r="CY929" s="276"/>
      <c r="CZ929" s="276"/>
      <c r="DA929" s="276"/>
      <c r="DB929" s="276"/>
      <c r="DC929" s="276"/>
      <c r="DD929" s="276"/>
      <c r="DE929" s="276"/>
      <c r="DF929" s="276"/>
      <c r="DG929" s="276"/>
      <c r="DH929" s="276"/>
      <c r="DI929" s="276"/>
      <c r="DJ929" s="276"/>
      <c r="DK929" s="262"/>
      <c r="DL929" s="262"/>
      <c r="DM929" s="262"/>
      <c r="DN929" s="262"/>
      <c r="DO929" s="262"/>
      <c r="DP929" s="262"/>
      <c r="DQ929" s="262"/>
      <c r="DR929" s="262"/>
      <c r="DS929" s="262"/>
      <c r="DT929" s="262"/>
      <c r="DU929" s="262"/>
      <c r="DV929" s="262"/>
      <c r="DW929" s="262"/>
      <c r="DX929" s="262"/>
      <c r="DY929" s="262"/>
      <c r="DZ929" s="262"/>
      <c r="EA929" s="262"/>
      <c r="EB929" s="262"/>
      <c r="EC929" s="262"/>
      <c r="ED929" s="262"/>
      <c r="EE929" s="262"/>
      <c r="EF929" s="262"/>
      <c r="EG929" s="262"/>
      <c r="EH929" s="262"/>
      <c r="EI929" s="262"/>
      <c r="EJ929" s="262"/>
      <c r="EK929" s="262"/>
      <c r="EL929" s="263"/>
      <c r="EM929" s="263"/>
      <c r="EN929" s="263"/>
      <c r="EO929" s="263"/>
      <c r="EP929" s="263"/>
      <c r="EQ929" s="263"/>
      <c r="ER929" s="263"/>
      <c r="ES929" s="263"/>
      <c r="ET929" s="263"/>
      <c r="EU929" s="263"/>
      <c r="EV929" s="263"/>
      <c r="EW929" s="263"/>
      <c r="EX929" s="263"/>
      <c r="EY929" s="263"/>
      <c r="EZ929" s="263"/>
      <c r="FA929" s="263"/>
      <c r="FB929" s="263"/>
      <c r="FC929" s="263"/>
      <c r="FD929" s="263"/>
      <c r="FE929" s="263"/>
      <c r="FF929" s="263"/>
      <c r="FG929" s="263"/>
      <c r="FH929" s="263"/>
      <c r="FI929" s="263"/>
      <c r="FJ929" s="263"/>
      <c r="FK929" s="263"/>
      <c r="FL929" s="263"/>
    </row>
    <row r="930" spans="1:168" ht="20.100000000000001" hidden="1" customHeight="1">
      <c r="A930" s="837"/>
      <c r="B930" s="826"/>
      <c r="C930" s="826"/>
      <c r="D930" s="826"/>
      <c r="E930" s="826"/>
      <c r="F930" s="826"/>
      <c r="G930" s="826"/>
      <c r="H930" s="836"/>
      <c r="I930" s="794"/>
      <c r="J930" s="709"/>
      <c r="K930" s="709"/>
      <c r="L930" s="709"/>
      <c r="M930" s="709"/>
      <c r="N930" s="709"/>
      <c r="O930" s="795"/>
      <c r="P930" s="794"/>
      <c r="Q930" s="795"/>
      <c r="R930" s="1119"/>
      <c r="S930" s="824"/>
      <c r="T930" s="824"/>
      <c r="U930" s="930"/>
      <c r="V930" s="709"/>
      <c r="W930" s="709"/>
      <c r="X930" s="709" t="s">
        <v>467</v>
      </c>
      <c r="Y930" s="1298">
        <v>0</v>
      </c>
      <c r="Z930" s="1299"/>
      <c r="AA930" s="872"/>
      <c r="AB930" s="708" t="s">
        <v>501</v>
      </c>
      <c r="AC930" s="976">
        <v>0</v>
      </c>
      <c r="AD930" s="872"/>
      <c r="AE930" s="766"/>
      <c r="AF930" s="710" t="s">
        <v>501</v>
      </c>
      <c r="AG930" s="871">
        <v>0</v>
      </c>
      <c r="AH930" s="766"/>
      <c r="AI930" s="819"/>
      <c r="AJ930" s="1285" t="s">
        <v>469</v>
      </c>
      <c r="AK930" s="795"/>
      <c r="AL930" s="740">
        <f t="shared" si="31"/>
        <v>0</v>
      </c>
      <c r="AM930" s="741"/>
      <c r="AN930" s="741"/>
      <c r="AO930" s="741"/>
      <c r="AP930" s="741"/>
      <c r="AQ930" s="742"/>
      <c r="AT930" s="111"/>
      <c r="AU930" s="111"/>
      <c r="AV930" s="111"/>
      <c r="AW930" s="111"/>
      <c r="AX930" s="111"/>
      <c r="AY930" s="112"/>
      <c r="AZ930" s="111"/>
      <c r="BA930" s="111"/>
      <c r="BB930" s="111"/>
      <c r="BC930" s="111"/>
      <c r="BD930" s="111"/>
      <c r="BL930" s="275"/>
      <c r="BM930" s="275"/>
      <c r="BN930" s="275"/>
      <c r="BO930" s="275"/>
      <c r="BP930" s="275"/>
      <c r="BQ930" s="275"/>
      <c r="BR930" s="275"/>
      <c r="BS930" s="275"/>
      <c r="BT930" s="275"/>
      <c r="BU930" s="275"/>
      <c r="BV930" s="275"/>
      <c r="BW930" s="275"/>
      <c r="BX930" s="275"/>
      <c r="BY930" s="275"/>
      <c r="BZ930" s="275"/>
      <c r="CA930" s="275"/>
      <c r="CB930" s="275"/>
      <c r="CC930" s="275"/>
      <c r="CD930" s="275"/>
      <c r="CE930" s="275"/>
      <c r="CF930" s="275"/>
      <c r="CG930" s="275"/>
      <c r="CH930" s="275"/>
      <c r="CI930" s="275"/>
      <c r="CJ930" s="275"/>
      <c r="CK930" s="275"/>
      <c r="CL930" s="276"/>
      <c r="CM930" s="276"/>
      <c r="CN930" s="276"/>
      <c r="CO930" s="276"/>
      <c r="CP930" s="276"/>
      <c r="CQ930" s="276"/>
      <c r="CR930" s="276"/>
      <c r="CS930" s="276"/>
      <c r="CT930" s="276"/>
      <c r="CU930" s="276"/>
      <c r="CV930" s="276"/>
      <c r="CW930" s="276"/>
      <c r="CX930" s="276"/>
      <c r="CY930" s="276"/>
      <c r="CZ930" s="276"/>
      <c r="DA930" s="276"/>
      <c r="DB930" s="276"/>
      <c r="DC930" s="276"/>
      <c r="DD930" s="276"/>
      <c r="DE930" s="276"/>
      <c r="DF930" s="276"/>
      <c r="DG930" s="276"/>
      <c r="DH930" s="276"/>
      <c r="DI930" s="276"/>
      <c r="DJ930" s="262"/>
      <c r="DK930" s="262"/>
      <c r="DL930" s="262"/>
      <c r="DM930" s="262"/>
      <c r="DN930" s="262"/>
      <c r="DO930" s="262"/>
      <c r="DP930" s="262"/>
      <c r="DQ930" s="262"/>
      <c r="DR930" s="262"/>
      <c r="DS930" s="262"/>
      <c r="DT930" s="262"/>
      <c r="DU930" s="262"/>
      <c r="DV930" s="262"/>
      <c r="DW930" s="262"/>
      <c r="DX930" s="262"/>
      <c r="DY930" s="262"/>
      <c r="DZ930" s="262"/>
      <c r="EA930" s="262"/>
      <c r="EB930" s="262"/>
      <c r="EC930" s="262"/>
      <c r="ED930" s="262"/>
      <c r="EE930" s="262"/>
      <c r="EF930" s="262"/>
      <c r="EG930" s="262"/>
      <c r="EH930" s="262"/>
      <c r="EI930" s="262"/>
      <c r="EJ930" s="262"/>
      <c r="EK930" s="262"/>
      <c r="EL930" s="263"/>
      <c r="EM930" s="263"/>
      <c r="EN930" s="263"/>
      <c r="EO930" s="263"/>
      <c r="EP930" s="263"/>
      <c r="EQ930" s="263"/>
      <c r="ER930" s="263"/>
      <c r="ES930" s="263"/>
      <c r="ET930" s="263"/>
      <c r="EU930" s="263"/>
      <c r="EV930" s="263"/>
      <c r="EW930" s="263"/>
      <c r="EX930" s="263"/>
      <c r="EY930" s="263"/>
      <c r="EZ930" s="263"/>
      <c r="FA930" s="263"/>
      <c r="FB930" s="263"/>
      <c r="FC930" s="263"/>
      <c r="FD930" s="263"/>
      <c r="FE930" s="263"/>
      <c r="FF930" s="263"/>
      <c r="FG930" s="263"/>
      <c r="FH930" s="263"/>
      <c r="FI930" s="263"/>
      <c r="FJ930" s="263"/>
      <c r="FK930" s="263"/>
      <c r="FL930" s="263"/>
    </row>
    <row r="931" spans="1:168" ht="20.100000000000001" hidden="1" customHeight="1">
      <c r="A931" s="837"/>
      <c r="B931" s="826"/>
      <c r="C931" s="826"/>
      <c r="D931" s="826"/>
      <c r="E931" s="826"/>
      <c r="F931" s="826"/>
      <c r="G931" s="826"/>
      <c r="H931" s="836"/>
      <c r="I931" s="794"/>
      <c r="J931" s="709"/>
      <c r="K931" s="709"/>
      <c r="L931" s="709"/>
      <c r="M931" s="709"/>
      <c r="N931" s="709"/>
      <c r="O931" s="795"/>
      <c r="P931" s="794"/>
      <c r="Q931" s="795"/>
      <c r="R931" s="794"/>
      <c r="S931" s="824"/>
      <c r="T931" s="824"/>
      <c r="U931" s="930"/>
      <c r="V931" s="709"/>
      <c r="W931" s="709"/>
      <c r="X931" s="709" t="s">
        <v>467</v>
      </c>
      <c r="Y931" s="1298">
        <v>0</v>
      </c>
      <c r="Z931" s="1299"/>
      <c r="AA931" s="872"/>
      <c r="AB931" s="708" t="s">
        <v>501</v>
      </c>
      <c r="AC931" s="976">
        <v>0</v>
      </c>
      <c r="AD931" s="872"/>
      <c r="AE931" s="766"/>
      <c r="AF931" s="710" t="s">
        <v>501</v>
      </c>
      <c r="AG931" s="871">
        <v>0</v>
      </c>
      <c r="AH931" s="766"/>
      <c r="AI931" s="819"/>
      <c r="AJ931" s="1285" t="s">
        <v>469</v>
      </c>
      <c r="AK931" s="795"/>
      <c r="AL931" s="740">
        <f t="shared" si="31"/>
        <v>0</v>
      </c>
      <c r="AM931" s="741"/>
      <c r="AN931" s="741"/>
      <c r="AO931" s="741"/>
      <c r="AP931" s="741"/>
      <c r="AQ931" s="742"/>
      <c r="AR931" s="293"/>
      <c r="AV931" s="275"/>
      <c r="AW931" s="275"/>
      <c r="AX931" s="275"/>
      <c r="AY931" s="275"/>
      <c r="AZ931" s="275"/>
      <c r="BA931" s="275"/>
      <c r="BB931" s="275"/>
      <c r="BC931" s="275"/>
      <c r="BD931" s="275"/>
      <c r="BE931" s="275"/>
      <c r="BF931" s="275"/>
      <c r="BG931" s="275"/>
      <c r="BH931" s="275"/>
      <c r="BI931" s="275"/>
      <c r="BL931" s="275"/>
      <c r="BM931" s="275"/>
      <c r="BN931" s="275"/>
      <c r="BO931" s="275"/>
      <c r="BP931" s="275"/>
      <c r="BQ931" s="275"/>
      <c r="BR931" s="275"/>
      <c r="BS931" s="275"/>
      <c r="BT931" s="275"/>
      <c r="BU931" s="275"/>
      <c r="BV931" s="275"/>
      <c r="BW931" s="275"/>
      <c r="BX931" s="275"/>
      <c r="BY931" s="275"/>
      <c r="BZ931" s="275"/>
      <c r="CA931" s="275"/>
      <c r="CB931" s="275"/>
      <c r="CC931" s="275"/>
      <c r="CD931" s="275"/>
      <c r="CE931" s="275"/>
      <c r="CF931" s="275"/>
      <c r="CG931" s="275"/>
      <c r="CH931" s="275"/>
      <c r="CI931" s="275"/>
      <c r="CJ931" s="275"/>
      <c r="CK931" s="275"/>
      <c r="CL931" s="276"/>
      <c r="CM931" s="276"/>
      <c r="CN931" s="276"/>
      <c r="CO931" s="276"/>
      <c r="CP931" s="276"/>
      <c r="CQ931" s="276"/>
      <c r="CR931" s="276"/>
      <c r="CS931" s="276"/>
      <c r="CT931" s="276"/>
      <c r="CU931" s="276"/>
      <c r="CV931" s="276"/>
      <c r="CW931" s="276"/>
      <c r="CX931" s="276"/>
      <c r="CY931" s="276"/>
      <c r="CZ931" s="276"/>
      <c r="DA931" s="276"/>
      <c r="DB931" s="276"/>
      <c r="DC931" s="276"/>
      <c r="DD931" s="276"/>
      <c r="DE931" s="276"/>
      <c r="DF931" s="276"/>
      <c r="DG931" s="276"/>
      <c r="DH931" s="276"/>
      <c r="DI931" s="276"/>
      <c r="DJ931" s="262"/>
      <c r="DK931" s="262"/>
      <c r="DL931" s="262"/>
      <c r="DM931" s="262"/>
      <c r="DN931" s="262"/>
      <c r="DO931" s="262"/>
      <c r="DP931" s="262"/>
      <c r="DQ931" s="262"/>
      <c r="DR931" s="262"/>
      <c r="DS931" s="262"/>
      <c r="DT931" s="262"/>
      <c r="DU931" s="262"/>
      <c r="DV931" s="262"/>
      <c r="DW931" s="262"/>
      <c r="DX931" s="262"/>
      <c r="DY931" s="262"/>
      <c r="DZ931" s="262"/>
      <c r="EA931" s="262"/>
      <c r="EB931" s="262"/>
      <c r="EC931" s="262"/>
      <c r="ED931" s="262"/>
      <c r="EE931" s="262"/>
      <c r="EF931" s="262"/>
      <c r="EG931" s="262"/>
      <c r="EH931" s="262"/>
      <c r="EI931" s="262"/>
      <c r="EJ931" s="262"/>
      <c r="EK931" s="262"/>
      <c r="EL931" s="263"/>
      <c r="EM931" s="263"/>
      <c r="EN931" s="263"/>
      <c r="EO931" s="263"/>
      <c r="EP931" s="263"/>
      <c r="EQ931" s="263"/>
      <c r="ER931" s="263"/>
      <c r="ET931" s="263"/>
      <c r="EU931" s="263"/>
      <c r="EV931" s="263"/>
      <c r="EW931" s="263"/>
      <c r="EX931" s="263"/>
      <c r="EY931" s="263"/>
      <c r="EZ931" s="263"/>
      <c r="FA931" s="263"/>
      <c r="FB931" s="263"/>
      <c r="FC931" s="263"/>
      <c r="FD931" s="263"/>
      <c r="FE931" s="263"/>
      <c r="FF931" s="263"/>
      <c r="FG931" s="263"/>
      <c r="FH931" s="263"/>
      <c r="FI931" s="263"/>
      <c r="FJ931" s="263"/>
      <c r="FK931" s="263"/>
      <c r="FL931" s="263"/>
    </row>
    <row r="932" spans="1:168" ht="20.100000000000001" hidden="1" customHeight="1">
      <c r="A932" s="837"/>
      <c r="B932" s="826"/>
      <c r="C932" s="826"/>
      <c r="D932" s="826"/>
      <c r="E932" s="826"/>
      <c r="F932" s="826"/>
      <c r="G932" s="826"/>
      <c r="H932" s="836"/>
      <c r="I932" s="794"/>
      <c r="J932" s="709"/>
      <c r="K932" s="709"/>
      <c r="L932" s="709"/>
      <c r="M932" s="709"/>
      <c r="N932" s="709"/>
      <c r="O932" s="795"/>
      <c r="P932" s="794"/>
      <c r="Q932" s="795"/>
      <c r="R932" s="1119"/>
      <c r="S932" s="824"/>
      <c r="T932" s="824"/>
      <c r="U932" s="930"/>
      <c r="V932" s="709"/>
      <c r="W932" s="709"/>
      <c r="X932" s="709" t="s">
        <v>467</v>
      </c>
      <c r="Y932" s="1298">
        <v>0</v>
      </c>
      <c r="Z932" s="1299"/>
      <c r="AA932" s="872"/>
      <c r="AB932" s="708" t="s">
        <v>501</v>
      </c>
      <c r="AC932" s="976">
        <v>0</v>
      </c>
      <c r="AD932" s="872"/>
      <c r="AE932" s="766"/>
      <c r="AF932" s="710" t="s">
        <v>501</v>
      </c>
      <c r="AG932" s="871">
        <v>0</v>
      </c>
      <c r="AH932" s="766"/>
      <c r="AI932" s="819"/>
      <c r="AJ932" s="1285" t="s">
        <v>469</v>
      </c>
      <c r="AK932" s="795"/>
      <c r="AL932" s="740">
        <f t="shared" si="31"/>
        <v>0</v>
      </c>
      <c r="AM932" s="741"/>
      <c r="AN932" s="741"/>
      <c r="AO932" s="741"/>
      <c r="AP932" s="741"/>
      <c r="AQ932" s="742"/>
      <c r="AR932" s="293"/>
      <c r="BL932" s="275"/>
      <c r="BM932" s="275"/>
      <c r="BN932" s="275"/>
      <c r="BO932" s="275"/>
      <c r="BP932" s="275"/>
      <c r="BQ932" s="275"/>
      <c r="BR932" s="275"/>
      <c r="BS932" s="275"/>
      <c r="BT932" s="275"/>
      <c r="BU932" s="275"/>
      <c r="BV932" s="275"/>
      <c r="BW932" s="275"/>
      <c r="BX932" s="275"/>
      <c r="BY932" s="275"/>
      <c r="BZ932" s="275"/>
      <c r="CA932" s="275"/>
      <c r="CB932" s="275"/>
      <c r="CC932" s="275"/>
      <c r="CD932" s="275"/>
      <c r="CE932" s="275"/>
      <c r="CF932" s="275"/>
      <c r="CG932" s="275"/>
      <c r="CH932" s="275"/>
      <c r="CI932" s="275"/>
      <c r="CJ932" s="275"/>
      <c r="CK932" s="275"/>
      <c r="CL932" s="276"/>
      <c r="CM932" s="276"/>
      <c r="CN932" s="276"/>
      <c r="CO932" s="276"/>
      <c r="CP932" s="276"/>
      <c r="CQ932" s="276"/>
      <c r="CR932" s="276"/>
      <c r="CS932" s="276"/>
      <c r="CT932" s="276"/>
      <c r="CU932" s="276"/>
      <c r="CV932" s="276"/>
      <c r="CW932" s="276"/>
      <c r="CX932" s="276"/>
      <c r="CY932" s="276"/>
      <c r="CZ932" s="276"/>
      <c r="DA932" s="276"/>
      <c r="DB932" s="276"/>
      <c r="DC932" s="276"/>
      <c r="DD932" s="276"/>
      <c r="DE932" s="276"/>
      <c r="DF932" s="276"/>
      <c r="DG932" s="276"/>
      <c r="DH932" s="276"/>
      <c r="DI932" s="276"/>
      <c r="DJ932" s="262"/>
      <c r="DK932" s="262"/>
      <c r="DL932" s="262"/>
      <c r="DM932" s="262"/>
      <c r="DN932" s="262"/>
      <c r="DO932" s="262"/>
      <c r="DP932" s="262"/>
      <c r="DQ932" s="262"/>
      <c r="DR932" s="262"/>
      <c r="DS932" s="262"/>
      <c r="DT932" s="262"/>
      <c r="DU932" s="262"/>
      <c r="DV932" s="262"/>
      <c r="DW932" s="262"/>
      <c r="DX932" s="262"/>
      <c r="DY932" s="262"/>
      <c r="DZ932" s="262"/>
      <c r="EA932" s="262"/>
      <c r="EB932" s="262"/>
      <c r="EC932" s="262"/>
      <c r="ED932" s="262"/>
      <c r="EE932" s="262"/>
      <c r="EF932" s="262"/>
      <c r="EG932" s="262"/>
      <c r="EH932" s="262"/>
      <c r="EI932" s="262"/>
      <c r="EJ932" s="262"/>
      <c r="EK932" s="262"/>
      <c r="EL932" s="263"/>
      <c r="EM932" s="263"/>
      <c r="EN932" s="263"/>
      <c r="EO932" s="263"/>
      <c r="EP932" s="263"/>
      <c r="EQ932" s="263"/>
      <c r="ER932" s="263"/>
      <c r="EW932" s="263"/>
      <c r="EX932" s="263"/>
      <c r="EY932" s="263"/>
      <c r="EZ932" s="263"/>
      <c r="FA932" s="263"/>
      <c r="FC932" s="263"/>
      <c r="FD932" s="263"/>
      <c r="FE932" s="263"/>
      <c r="FF932" s="263"/>
      <c r="FG932" s="263"/>
      <c r="FH932" s="263"/>
      <c r="FI932" s="263"/>
      <c r="FJ932" s="263"/>
      <c r="FK932" s="263"/>
      <c r="FL932" s="263"/>
    </row>
    <row r="933" spans="1:168" ht="20.100000000000001" hidden="1" customHeight="1">
      <c r="A933" s="837"/>
      <c r="B933" s="826"/>
      <c r="C933" s="826"/>
      <c r="D933" s="826"/>
      <c r="E933" s="826"/>
      <c r="F933" s="826"/>
      <c r="G933" s="826"/>
      <c r="H933" s="836"/>
      <c r="I933" s="794"/>
      <c r="J933" s="709"/>
      <c r="K933" s="709"/>
      <c r="L933" s="709"/>
      <c r="M933" s="709"/>
      <c r="N933" s="709"/>
      <c r="O933" s="795"/>
      <c r="P933" s="794"/>
      <c r="Q933" s="795"/>
      <c r="R933" s="1119"/>
      <c r="S933" s="824"/>
      <c r="T933" s="824" t="s">
        <v>443</v>
      </c>
      <c r="U933" s="930"/>
      <c r="V933" s="709"/>
      <c r="W933" s="709"/>
      <c r="X933" s="709" t="s">
        <v>467</v>
      </c>
      <c r="Y933" s="1298">
        <v>0</v>
      </c>
      <c r="Z933" s="1299"/>
      <c r="AA933" s="872"/>
      <c r="AB933" s="708" t="s">
        <v>501</v>
      </c>
      <c r="AC933" s="976">
        <v>1</v>
      </c>
      <c r="AD933" s="872"/>
      <c r="AE933" s="766"/>
      <c r="AF933" s="710" t="s">
        <v>501</v>
      </c>
      <c r="AG933" s="871">
        <v>2.5</v>
      </c>
      <c r="AH933" s="766"/>
      <c r="AI933" s="819"/>
      <c r="AJ933" s="1285" t="s">
        <v>469</v>
      </c>
      <c r="AK933" s="795"/>
      <c r="AL933" s="740">
        <f t="shared" si="31"/>
        <v>0</v>
      </c>
      <c r="AM933" s="741"/>
      <c r="AN933" s="741"/>
      <c r="AO933" s="741"/>
      <c r="AP933" s="741"/>
      <c r="AQ933" s="742"/>
      <c r="AR933" s="293"/>
      <c r="BL933" s="275"/>
      <c r="BM933" s="275"/>
      <c r="BN933" s="275"/>
      <c r="BO933" s="275"/>
      <c r="BP933" s="275"/>
      <c r="BQ933" s="275"/>
      <c r="BR933" s="275"/>
      <c r="BS933" s="275"/>
      <c r="BT933" s="275"/>
      <c r="BU933" s="275"/>
      <c r="BV933" s="275"/>
      <c r="BW933" s="275"/>
      <c r="BX933" s="275"/>
      <c r="BY933" s="275"/>
      <c r="BZ933" s="275"/>
      <c r="CA933" s="275"/>
      <c r="CB933" s="275"/>
      <c r="CC933" s="275"/>
      <c r="CD933" s="275"/>
      <c r="CE933" s="275"/>
      <c r="CF933" s="275"/>
      <c r="CG933" s="275"/>
      <c r="CH933" s="275"/>
      <c r="CI933" s="275"/>
      <c r="CJ933" s="275"/>
      <c r="CK933" s="275"/>
      <c r="CL933" s="276"/>
      <c r="CM933" s="276"/>
      <c r="CN933" s="276"/>
      <c r="CO933" s="276"/>
      <c r="CP933" s="276"/>
      <c r="CQ933" s="276"/>
      <c r="CR933" s="276"/>
      <c r="CS933" s="276"/>
      <c r="CT933" s="276"/>
      <c r="CU933" s="276"/>
      <c r="CV933" s="276"/>
      <c r="CW933" s="276"/>
      <c r="CX933" s="276"/>
      <c r="CY933" s="276"/>
      <c r="CZ933" s="276"/>
      <c r="DA933" s="276"/>
      <c r="DB933" s="276"/>
      <c r="DC933" s="276"/>
      <c r="DD933" s="276"/>
      <c r="DE933" s="276"/>
      <c r="DF933" s="276"/>
      <c r="DG933" s="276"/>
      <c r="DH933" s="276"/>
      <c r="DI933" s="276"/>
      <c r="DJ933" s="262"/>
      <c r="DK933" s="262"/>
      <c r="DL933" s="262"/>
      <c r="DM933" s="262"/>
      <c r="DN933" s="262"/>
      <c r="DO933" s="262"/>
      <c r="DP933" s="262"/>
      <c r="DQ933" s="262"/>
      <c r="DR933" s="262"/>
      <c r="DS933" s="262"/>
      <c r="DT933" s="262"/>
      <c r="DU933" s="262"/>
      <c r="DV933" s="262"/>
      <c r="DW933" s="262"/>
      <c r="DX933" s="262"/>
      <c r="DY933" s="262"/>
      <c r="DZ933" s="262"/>
      <c r="EA933" s="262"/>
      <c r="EB933" s="262"/>
      <c r="EC933" s="262"/>
      <c r="ED933" s="262"/>
      <c r="EE933" s="262"/>
      <c r="EF933" s="262"/>
      <c r="EG933" s="262"/>
      <c r="EH933" s="262"/>
      <c r="EI933" s="262"/>
      <c r="EJ933" s="262"/>
      <c r="EK933" s="262"/>
      <c r="EL933" s="263"/>
      <c r="EM933" s="263"/>
      <c r="EN933" s="263"/>
      <c r="EO933" s="263"/>
      <c r="EP933" s="263"/>
      <c r="EQ933" s="263"/>
      <c r="ER933" s="263"/>
      <c r="EW933" s="263"/>
      <c r="EX933" s="263"/>
      <c r="EY933" s="263"/>
      <c r="EZ933" s="263"/>
      <c r="FA933" s="263"/>
      <c r="FC933" s="263"/>
      <c r="FD933" s="263"/>
      <c r="FE933" s="263"/>
      <c r="FF933" s="263"/>
      <c r="FG933" s="263"/>
      <c r="FH933" s="263"/>
      <c r="FI933" s="263"/>
      <c r="FJ933" s="263"/>
      <c r="FK933" s="263"/>
      <c r="FL933" s="263"/>
    </row>
    <row r="934" spans="1:168" ht="20.100000000000001" hidden="1" customHeight="1">
      <c r="A934" s="837"/>
      <c r="B934" s="826"/>
      <c r="C934" s="826"/>
      <c r="D934" s="826"/>
      <c r="E934" s="826"/>
      <c r="F934" s="826"/>
      <c r="G934" s="826"/>
      <c r="H934" s="836"/>
      <c r="I934" s="794"/>
      <c r="J934" s="709"/>
      <c r="K934" s="709"/>
      <c r="L934" s="709"/>
      <c r="M934" s="709"/>
      <c r="N934" s="709"/>
      <c r="O934" s="795"/>
      <c r="P934" s="794"/>
      <c r="Q934" s="795"/>
      <c r="R934" s="1119"/>
      <c r="S934" s="824"/>
      <c r="T934" s="824"/>
      <c r="U934" s="930"/>
      <c r="V934" s="709"/>
      <c r="W934" s="709"/>
      <c r="X934" s="709" t="s">
        <v>467</v>
      </c>
      <c r="Y934" s="1298">
        <v>0</v>
      </c>
      <c r="Z934" s="1299"/>
      <c r="AA934" s="872"/>
      <c r="AB934" s="708" t="s">
        <v>501</v>
      </c>
      <c r="AC934" s="976">
        <v>0</v>
      </c>
      <c r="AD934" s="872"/>
      <c r="AE934" s="766"/>
      <c r="AF934" s="710" t="s">
        <v>501</v>
      </c>
      <c r="AG934" s="871">
        <v>0</v>
      </c>
      <c r="AH934" s="766"/>
      <c r="AI934" s="819"/>
      <c r="AJ934" s="1285" t="s">
        <v>469</v>
      </c>
      <c r="AK934" s="795"/>
      <c r="AL934" s="740">
        <f t="shared" si="31"/>
        <v>0</v>
      </c>
      <c r="AM934" s="741"/>
      <c r="AN934" s="741"/>
      <c r="AO934" s="741"/>
      <c r="AP934" s="741"/>
      <c r="AQ934" s="742"/>
      <c r="AR934" s="293"/>
      <c r="BL934" s="275"/>
      <c r="BM934" s="275"/>
      <c r="BN934" s="275"/>
      <c r="BO934" s="275"/>
      <c r="BP934" s="275"/>
      <c r="BQ934" s="275"/>
      <c r="BR934" s="275"/>
      <c r="BS934" s="275"/>
      <c r="BT934" s="275"/>
      <c r="BU934" s="275"/>
      <c r="BV934" s="275"/>
      <c r="BW934" s="275"/>
      <c r="BX934" s="275"/>
      <c r="BY934" s="275"/>
      <c r="BZ934" s="275"/>
      <c r="CA934" s="275"/>
      <c r="CB934" s="275"/>
      <c r="CC934" s="275"/>
      <c r="CD934" s="275"/>
      <c r="CE934" s="275"/>
      <c r="CF934" s="275"/>
      <c r="CG934" s="275"/>
      <c r="CH934" s="275"/>
      <c r="CI934" s="275"/>
      <c r="CJ934" s="275"/>
      <c r="CK934" s="275"/>
      <c r="CL934" s="276"/>
      <c r="CM934" s="276"/>
      <c r="CN934" s="276"/>
      <c r="CO934" s="276"/>
      <c r="CP934" s="276"/>
      <c r="CQ934" s="276"/>
      <c r="CR934" s="276"/>
      <c r="CS934" s="276"/>
      <c r="CT934" s="276"/>
      <c r="CU934" s="276"/>
      <c r="CV934" s="276"/>
      <c r="CW934" s="276"/>
      <c r="CX934" s="276"/>
      <c r="CY934" s="276"/>
      <c r="CZ934" s="276"/>
      <c r="DA934" s="276"/>
      <c r="DB934" s="276"/>
      <c r="DC934" s="276"/>
      <c r="DD934" s="276"/>
      <c r="DE934" s="276"/>
      <c r="DF934" s="276"/>
      <c r="DG934" s="276"/>
      <c r="DH934" s="276"/>
      <c r="DI934" s="276"/>
      <c r="DJ934" s="262"/>
      <c r="DK934" s="262"/>
      <c r="DL934" s="262"/>
      <c r="DM934" s="262"/>
      <c r="DN934" s="262"/>
      <c r="DO934" s="262"/>
      <c r="DP934" s="262"/>
      <c r="DQ934" s="262"/>
      <c r="DR934" s="262"/>
      <c r="DS934" s="262"/>
      <c r="DT934" s="262"/>
      <c r="DU934" s="262"/>
      <c r="DV934" s="262"/>
      <c r="DW934" s="262"/>
      <c r="DX934" s="262"/>
      <c r="DY934" s="262"/>
      <c r="DZ934" s="262"/>
      <c r="EA934" s="262"/>
      <c r="EB934" s="262"/>
      <c r="EC934" s="262"/>
      <c r="ED934" s="262"/>
      <c r="EE934" s="262"/>
      <c r="EF934" s="262"/>
      <c r="EG934" s="262"/>
      <c r="EH934" s="262"/>
      <c r="EI934" s="262"/>
      <c r="EJ934" s="262"/>
      <c r="EK934" s="262"/>
      <c r="EL934" s="263"/>
      <c r="EM934" s="263"/>
      <c r="EN934" s="263"/>
      <c r="EO934" s="263"/>
      <c r="EP934" s="263"/>
      <c r="EQ934" s="263"/>
      <c r="ER934" s="263"/>
      <c r="EW934" s="263"/>
      <c r="EX934" s="263"/>
      <c r="EY934" s="263"/>
      <c r="EZ934" s="263"/>
      <c r="FA934" s="263"/>
      <c r="FC934" s="263"/>
      <c r="FD934" s="263"/>
      <c r="FE934" s="263"/>
      <c r="FF934" s="263"/>
      <c r="FG934" s="263"/>
      <c r="FH934" s="263"/>
      <c r="FI934" s="263"/>
      <c r="FJ934" s="263"/>
      <c r="FK934" s="263"/>
      <c r="FL934" s="263"/>
    </row>
    <row r="935" spans="1:168" s="110" customFormat="1" ht="20.100000000000001" hidden="1" customHeight="1">
      <c r="A935" s="837"/>
      <c r="B935" s="826"/>
      <c r="C935" s="826"/>
      <c r="D935" s="826"/>
      <c r="E935" s="826"/>
      <c r="F935" s="826"/>
      <c r="G935" s="826"/>
      <c r="H935" s="836"/>
      <c r="I935" s="794"/>
      <c r="J935" s="709"/>
      <c r="K935" s="709"/>
      <c r="L935" s="709"/>
      <c r="M935" s="709"/>
      <c r="N935" s="709"/>
      <c r="O935" s="795"/>
      <c r="P935" s="794"/>
      <c r="Q935" s="795"/>
      <c r="R935" s="1119"/>
      <c r="S935" s="824"/>
      <c r="T935" s="824"/>
      <c r="U935" s="930"/>
      <c r="V935" s="709"/>
      <c r="W935" s="709"/>
      <c r="X935" s="709" t="s">
        <v>467</v>
      </c>
      <c r="Y935" s="1298">
        <f>Y924</f>
        <v>0</v>
      </c>
      <c r="Z935" s="1299"/>
      <c r="AA935" s="872"/>
      <c r="AB935" s="708" t="s">
        <v>501</v>
      </c>
      <c r="AC935" s="976">
        <v>0</v>
      </c>
      <c r="AD935" s="872"/>
      <c r="AE935" s="766"/>
      <c r="AF935" s="710" t="s">
        <v>501</v>
      </c>
      <c r="AG935" s="871">
        <v>0</v>
      </c>
      <c r="AH935" s="766"/>
      <c r="AI935" s="819"/>
      <c r="AJ935" s="1285" t="s">
        <v>469</v>
      </c>
      <c r="AK935" s="795"/>
      <c r="AL935" s="740">
        <f t="shared" si="31"/>
        <v>0</v>
      </c>
      <c r="AM935" s="741"/>
      <c r="AN935" s="741"/>
      <c r="AO935" s="741"/>
      <c r="AP935" s="741"/>
      <c r="AQ935" s="742"/>
      <c r="AR935" s="274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280"/>
      <c r="CM935" s="280"/>
      <c r="CN935" s="280"/>
      <c r="CO935" s="280"/>
      <c r="CP935" s="280"/>
      <c r="CQ935" s="280"/>
      <c r="CR935" s="280"/>
      <c r="CS935" s="280"/>
      <c r="CT935" s="280"/>
      <c r="CU935" s="280"/>
      <c r="CV935" s="280"/>
      <c r="CW935" s="280"/>
      <c r="CX935" s="280"/>
      <c r="CY935" s="280"/>
      <c r="CZ935" s="280"/>
      <c r="DA935" s="280"/>
      <c r="DB935" s="280"/>
      <c r="DC935" s="280"/>
      <c r="DD935" s="280"/>
      <c r="DE935" s="280"/>
      <c r="DF935" s="280"/>
      <c r="DG935" s="280"/>
      <c r="DH935" s="280"/>
      <c r="DI935" s="280"/>
      <c r="DJ935" s="263"/>
      <c r="DK935" s="263"/>
      <c r="DL935" s="263"/>
      <c r="DM935" s="263"/>
      <c r="DN935" s="263"/>
      <c r="DO935" s="263"/>
      <c r="DP935" s="263"/>
      <c r="DQ935" s="263"/>
      <c r="DR935" s="263"/>
      <c r="DS935" s="263"/>
      <c r="DT935" s="263"/>
      <c r="DU935" s="263"/>
      <c r="DV935" s="263"/>
      <c r="DW935" s="263"/>
      <c r="DX935" s="263"/>
      <c r="DY935" s="263"/>
      <c r="DZ935" s="263"/>
      <c r="EA935" s="263"/>
      <c r="EB935" s="263"/>
      <c r="EC935" s="263"/>
      <c r="ED935" s="263"/>
      <c r="EE935" s="263"/>
      <c r="EF935" s="263"/>
      <c r="EG935" s="263"/>
      <c r="EH935" s="263"/>
      <c r="EI935" s="263"/>
      <c r="EJ935" s="263"/>
      <c r="EK935" s="263"/>
      <c r="EL935" s="263"/>
      <c r="EM935" s="263"/>
      <c r="EN935" s="263"/>
      <c r="EO935" s="263"/>
      <c r="EP935" s="263"/>
      <c r="EQ935" s="263"/>
      <c r="ER935" s="263"/>
      <c r="EW935" s="263"/>
      <c r="EX935" s="263"/>
      <c r="EY935" s="263"/>
      <c r="EZ935" s="263"/>
      <c r="FA935" s="263"/>
      <c r="FC935" s="263"/>
      <c r="FD935" s="263"/>
      <c r="FE935" s="263"/>
      <c r="FF935" s="263"/>
      <c r="FG935" s="263"/>
      <c r="FH935" s="263"/>
      <c r="FI935" s="263"/>
      <c r="FJ935" s="263"/>
      <c r="FK935" s="263"/>
      <c r="FL935" s="263"/>
    </row>
    <row r="936" spans="1:168" ht="20.100000000000001" hidden="1" customHeight="1">
      <c r="A936" s="837"/>
      <c r="B936" s="826"/>
      <c r="C936" s="826"/>
      <c r="D936" s="826"/>
      <c r="E936" s="826"/>
      <c r="F936" s="826"/>
      <c r="G936" s="826"/>
      <c r="H936" s="836"/>
      <c r="I936" s="794"/>
      <c r="J936" s="709"/>
      <c r="K936" s="709"/>
      <c r="L936" s="709"/>
      <c r="M936" s="709"/>
      <c r="N936" s="709"/>
      <c r="O936" s="795"/>
      <c r="P936" s="794"/>
      <c r="Q936" s="795"/>
      <c r="R936" s="811" t="s">
        <v>431</v>
      </c>
      <c r="S936" s="809"/>
      <c r="T936" s="809"/>
      <c r="U936" s="763" t="s">
        <v>496</v>
      </c>
      <c r="V936" s="747"/>
      <c r="W936" s="809"/>
      <c r="X936" s="809"/>
      <c r="Y936" s="809"/>
      <c r="Z936" s="763"/>
      <c r="AA936" s="747"/>
      <c r="AB936" s="747"/>
      <c r="AC936" s="747"/>
      <c r="AD936" s="763"/>
      <c r="AE936" s="747"/>
      <c r="AF936" s="747"/>
      <c r="AG936" s="747"/>
      <c r="AH936" s="747"/>
      <c r="AI936" s="747"/>
      <c r="AJ936" s="747"/>
      <c r="AK936" s="810"/>
      <c r="AL936" s="753">
        <f>SUM(AL928:AL935)</f>
        <v>0</v>
      </c>
      <c r="AM936" s="754"/>
      <c r="AN936" s="754"/>
      <c r="AO936" s="754"/>
      <c r="AP936" s="754"/>
      <c r="AQ936" s="755"/>
      <c r="AR936" s="293"/>
      <c r="BL936" s="275"/>
      <c r="BM936" s="275"/>
      <c r="BN936" s="275"/>
      <c r="BO936" s="275"/>
      <c r="BP936" s="275"/>
      <c r="BQ936" s="275"/>
      <c r="BR936" s="275"/>
      <c r="BS936" s="275"/>
      <c r="BT936" s="275"/>
      <c r="BU936" s="275"/>
      <c r="BV936" s="275"/>
      <c r="BW936" s="275"/>
      <c r="BX936" s="275"/>
      <c r="BY936" s="275"/>
      <c r="BZ936" s="275"/>
      <c r="CA936" s="275"/>
      <c r="CB936" s="275"/>
      <c r="CC936" s="275"/>
      <c r="CD936" s="275"/>
      <c r="CE936" s="275"/>
      <c r="CF936" s="275"/>
      <c r="CG936" s="275"/>
      <c r="CH936" s="275"/>
      <c r="CI936" s="275"/>
      <c r="CJ936" s="275"/>
      <c r="CK936" s="275"/>
      <c r="CL936" s="276"/>
      <c r="CM936" s="276"/>
      <c r="CN936" s="276"/>
      <c r="CO936" s="276"/>
      <c r="CP936" s="276"/>
      <c r="CQ936" s="276"/>
      <c r="CR936" s="276"/>
      <c r="CS936" s="276"/>
      <c r="CT936" s="276"/>
      <c r="CU936" s="276"/>
      <c r="CV936" s="276"/>
      <c r="CW936" s="276"/>
      <c r="CX936" s="276"/>
      <c r="CY936" s="276"/>
      <c r="CZ936" s="276"/>
      <c r="DA936" s="276"/>
      <c r="DB936" s="276"/>
      <c r="DC936" s="276"/>
      <c r="DD936" s="276"/>
      <c r="DE936" s="276"/>
      <c r="DF936" s="276"/>
      <c r="DG936" s="276"/>
      <c r="DH936" s="276"/>
      <c r="DI936" s="276"/>
      <c r="DJ936" s="262"/>
      <c r="DK936" s="262"/>
      <c r="DL936" s="262"/>
      <c r="DM936" s="262"/>
      <c r="DN936" s="262"/>
      <c r="DO936" s="262"/>
      <c r="DP936" s="262"/>
      <c r="DQ936" s="262"/>
      <c r="DR936" s="262"/>
      <c r="DS936" s="262"/>
      <c r="DT936" s="262"/>
      <c r="DU936" s="262"/>
      <c r="DV936" s="262"/>
      <c r="DW936" s="262"/>
      <c r="DX936" s="262"/>
      <c r="DY936" s="262"/>
      <c r="DZ936" s="262"/>
      <c r="EA936" s="262"/>
      <c r="EB936" s="262"/>
      <c r="EC936" s="262"/>
      <c r="ED936" s="262"/>
      <c r="EE936" s="262"/>
      <c r="EF936" s="262"/>
      <c r="EG936" s="262"/>
      <c r="EH936" s="262"/>
      <c r="EI936" s="262"/>
      <c r="EJ936" s="262"/>
      <c r="EK936" s="262"/>
      <c r="EL936" s="263"/>
      <c r="EM936" s="263"/>
      <c r="EN936" s="263"/>
      <c r="EO936" s="263"/>
      <c r="EP936" s="263"/>
      <c r="EQ936" s="263"/>
      <c r="ER936" s="263"/>
      <c r="EW936" s="263"/>
      <c r="EX936" s="263"/>
      <c r="EY936" s="263"/>
      <c r="EZ936" s="263"/>
      <c r="FA936" s="263"/>
      <c r="FC936" s="263"/>
      <c r="FD936" s="263"/>
      <c r="FE936" s="263"/>
      <c r="FF936" s="263"/>
      <c r="FG936" s="263"/>
      <c r="FH936" s="263"/>
      <c r="FI936" s="263"/>
      <c r="FJ936" s="263"/>
      <c r="FK936" s="263"/>
      <c r="FL936" s="263"/>
    </row>
    <row r="937" spans="1:168" ht="20.100000000000001" hidden="1" customHeight="1">
      <c r="A937" s="837"/>
      <c r="B937" s="826"/>
      <c r="C937" s="826"/>
      <c r="D937" s="826"/>
      <c r="E937" s="826"/>
      <c r="F937" s="826"/>
      <c r="G937" s="826"/>
      <c r="H937" s="836"/>
      <c r="I937" s="794"/>
      <c r="J937" s="709"/>
      <c r="K937" s="709"/>
      <c r="L937" s="709"/>
      <c r="M937" s="709"/>
      <c r="N937" s="709"/>
      <c r="O937" s="795"/>
      <c r="P937" s="794"/>
      <c r="Q937" s="795"/>
      <c r="R937" s="1300" t="s">
        <v>838</v>
      </c>
      <c r="S937" s="824"/>
      <c r="T937" s="824"/>
      <c r="U937" s="930"/>
      <c r="V937" s="709"/>
      <c r="W937" s="736"/>
      <c r="X937" s="699"/>
      <c r="Y937" s="872"/>
      <c r="Z937" s="708"/>
      <c r="AA937" s="824"/>
      <c r="AB937" s="872"/>
      <c r="AC937" s="766"/>
      <c r="AD937" s="710"/>
      <c r="AE937" s="819"/>
      <c r="AF937" s="766"/>
      <c r="AG937" s="819"/>
      <c r="AH937" s="1285"/>
      <c r="AI937" s="709"/>
      <c r="AJ937" s="709"/>
      <c r="AK937" s="795"/>
      <c r="AL937" s="740"/>
      <c r="AM937" s="741"/>
      <c r="AN937" s="741"/>
      <c r="AO937" s="741"/>
      <c r="AP937" s="741"/>
      <c r="AQ937" s="742"/>
      <c r="AR937" s="293"/>
      <c r="BL937" s="275"/>
      <c r="BM937" s="275"/>
      <c r="BN937" s="275"/>
      <c r="BO937" s="275"/>
      <c r="BP937" s="275"/>
      <c r="BQ937" s="275"/>
      <c r="BR937" s="275"/>
      <c r="BS937" s="275"/>
      <c r="BT937" s="275"/>
      <c r="BU937" s="275"/>
      <c r="BV937" s="275"/>
      <c r="BW937" s="275"/>
      <c r="BX937" s="275"/>
      <c r="BY937" s="275"/>
      <c r="BZ937" s="275"/>
      <c r="CA937" s="275"/>
      <c r="CB937" s="275"/>
      <c r="CC937" s="275"/>
      <c r="CD937" s="275"/>
      <c r="CE937" s="275"/>
      <c r="CF937" s="275"/>
      <c r="CG937" s="275"/>
      <c r="CH937" s="275"/>
      <c r="CI937" s="275"/>
      <c r="CJ937" s="275"/>
      <c r="CK937" s="275"/>
      <c r="CL937" s="276"/>
      <c r="CM937" s="276"/>
      <c r="CN937" s="276"/>
      <c r="CO937" s="276"/>
      <c r="CP937" s="276"/>
      <c r="CQ937" s="276"/>
      <c r="CR937" s="276"/>
      <c r="CS937" s="276"/>
      <c r="CT937" s="276"/>
      <c r="CU937" s="276"/>
      <c r="CV937" s="276"/>
      <c r="CW937" s="276"/>
      <c r="CX937" s="276"/>
      <c r="CY937" s="276"/>
      <c r="CZ937" s="276"/>
      <c r="DA937" s="276"/>
      <c r="DB937" s="276"/>
      <c r="DC937" s="276"/>
      <c r="DD937" s="276"/>
      <c r="DE937" s="276"/>
      <c r="DF937" s="276"/>
      <c r="DG937" s="276"/>
      <c r="DH937" s="276"/>
      <c r="DI937" s="276"/>
      <c r="DJ937" s="262"/>
      <c r="DK937" s="262"/>
      <c r="DL937" s="262"/>
      <c r="DM937" s="262"/>
      <c r="DN937" s="262"/>
      <c r="DO937" s="262"/>
      <c r="DP937" s="262"/>
      <c r="DQ937" s="262"/>
      <c r="DR937" s="262"/>
      <c r="DS937" s="262"/>
      <c r="DT937" s="262"/>
      <c r="DU937" s="262"/>
      <c r="DV937" s="262"/>
      <c r="DW937" s="262"/>
      <c r="DX937" s="262"/>
      <c r="DY937" s="262"/>
      <c r="DZ937" s="262"/>
      <c r="EA937" s="262"/>
      <c r="EB937" s="262"/>
      <c r="EC937" s="262"/>
      <c r="ED937" s="262"/>
      <c r="EE937" s="262"/>
      <c r="EF937" s="262"/>
      <c r="EG937" s="262"/>
      <c r="EH937" s="262"/>
      <c r="EI937" s="262"/>
      <c r="EJ937" s="262"/>
      <c r="EK937" s="262"/>
      <c r="EL937" s="263"/>
      <c r="EM937" s="263"/>
      <c r="EN937" s="263"/>
      <c r="EO937" s="263"/>
      <c r="EP937" s="263"/>
      <c r="EQ937" s="263"/>
      <c r="ER937" s="263"/>
      <c r="EW937" s="263"/>
      <c r="EX937" s="263"/>
      <c r="EY937" s="263"/>
      <c r="EZ937" s="263"/>
      <c r="FA937" s="263"/>
      <c r="FC937" s="263"/>
      <c r="FD937" s="263"/>
      <c r="FE937" s="263"/>
      <c r="FF937" s="263"/>
      <c r="FG937" s="263"/>
      <c r="FH937" s="263"/>
      <c r="FI937" s="263"/>
      <c r="FJ937" s="263"/>
      <c r="FK937" s="263"/>
      <c r="FL937" s="263"/>
    </row>
    <row r="938" spans="1:168" ht="20.100000000000001" hidden="1" customHeight="1">
      <c r="A938" s="837"/>
      <c r="B938" s="826"/>
      <c r="C938" s="826"/>
      <c r="D938" s="826"/>
      <c r="E938" s="826"/>
      <c r="F938" s="826"/>
      <c r="G938" s="826"/>
      <c r="H938" s="836"/>
      <c r="I938" s="794"/>
      <c r="J938" s="709"/>
      <c r="K938" s="709"/>
      <c r="L938" s="709"/>
      <c r="M938" s="709"/>
      <c r="N938" s="709"/>
      <c r="O938" s="795"/>
      <c r="P938" s="794"/>
      <c r="Q938" s="795"/>
      <c r="R938" s="794"/>
      <c r="S938" s="824"/>
      <c r="T938" s="824" t="s">
        <v>835</v>
      </c>
      <c r="U938" s="710"/>
      <c r="V938" s="709"/>
      <c r="W938" s="709"/>
      <c r="X938" s="709" t="s">
        <v>467</v>
      </c>
      <c r="Y938" s="1988">
        <v>0</v>
      </c>
      <c r="Z938" s="1988"/>
      <c r="AA938" s="708" t="s">
        <v>501</v>
      </c>
      <c r="AB938" s="976">
        <f t="shared" ref="AB938:AB945" si="32">AC928</f>
        <v>0</v>
      </c>
      <c r="AC938" s="872"/>
      <c r="AD938" s="710" t="s">
        <v>501</v>
      </c>
      <c r="AE938" s="871">
        <v>3</v>
      </c>
      <c r="AF938" s="766"/>
      <c r="AG938" s="819"/>
      <c r="AH938" s="1285" t="s">
        <v>469</v>
      </c>
      <c r="AI938" s="708" t="s">
        <v>501</v>
      </c>
      <c r="AJ938" s="1239">
        <v>2</v>
      </c>
      <c r="AK938" s="1301"/>
      <c r="AL938" s="740">
        <f t="shared" ref="AL938:AL943" si="33">ROUND(((Y938*AB938*AE938)*AJ938),3)</f>
        <v>0</v>
      </c>
      <c r="AM938" s="741"/>
      <c r="AN938" s="741"/>
      <c r="AO938" s="741"/>
      <c r="AP938" s="741"/>
      <c r="AQ938" s="742"/>
      <c r="AR938" s="293"/>
      <c r="BL938" s="275"/>
      <c r="BM938" s="275"/>
      <c r="BN938" s="275"/>
      <c r="BO938" s="275"/>
      <c r="BP938" s="275"/>
      <c r="BQ938" s="275"/>
      <c r="BR938" s="275"/>
      <c r="BS938" s="275"/>
      <c r="BT938" s="275"/>
      <c r="BU938" s="275"/>
      <c r="BV938" s="275"/>
      <c r="BW938" s="275"/>
      <c r="BX938" s="275"/>
      <c r="BY938" s="275"/>
      <c r="BZ938" s="275"/>
      <c r="CA938" s="275"/>
      <c r="CB938" s="275"/>
      <c r="CC938" s="275"/>
      <c r="CD938" s="275"/>
      <c r="CE938" s="275"/>
      <c r="CF938" s="275"/>
      <c r="CG938" s="275"/>
      <c r="CH938" s="275"/>
      <c r="CI938" s="275"/>
      <c r="CJ938" s="275"/>
      <c r="CK938" s="275"/>
      <c r="CL938" s="276"/>
      <c r="CM938" s="276"/>
      <c r="CN938" s="276"/>
      <c r="CO938" s="276"/>
      <c r="CP938" s="276"/>
      <c r="CQ938" s="276"/>
      <c r="CR938" s="276"/>
      <c r="CS938" s="276"/>
      <c r="CT938" s="276"/>
      <c r="CU938" s="276"/>
      <c r="CV938" s="276"/>
      <c r="CW938" s="276"/>
      <c r="CX938" s="276"/>
      <c r="CY938" s="276"/>
      <c r="CZ938" s="276"/>
      <c r="DA938" s="276"/>
      <c r="DB938" s="276"/>
      <c r="DC938" s="276"/>
      <c r="DD938" s="276"/>
      <c r="DE938" s="276"/>
      <c r="DF938" s="276"/>
      <c r="DG938" s="276"/>
      <c r="DH938" s="276"/>
      <c r="DI938" s="276"/>
      <c r="DJ938" s="262"/>
      <c r="DK938" s="262"/>
      <c r="DL938" s="262"/>
      <c r="DM938" s="262"/>
      <c r="DN938" s="262"/>
      <c r="DO938" s="262"/>
      <c r="DP938" s="262"/>
      <c r="DQ938" s="262"/>
      <c r="DR938" s="262"/>
      <c r="DS938" s="262"/>
      <c r="DT938" s="262"/>
      <c r="DU938" s="262"/>
      <c r="DV938" s="262"/>
      <c r="DW938" s="262"/>
      <c r="DX938" s="262"/>
      <c r="DY938" s="262"/>
      <c r="DZ938" s="262"/>
      <c r="EA938" s="262"/>
      <c r="EB938" s="262"/>
      <c r="EC938" s="262"/>
      <c r="ED938" s="262"/>
      <c r="EE938" s="262"/>
      <c r="EF938" s="262"/>
      <c r="EG938" s="262"/>
      <c r="EH938" s="262"/>
      <c r="EI938" s="262"/>
      <c r="EJ938" s="262"/>
      <c r="EK938" s="262"/>
      <c r="EL938" s="263"/>
      <c r="EM938" s="263"/>
      <c r="EN938" s="263"/>
      <c r="EO938" s="263"/>
      <c r="EP938" s="263"/>
      <c r="EQ938" s="263"/>
      <c r="ER938" s="263"/>
      <c r="EW938" s="263"/>
      <c r="EX938" s="263"/>
      <c r="EY938" s="263"/>
      <c r="EZ938" s="263"/>
      <c r="FA938" s="263"/>
      <c r="FC938" s="263"/>
      <c r="FD938" s="263"/>
      <c r="FE938" s="263"/>
      <c r="FF938" s="263"/>
      <c r="FG938" s="263"/>
      <c r="FH938" s="263"/>
      <c r="FI938" s="263"/>
      <c r="FJ938" s="263"/>
      <c r="FK938" s="263"/>
      <c r="FL938" s="263"/>
    </row>
    <row r="939" spans="1:168" ht="20.100000000000001" hidden="1" customHeight="1">
      <c r="A939" s="837"/>
      <c r="B939" s="826"/>
      <c r="C939" s="826"/>
      <c r="D939" s="826"/>
      <c r="E939" s="826"/>
      <c r="F939" s="826"/>
      <c r="G939" s="826"/>
      <c r="H939" s="836"/>
      <c r="I939" s="794"/>
      <c r="J939" s="709"/>
      <c r="K939" s="709"/>
      <c r="L939" s="709"/>
      <c r="M939" s="709"/>
      <c r="N939" s="709"/>
      <c r="O939" s="795"/>
      <c r="P939" s="794"/>
      <c r="Q939" s="795"/>
      <c r="R939" s="698"/>
      <c r="S939" s="699"/>
      <c r="T939" s="699"/>
      <c r="U939" s="708"/>
      <c r="V939" s="709"/>
      <c r="W939" s="709"/>
      <c r="X939" s="709" t="s">
        <v>467</v>
      </c>
      <c r="Y939" s="1988">
        <v>0</v>
      </c>
      <c r="Z939" s="1988"/>
      <c r="AA939" s="708" t="s">
        <v>501</v>
      </c>
      <c r="AB939" s="976">
        <v>2</v>
      </c>
      <c r="AC939" s="872"/>
      <c r="AD939" s="710" t="s">
        <v>501</v>
      </c>
      <c r="AE939" s="871">
        <v>2.5</v>
      </c>
      <c r="AF939" s="766"/>
      <c r="AG939" s="819"/>
      <c r="AH939" s="1285" t="s">
        <v>469</v>
      </c>
      <c r="AI939" s="708" t="s">
        <v>501</v>
      </c>
      <c r="AJ939" s="1239">
        <v>1</v>
      </c>
      <c r="AK939" s="1301"/>
      <c r="AL939" s="740">
        <f t="shared" si="33"/>
        <v>0</v>
      </c>
      <c r="AM939" s="741"/>
      <c r="AN939" s="741"/>
      <c r="AO939" s="741"/>
      <c r="AP939" s="741"/>
      <c r="AQ939" s="742"/>
      <c r="AR939" s="293"/>
      <c r="AX939" s="111"/>
      <c r="BL939" s="275"/>
      <c r="BM939" s="275"/>
      <c r="BN939" s="275"/>
      <c r="BO939" s="275"/>
      <c r="BP939" s="275"/>
      <c r="BQ939" s="275"/>
      <c r="BR939" s="275"/>
      <c r="BS939" s="275"/>
      <c r="BT939" s="275"/>
      <c r="BU939" s="275"/>
      <c r="BV939" s="275"/>
      <c r="BW939" s="275"/>
      <c r="BX939" s="275"/>
      <c r="BY939" s="275"/>
      <c r="BZ939" s="275"/>
      <c r="CA939" s="275"/>
      <c r="CB939" s="275"/>
      <c r="CC939" s="275"/>
      <c r="CD939" s="275"/>
      <c r="CE939" s="275"/>
      <c r="CF939" s="275"/>
      <c r="CG939" s="275"/>
      <c r="CH939" s="275"/>
      <c r="CI939" s="275"/>
      <c r="CJ939" s="275"/>
      <c r="CK939" s="275"/>
      <c r="CL939" s="276"/>
      <c r="CM939" s="276"/>
      <c r="CN939" s="276"/>
      <c r="CO939" s="276"/>
      <c r="CP939" s="276"/>
      <c r="CQ939" s="276"/>
      <c r="CR939" s="276"/>
      <c r="CS939" s="276"/>
      <c r="CT939" s="276"/>
      <c r="CU939" s="276"/>
      <c r="CV939" s="276"/>
      <c r="CW939" s="276"/>
      <c r="CX939" s="276"/>
      <c r="CY939" s="276"/>
      <c r="CZ939" s="276"/>
      <c r="DA939" s="276"/>
      <c r="DB939" s="276"/>
      <c r="DC939" s="276"/>
      <c r="DD939" s="276"/>
      <c r="DE939" s="276"/>
      <c r="DF939" s="276"/>
      <c r="DG939" s="276"/>
      <c r="DH939" s="276"/>
      <c r="DI939" s="276"/>
      <c r="DJ939" s="262"/>
      <c r="DK939" s="262"/>
      <c r="DL939" s="262"/>
      <c r="DM939" s="262"/>
      <c r="DN939" s="262"/>
      <c r="DO939" s="262"/>
      <c r="DP939" s="262"/>
      <c r="DQ939" s="262"/>
      <c r="DR939" s="262"/>
      <c r="DS939" s="262"/>
      <c r="DT939" s="262"/>
      <c r="DU939" s="262"/>
      <c r="DV939" s="262"/>
      <c r="DW939" s="262"/>
      <c r="DX939" s="262"/>
      <c r="DY939" s="262"/>
      <c r="DZ939" s="262"/>
      <c r="EA939" s="262"/>
      <c r="EB939" s="262"/>
      <c r="EC939" s="262"/>
      <c r="ED939" s="262"/>
      <c r="EE939" s="262"/>
      <c r="EF939" s="262"/>
      <c r="EG939" s="262"/>
      <c r="EH939" s="262"/>
      <c r="EI939" s="262"/>
      <c r="EJ939" s="263"/>
      <c r="EK939" s="262"/>
      <c r="EL939" s="263"/>
      <c r="EM939" s="263"/>
      <c r="EN939" s="263"/>
      <c r="EO939" s="263"/>
      <c r="EP939" s="263"/>
      <c r="EQ939" s="263"/>
      <c r="ER939" s="263"/>
      <c r="EW939" s="263"/>
      <c r="EX939" s="263"/>
      <c r="EY939" s="263"/>
      <c r="EZ939" s="263"/>
      <c r="FC939" s="263"/>
      <c r="FD939" s="263"/>
      <c r="FE939" s="263"/>
      <c r="FF939" s="263"/>
      <c r="FG939" s="263"/>
      <c r="FH939" s="263"/>
      <c r="FI939" s="263"/>
      <c r="FJ939" s="263"/>
      <c r="FK939" s="263"/>
      <c r="FL939" s="263"/>
    </row>
    <row r="940" spans="1:168" ht="20.100000000000001" hidden="1" customHeight="1">
      <c r="A940" s="837"/>
      <c r="B940" s="826"/>
      <c r="C940" s="826"/>
      <c r="D940" s="826"/>
      <c r="E940" s="826"/>
      <c r="F940" s="826"/>
      <c r="G940" s="826"/>
      <c r="H940" s="836"/>
      <c r="I940" s="794"/>
      <c r="J940" s="709"/>
      <c r="K940" s="709"/>
      <c r="L940" s="709"/>
      <c r="M940" s="709"/>
      <c r="N940" s="709"/>
      <c r="O940" s="795"/>
      <c r="P940" s="794"/>
      <c r="Q940" s="795"/>
      <c r="R940" s="794"/>
      <c r="S940" s="824"/>
      <c r="T940" s="824"/>
      <c r="U940" s="930"/>
      <c r="V940" s="709"/>
      <c r="W940" s="709"/>
      <c r="X940" s="709" t="s">
        <v>467</v>
      </c>
      <c r="Y940" s="1988">
        <v>0</v>
      </c>
      <c r="Z940" s="1988"/>
      <c r="AA940" s="708" t="s">
        <v>501</v>
      </c>
      <c r="AB940" s="976">
        <v>0</v>
      </c>
      <c r="AC940" s="872"/>
      <c r="AD940" s="710" t="s">
        <v>501</v>
      </c>
      <c r="AE940" s="871">
        <v>0</v>
      </c>
      <c r="AF940" s="766"/>
      <c r="AG940" s="819"/>
      <c r="AH940" s="1285" t="s">
        <v>469</v>
      </c>
      <c r="AI940" s="708" t="s">
        <v>501</v>
      </c>
      <c r="AJ940" s="1239">
        <v>0</v>
      </c>
      <c r="AK940" s="1301"/>
      <c r="AL940" s="740">
        <f t="shared" si="33"/>
        <v>0</v>
      </c>
      <c r="AM940" s="741"/>
      <c r="AN940" s="741"/>
      <c r="AO940" s="741"/>
      <c r="AP940" s="741"/>
      <c r="AQ940" s="742"/>
      <c r="AR940" s="293"/>
      <c r="AV940" s="111"/>
      <c r="AW940" s="111"/>
      <c r="AX940" s="283"/>
      <c r="AY940" s="273"/>
      <c r="AZ940" s="111"/>
      <c r="BL940" s="275"/>
      <c r="BM940" s="275"/>
      <c r="BN940" s="275"/>
      <c r="BO940" s="275"/>
      <c r="BP940" s="275"/>
      <c r="BQ940" s="275"/>
      <c r="BR940" s="275"/>
      <c r="BS940" s="275"/>
      <c r="BT940" s="275"/>
      <c r="BU940" s="275"/>
      <c r="BV940" s="275"/>
      <c r="BW940" s="275"/>
      <c r="BX940" s="275"/>
      <c r="BY940" s="275"/>
      <c r="BZ940" s="275"/>
      <c r="CA940" s="275"/>
      <c r="CB940" s="275"/>
      <c r="CC940" s="275"/>
      <c r="CD940" s="275"/>
      <c r="CE940" s="275"/>
      <c r="CF940" s="275"/>
      <c r="CG940" s="275"/>
      <c r="CH940" s="275"/>
      <c r="CI940" s="275"/>
      <c r="CJ940" s="275"/>
      <c r="CK940" s="275"/>
      <c r="CL940" s="276"/>
      <c r="CM940" s="276"/>
      <c r="CN940" s="276"/>
      <c r="CO940" s="276"/>
      <c r="CP940" s="276"/>
      <c r="CQ940" s="276"/>
      <c r="CR940" s="276"/>
      <c r="CS940" s="276"/>
      <c r="CT940" s="276"/>
      <c r="CU940" s="276"/>
      <c r="CV940" s="276"/>
      <c r="CW940" s="276"/>
      <c r="CX940" s="276"/>
      <c r="CY940" s="276"/>
      <c r="CZ940" s="276"/>
      <c r="DA940" s="276"/>
      <c r="DB940" s="276"/>
      <c r="DC940" s="276"/>
      <c r="DD940" s="276"/>
      <c r="DE940" s="276"/>
      <c r="DF940" s="276"/>
      <c r="DG940" s="276"/>
      <c r="DH940" s="276"/>
      <c r="DI940" s="276"/>
      <c r="DJ940" s="262"/>
      <c r="DK940" s="262"/>
      <c r="DL940" s="262"/>
      <c r="DM940" s="262"/>
      <c r="DN940" s="262"/>
      <c r="DO940" s="262"/>
      <c r="DP940" s="262"/>
      <c r="DQ940" s="262"/>
      <c r="DR940" s="262"/>
      <c r="DS940" s="262"/>
      <c r="DT940" s="262"/>
      <c r="DU940" s="262"/>
      <c r="DV940" s="262"/>
      <c r="DW940" s="262"/>
      <c r="DX940" s="262"/>
      <c r="DY940" s="262"/>
      <c r="DZ940" s="262"/>
      <c r="EA940" s="262"/>
      <c r="EB940" s="262"/>
      <c r="EC940" s="262"/>
      <c r="ED940" s="262"/>
      <c r="EE940" s="262"/>
      <c r="EF940" s="262"/>
      <c r="EG940" s="262"/>
      <c r="EH940" s="263"/>
      <c r="EI940" s="263"/>
      <c r="EJ940" s="263"/>
      <c r="EK940" s="262"/>
      <c r="EL940" s="263"/>
      <c r="EM940" s="263"/>
      <c r="EN940" s="263"/>
      <c r="EO940" s="263"/>
      <c r="EP940" s="263"/>
      <c r="EQ940" s="263"/>
      <c r="ER940" s="263"/>
      <c r="EW940" s="263"/>
      <c r="EX940" s="263"/>
      <c r="EY940" s="263"/>
      <c r="FF940" s="263"/>
    </row>
    <row r="941" spans="1:168" ht="20.100000000000001" hidden="1" customHeight="1">
      <c r="A941" s="837"/>
      <c r="B941" s="826"/>
      <c r="C941" s="826"/>
      <c r="D941" s="826"/>
      <c r="E941" s="826"/>
      <c r="F941" s="826"/>
      <c r="G941" s="826"/>
      <c r="H941" s="836"/>
      <c r="I941" s="794"/>
      <c r="J941" s="709"/>
      <c r="K941" s="709"/>
      <c r="L941" s="709"/>
      <c r="M941" s="709"/>
      <c r="N941" s="709"/>
      <c r="O941" s="795"/>
      <c r="P941" s="794"/>
      <c r="Q941" s="795"/>
      <c r="R941" s="1119"/>
      <c r="S941" s="824"/>
      <c r="T941" s="824"/>
      <c r="U941" s="930"/>
      <c r="V941" s="709"/>
      <c r="W941" s="709"/>
      <c r="X941" s="709" t="s">
        <v>467</v>
      </c>
      <c r="Y941" s="1988">
        <f>Y931</f>
        <v>0</v>
      </c>
      <c r="Z941" s="1988"/>
      <c r="AA941" s="708" t="s">
        <v>501</v>
      </c>
      <c r="AB941" s="976">
        <f t="shared" si="32"/>
        <v>0</v>
      </c>
      <c r="AC941" s="872"/>
      <c r="AD941" s="710" t="s">
        <v>501</v>
      </c>
      <c r="AE941" s="871">
        <v>0</v>
      </c>
      <c r="AF941" s="766"/>
      <c r="AG941" s="819"/>
      <c r="AH941" s="1285" t="s">
        <v>469</v>
      </c>
      <c r="AI941" s="708" t="s">
        <v>501</v>
      </c>
      <c r="AJ941" s="1239">
        <v>0</v>
      </c>
      <c r="AK941" s="1301"/>
      <c r="AL941" s="740">
        <f t="shared" si="33"/>
        <v>0</v>
      </c>
      <c r="AM941" s="741"/>
      <c r="AN941" s="741"/>
      <c r="AO941" s="741"/>
      <c r="AP941" s="741"/>
      <c r="AQ941" s="742"/>
      <c r="AR941" s="293"/>
      <c r="AV941" s="111"/>
      <c r="AW941" s="111"/>
      <c r="AX941" s="111"/>
      <c r="AY941" s="111"/>
      <c r="AZ941" s="111"/>
      <c r="BR941" s="275"/>
      <c r="BS941" s="275"/>
      <c r="BT941" s="275"/>
      <c r="BU941" s="275"/>
      <c r="BV941" s="275"/>
      <c r="BW941" s="275"/>
      <c r="BX941" s="275"/>
      <c r="BY941" s="275"/>
      <c r="BZ941" s="275"/>
      <c r="CA941" s="275"/>
      <c r="CB941" s="275"/>
      <c r="CC941" s="275"/>
      <c r="CD941" s="275"/>
      <c r="CE941" s="275"/>
      <c r="CF941" s="275"/>
      <c r="CG941" s="275"/>
      <c r="CH941" s="275"/>
      <c r="CI941" s="275"/>
      <c r="CJ941" s="275"/>
      <c r="CK941" s="275"/>
      <c r="CL941" s="276"/>
      <c r="CM941" s="276"/>
      <c r="CN941" s="276"/>
      <c r="CO941" s="276"/>
      <c r="CP941" s="276"/>
      <c r="CQ941" s="276"/>
      <c r="CR941" s="276"/>
      <c r="CS941" s="276"/>
      <c r="CT941" s="276"/>
      <c r="CU941" s="276"/>
      <c r="CV941" s="276"/>
      <c r="CW941" s="276"/>
      <c r="CX941" s="276"/>
      <c r="CY941" s="276"/>
      <c r="CZ941" s="276"/>
      <c r="DA941" s="276"/>
      <c r="DB941" s="276"/>
      <c r="DC941" s="276"/>
      <c r="DD941" s="276"/>
      <c r="DE941" s="276"/>
      <c r="DF941" s="276"/>
      <c r="DG941" s="276"/>
      <c r="DH941" s="276"/>
      <c r="DI941" s="276"/>
      <c r="DJ941" s="262"/>
      <c r="DK941" s="262"/>
      <c r="DL941" s="262"/>
      <c r="DM941" s="262"/>
      <c r="DN941" s="262"/>
      <c r="DO941" s="262"/>
      <c r="DP941" s="262"/>
      <c r="DQ941" s="262"/>
      <c r="DR941" s="262"/>
      <c r="DS941" s="262"/>
      <c r="DT941" s="262"/>
      <c r="DU941" s="262"/>
      <c r="DV941" s="262"/>
      <c r="DW941" s="262"/>
      <c r="DX941" s="262"/>
      <c r="DY941" s="262"/>
      <c r="DZ941" s="262"/>
      <c r="EA941" s="262"/>
      <c r="EB941" s="262"/>
      <c r="EC941" s="262"/>
      <c r="ED941" s="262"/>
      <c r="EE941" s="262"/>
      <c r="EF941" s="263"/>
      <c r="EG941" s="263"/>
      <c r="EH941" s="263"/>
      <c r="EI941" s="263"/>
      <c r="EJ941" s="263"/>
      <c r="EK941" s="263"/>
      <c r="EL941" s="263"/>
      <c r="EM941" s="263"/>
      <c r="EN941" s="263"/>
      <c r="EO941" s="263"/>
      <c r="EP941" s="263"/>
      <c r="EQ941" s="263"/>
      <c r="ER941" s="263"/>
      <c r="EY941" s="263"/>
    </row>
    <row r="942" spans="1:168" ht="20.100000000000001" hidden="1" customHeight="1">
      <c r="A942" s="837"/>
      <c r="B942" s="826"/>
      <c r="C942" s="826"/>
      <c r="D942" s="826"/>
      <c r="E942" s="826"/>
      <c r="F942" s="826"/>
      <c r="G942" s="826"/>
      <c r="H942" s="836"/>
      <c r="I942" s="794"/>
      <c r="J942" s="709"/>
      <c r="K942" s="709"/>
      <c r="L942" s="709"/>
      <c r="M942" s="709"/>
      <c r="N942" s="709"/>
      <c r="O942" s="795"/>
      <c r="P942" s="794"/>
      <c r="Q942" s="795"/>
      <c r="R942" s="1119"/>
      <c r="S942" s="824"/>
      <c r="T942" s="824"/>
      <c r="U942" s="930"/>
      <c r="V942" s="709"/>
      <c r="W942" s="709"/>
      <c r="X942" s="709" t="s">
        <v>467</v>
      </c>
      <c r="Y942" s="1988">
        <f>Y932</f>
        <v>0</v>
      </c>
      <c r="Z942" s="1988"/>
      <c r="AA942" s="708" t="s">
        <v>501</v>
      </c>
      <c r="AB942" s="976">
        <f t="shared" si="32"/>
        <v>0</v>
      </c>
      <c r="AC942" s="872"/>
      <c r="AD942" s="710" t="s">
        <v>501</v>
      </c>
      <c r="AE942" s="871">
        <v>0</v>
      </c>
      <c r="AF942" s="766"/>
      <c r="AG942" s="819"/>
      <c r="AH942" s="1285" t="s">
        <v>469</v>
      </c>
      <c r="AI942" s="708" t="s">
        <v>501</v>
      </c>
      <c r="AJ942" s="1239">
        <v>0</v>
      </c>
      <c r="AK942" s="1301"/>
      <c r="AL942" s="740">
        <f t="shared" si="33"/>
        <v>0</v>
      </c>
      <c r="AM942" s="741"/>
      <c r="AN942" s="741"/>
      <c r="AO942" s="741"/>
      <c r="AP942" s="741"/>
      <c r="AQ942" s="742"/>
      <c r="AR942" s="293"/>
      <c r="AV942" s="111"/>
      <c r="AW942" s="111"/>
      <c r="AX942" s="111"/>
      <c r="AY942" s="111"/>
      <c r="AZ942" s="111"/>
      <c r="BR942" s="275"/>
      <c r="BS942" s="275"/>
      <c r="BT942" s="275"/>
      <c r="BU942" s="275"/>
      <c r="BV942" s="275"/>
      <c r="BW942" s="275"/>
      <c r="BX942" s="275"/>
      <c r="BY942" s="275"/>
      <c r="BZ942" s="275"/>
      <c r="CA942" s="275"/>
      <c r="CB942" s="275"/>
      <c r="CC942" s="275"/>
      <c r="CD942" s="275"/>
      <c r="CE942" s="275"/>
      <c r="CF942" s="275"/>
      <c r="CG942" s="275"/>
      <c r="CH942" s="275"/>
      <c r="CI942" s="275"/>
      <c r="CJ942" s="275"/>
      <c r="CK942" s="275"/>
      <c r="CL942" s="276"/>
      <c r="CM942" s="276"/>
      <c r="CN942" s="276"/>
      <c r="CO942" s="276"/>
      <c r="CP942" s="276"/>
      <c r="CQ942" s="276"/>
      <c r="CR942" s="276"/>
      <c r="CS942" s="276"/>
      <c r="CT942" s="276"/>
      <c r="CU942" s="276"/>
      <c r="CV942" s="276"/>
      <c r="CW942" s="276"/>
      <c r="CX942" s="276"/>
      <c r="CY942" s="276"/>
      <c r="CZ942" s="276"/>
      <c r="DA942" s="276"/>
      <c r="DB942" s="276"/>
      <c r="DC942" s="262"/>
      <c r="DD942" s="262"/>
      <c r="DE942" s="276"/>
      <c r="DF942" s="276"/>
      <c r="DG942" s="276"/>
      <c r="DH942" s="276"/>
      <c r="DI942" s="276"/>
      <c r="DJ942" s="262"/>
      <c r="DK942" s="262"/>
      <c r="DL942" s="262"/>
      <c r="DM942" s="262"/>
      <c r="DN942" s="262"/>
      <c r="DO942" s="262"/>
      <c r="DP942" s="262"/>
      <c r="DQ942" s="262"/>
      <c r="DR942" s="262"/>
      <c r="DS942" s="262"/>
      <c r="DT942" s="262"/>
      <c r="DU942" s="262"/>
      <c r="DV942" s="262"/>
      <c r="DW942" s="262"/>
      <c r="DX942" s="262"/>
      <c r="DY942" s="262"/>
      <c r="DZ942" s="262"/>
      <c r="EA942" s="262"/>
      <c r="EB942" s="262"/>
      <c r="EC942" s="262"/>
      <c r="ED942" s="262"/>
      <c r="EE942" s="263"/>
      <c r="EF942" s="263"/>
      <c r="EG942" s="263"/>
      <c r="EH942" s="263"/>
      <c r="EI942" s="263"/>
      <c r="EJ942" s="263"/>
      <c r="EK942" s="263"/>
      <c r="EL942" s="263"/>
      <c r="EM942" s="263"/>
      <c r="EN942" s="263"/>
      <c r="EO942" s="263"/>
      <c r="EP942" s="263"/>
      <c r="EQ942" s="263"/>
      <c r="ER942" s="263"/>
      <c r="EY942" s="263"/>
    </row>
    <row r="943" spans="1:168" ht="20.100000000000001" hidden="1" customHeight="1">
      <c r="A943" s="837"/>
      <c r="B943" s="826"/>
      <c r="C943" s="826"/>
      <c r="D943" s="826"/>
      <c r="E943" s="826"/>
      <c r="F943" s="826"/>
      <c r="G943" s="826"/>
      <c r="H943" s="836"/>
      <c r="I943" s="794"/>
      <c r="J943" s="709"/>
      <c r="K943" s="709"/>
      <c r="L943" s="709"/>
      <c r="M943" s="709"/>
      <c r="N943" s="709"/>
      <c r="O943" s="795"/>
      <c r="P943" s="794"/>
      <c r="Q943" s="795"/>
      <c r="R943" s="1119"/>
      <c r="S943" s="824"/>
      <c r="T943" s="824" t="s">
        <v>443</v>
      </c>
      <c r="U943" s="930"/>
      <c r="V943" s="709"/>
      <c r="W943" s="709"/>
      <c r="X943" s="709" t="s">
        <v>467</v>
      </c>
      <c r="Y943" s="1988">
        <f>Y933</f>
        <v>0</v>
      </c>
      <c r="Z943" s="1988"/>
      <c r="AA943" s="708" t="s">
        <v>501</v>
      </c>
      <c r="AB943" s="976">
        <f t="shared" si="32"/>
        <v>1</v>
      </c>
      <c r="AC943" s="872"/>
      <c r="AD943" s="710" t="s">
        <v>501</v>
      </c>
      <c r="AE943" s="871">
        <v>2.5</v>
      </c>
      <c r="AF943" s="766"/>
      <c r="AG943" s="819"/>
      <c r="AH943" s="1285" t="s">
        <v>469</v>
      </c>
      <c r="AI943" s="708" t="s">
        <v>501</v>
      </c>
      <c r="AJ943" s="1239">
        <v>0</v>
      </c>
      <c r="AK943" s="1301"/>
      <c r="AL943" s="740">
        <f t="shared" si="33"/>
        <v>0</v>
      </c>
      <c r="AM943" s="741"/>
      <c r="AN943" s="741"/>
      <c r="AO943" s="741"/>
      <c r="AP943" s="741"/>
      <c r="AQ943" s="742"/>
      <c r="AR943" s="293"/>
      <c r="AV943" s="111"/>
      <c r="AW943" s="111"/>
      <c r="AX943" s="111"/>
      <c r="AY943" s="111"/>
      <c r="AZ943" s="111"/>
      <c r="BY943" s="275"/>
      <c r="BZ943" s="275"/>
      <c r="CA943" s="275"/>
      <c r="CB943" s="275"/>
      <c r="CC943" s="275"/>
      <c r="CD943" s="275"/>
      <c r="CE943" s="275"/>
      <c r="CF943" s="275"/>
      <c r="CG943" s="275"/>
      <c r="CH943" s="275"/>
      <c r="CI943" s="275"/>
      <c r="CJ943" s="275"/>
      <c r="CK943" s="275"/>
      <c r="CL943" s="276"/>
      <c r="CM943" s="276"/>
      <c r="CN943" s="276"/>
      <c r="CO943" s="276"/>
      <c r="CP943" s="276"/>
      <c r="CQ943" s="276"/>
      <c r="CR943" s="276"/>
      <c r="CS943" s="276"/>
      <c r="CT943" s="276"/>
      <c r="CU943" s="276"/>
      <c r="CV943" s="276"/>
      <c r="CW943" s="276"/>
      <c r="CX943" s="276"/>
      <c r="CY943" s="276"/>
      <c r="CZ943" s="276"/>
      <c r="DA943" s="276"/>
      <c r="DB943" s="276"/>
      <c r="DC943" s="262"/>
      <c r="DD943" s="262"/>
      <c r="DE943" s="276"/>
      <c r="DF943" s="276"/>
      <c r="DG943" s="276"/>
      <c r="DH943" s="276"/>
      <c r="DI943" s="276"/>
      <c r="DJ943" s="262"/>
      <c r="DK943" s="262"/>
      <c r="DL943" s="262"/>
      <c r="DM943" s="262"/>
      <c r="DN943" s="262"/>
      <c r="DO943" s="262"/>
      <c r="DP943" s="262"/>
      <c r="DQ943" s="262"/>
      <c r="DR943" s="262"/>
      <c r="DS943" s="262"/>
      <c r="DT943" s="262"/>
      <c r="DU943" s="262"/>
      <c r="DV943" s="262"/>
      <c r="DW943" s="262"/>
      <c r="DX943" s="262"/>
      <c r="DY943" s="262"/>
      <c r="DZ943" s="262"/>
      <c r="EA943" s="262"/>
      <c r="EB943" s="262"/>
      <c r="EC943" s="262"/>
      <c r="ED943" s="262"/>
      <c r="EE943" s="263"/>
      <c r="EF943" s="263"/>
      <c r="EG943" s="263"/>
      <c r="EH943" s="263"/>
      <c r="EI943" s="263"/>
      <c r="EJ943" s="263"/>
      <c r="EK943" s="263"/>
      <c r="EL943" s="263"/>
      <c r="EM943" s="263"/>
      <c r="EN943" s="263"/>
      <c r="EO943" s="263"/>
      <c r="EP943" s="263"/>
      <c r="EQ943" s="263"/>
      <c r="ER943" s="263"/>
    </row>
    <row r="944" spans="1:168" ht="20.100000000000001" hidden="1" customHeight="1">
      <c r="A944" s="837"/>
      <c r="B944" s="826"/>
      <c r="C944" s="826"/>
      <c r="D944" s="826"/>
      <c r="E944" s="826"/>
      <c r="F944" s="826"/>
      <c r="G944" s="826"/>
      <c r="H944" s="836"/>
      <c r="I944" s="794"/>
      <c r="J944" s="709"/>
      <c r="K944" s="709"/>
      <c r="L944" s="709"/>
      <c r="M944" s="709"/>
      <c r="N944" s="709"/>
      <c r="O944" s="795"/>
      <c r="P944" s="794"/>
      <c r="Q944" s="795"/>
      <c r="R944" s="1119"/>
      <c r="S944" s="824"/>
      <c r="T944" s="824"/>
      <c r="U944" s="930"/>
      <c r="V944" s="709"/>
      <c r="W944" s="709"/>
      <c r="X944" s="709" t="s">
        <v>467</v>
      </c>
      <c r="Y944" s="1988">
        <f>Y934</f>
        <v>0</v>
      </c>
      <c r="Z944" s="1988"/>
      <c r="AA944" s="708" t="s">
        <v>501</v>
      </c>
      <c r="AB944" s="976">
        <f t="shared" si="32"/>
        <v>0</v>
      </c>
      <c r="AC944" s="872"/>
      <c r="AD944" s="710" t="s">
        <v>501</v>
      </c>
      <c r="AE944" s="871">
        <v>0</v>
      </c>
      <c r="AF944" s="766"/>
      <c r="AG944" s="819"/>
      <c r="AH944" s="1285" t="s">
        <v>469</v>
      </c>
      <c r="AI944" s="708" t="s">
        <v>501</v>
      </c>
      <c r="AJ944" s="1239">
        <v>0</v>
      </c>
      <c r="AK944" s="1301"/>
      <c r="AL944" s="740">
        <f>ROUND(((Y944*AB944*AE944)*AJ944),3)</f>
        <v>0</v>
      </c>
      <c r="AM944" s="741"/>
      <c r="AN944" s="741"/>
      <c r="AO944" s="741"/>
      <c r="AP944" s="741"/>
      <c r="AQ944" s="742"/>
      <c r="AR944" s="293"/>
      <c r="AV944" s="111"/>
      <c r="AW944" s="111"/>
      <c r="AX944" s="111"/>
      <c r="AY944" s="111"/>
      <c r="AZ944" s="111"/>
      <c r="BY944" s="275"/>
      <c r="BZ944" s="275"/>
      <c r="CA944" s="275"/>
      <c r="CB944" s="275"/>
      <c r="CC944" s="275"/>
      <c r="CD944" s="275"/>
      <c r="CE944" s="275"/>
      <c r="CF944" s="275"/>
      <c r="CG944" s="275"/>
      <c r="CH944" s="275"/>
      <c r="CI944" s="275"/>
      <c r="CJ944" s="275"/>
      <c r="CK944" s="275"/>
      <c r="CL944" s="276"/>
      <c r="CM944" s="276"/>
      <c r="CN944" s="276"/>
      <c r="CO944" s="276"/>
      <c r="CP944" s="276"/>
      <c r="CQ944" s="276"/>
      <c r="CR944" s="276"/>
      <c r="CS944" s="276"/>
      <c r="CT944" s="276"/>
      <c r="CU944" s="276"/>
      <c r="CV944" s="276"/>
      <c r="CW944" s="276"/>
      <c r="CX944" s="276"/>
      <c r="CY944" s="276"/>
      <c r="CZ944" s="276"/>
      <c r="DA944" s="276"/>
      <c r="DB944" s="276"/>
      <c r="DC944" s="262"/>
      <c r="DD944" s="262"/>
      <c r="DE944" s="276"/>
      <c r="DF944" s="276"/>
      <c r="DG944" s="276"/>
      <c r="DH944" s="276"/>
      <c r="DI944" s="276"/>
      <c r="DJ944" s="262"/>
      <c r="DK944" s="262"/>
      <c r="DL944" s="262"/>
      <c r="DM944" s="262"/>
      <c r="DN944" s="262"/>
      <c r="DO944" s="262"/>
      <c r="DP944" s="262"/>
      <c r="DQ944" s="262"/>
      <c r="DR944" s="262"/>
      <c r="DS944" s="262"/>
      <c r="DT944" s="262"/>
      <c r="DU944" s="262"/>
      <c r="DV944" s="262"/>
      <c r="DW944" s="262"/>
      <c r="DX944" s="262"/>
      <c r="DY944" s="262"/>
      <c r="DZ944" s="262"/>
      <c r="EA944" s="262"/>
      <c r="EB944" s="262"/>
      <c r="EC944" s="262"/>
      <c r="ED944" s="262"/>
      <c r="EE944" s="263"/>
      <c r="EF944" s="263"/>
      <c r="EG944" s="263"/>
      <c r="EH944" s="263"/>
      <c r="EI944" s="263"/>
      <c r="EJ944" s="263"/>
      <c r="EK944" s="263"/>
      <c r="EL944" s="263"/>
      <c r="EM944" s="263"/>
      <c r="EN944" s="263"/>
      <c r="EO944" s="263"/>
      <c r="EP944" s="263"/>
      <c r="EQ944" s="263"/>
      <c r="ER944" s="263"/>
    </row>
    <row r="945" spans="1:148" ht="20.100000000000001" hidden="1" customHeight="1">
      <c r="A945" s="837"/>
      <c r="B945" s="826"/>
      <c r="C945" s="826"/>
      <c r="D945" s="826"/>
      <c r="E945" s="826"/>
      <c r="F945" s="826"/>
      <c r="G945" s="826"/>
      <c r="H945" s="836"/>
      <c r="I945" s="794"/>
      <c r="J945" s="709"/>
      <c r="K945" s="709"/>
      <c r="L945" s="709"/>
      <c r="M945" s="709"/>
      <c r="N945" s="709"/>
      <c r="O945" s="795"/>
      <c r="P945" s="794"/>
      <c r="Q945" s="795"/>
      <c r="R945" s="1119"/>
      <c r="S945" s="824"/>
      <c r="T945" s="824"/>
      <c r="U945" s="930"/>
      <c r="V945" s="709"/>
      <c r="W945" s="709"/>
      <c r="X945" s="709" t="s">
        <v>467</v>
      </c>
      <c r="Y945" s="1988">
        <f>Y935</f>
        <v>0</v>
      </c>
      <c r="Z945" s="1988"/>
      <c r="AA945" s="708" t="s">
        <v>501</v>
      </c>
      <c r="AB945" s="976">
        <f t="shared" si="32"/>
        <v>0</v>
      </c>
      <c r="AC945" s="872"/>
      <c r="AD945" s="710" t="s">
        <v>501</v>
      </c>
      <c r="AE945" s="871">
        <v>0</v>
      </c>
      <c r="AF945" s="766"/>
      <c r="AG945" s="819"/>
      <c r="AH945" s="1285" t="s">
        <v>469</v>
      </c>
      <c r="AI945" s="708" t="s">
        <v>501</v>
      </c>
      <c r="AJ945" s="1239">
        <v>0</v>
      </c>
      <c r="AK945" s="1301"/>
      <c r="AL945" s="740">
        <f>ROUND(((Y945*AB945*AE945)*AJ945),3)</f>
        <v>0</v>
      </c>
      <c r="AM945" s="741"/>
      <c r="AN945" s="741"/>
      <c r="AO945" s="741"/>
      <c r="AP945" s="741"/>
      <c r="AQ945" s="742"/>
      <c r="AR945" s="293"/>
      <c r="AV945" s="111"/>
      <c r="AW945" s="111"/>
      <c r="AX945" s="111"/>
      <c r="AY945" s="111"/>
      <c r="AZ945" s="111"/>
      <c r="BY945" s="275"/>
      <c r="BZ945" s="275"/>
      <c r="CA945" s="275"/>
      <c r="CB945" s="275"/>
      <c r="CC945" s="275"/>
      <c r="CD945" s="275"/>
      <c r="CE945" s="275"/>
      <c r="CF945" s="275"/>
      <c r="CG945" s="275"/>
      <c r="CH945" s="275"/>
      <c r="CI945" s="275"/>
      <c r="CJ945" s="275"/>
      <c r="CK945" s="275"/>
      <c r="CL945" s="276"/>
      <c r="CM945" s="276"/>
      <c r="CN945" s="276"/>
      <c r="CO945" s="276"/>
      <c r="CP945" s="276"/>
      <c r="CQ945" s="276"/>
      <c r="CR945" s="276"/>
      <c r="CS945" s="276"/>
      <c r="CT945" s="276"/>
      <c r="CU945" s="276"/>
      <c r="CV945" s="276"/>
      <c r="CW945" s="276"/>
      <c r="CX945" s="276"/>
      <c r="CY945" s="276"/>
      <c r="CZ945" s="276"/>
      <c r="DA945" s="276"/>
      <c r="DB945" s="276"/>
      <c r="DC945" s="262"/>
      <c r="DD945" s="262"/>
      <c r="DE945" s="276"/>
      <c r="DF945" s="276"/>
      <c r="DG945" s="276"/>
      <c r="DH945" s="276"/>
      <c r="DI945" s="276"/>
      <c r="DJ945" s="262"/>
      <c r="DK945" s="262"/>
      <c r="DL945" s="262"/>
      <c r="DM945" s="262"/>
      <c r="DN945" s="262"/>
      <c r="DO945" s="262"/>
      <c r="DP945" s="262"/>
      <c r="DQ945" s="262"/>
      <c r="DR945" s="262"/>
      <c r="DS945" s="262"/>
      <c r="DT945" s="262"/>
      <c r="DU945" s="262"/>
      <c r="DV945" s="262"/>
      <c r="DW945" s="262"/>
      <c r="DX945" s="262"/>
      <c r="DY945" s="262"/>
      <c r="DZ945" s="262"/>
      <c r="EA945" s="262"/>
      <c r="EB945" s="262"/>
      <c r="EC945" s="262"/>
      <c r="ED945" s="262"/>
      <c r="EE945" s="263"/>
      <c r="EF945" s="263"/>
      <c r="EG945" s="263"/>
      <c r="EH945" s="263"/>
      <c r="EI945" s="263"/>
      <c r="EJ945" s="263"/>
      <c r="EK945" s="263"/>
      <c r="EL945" s="263"/>
      <c r="EM945" s="263"/>
      <c r="EN945" s="263"/>
      <c r="EO945" s="263"/>
      <c r="EP945" s="263"/>
      <c r="EQ945" s="263"/>
      <c r="ER945" s="263"/>
    </row>
    <row r="946" spans="1:148" ht="20.100000000000001" hidden="1" customHeight="1">
      <c r="A946" s="837"/>
      <c r="B946" s="826"/>
      <c r="C946" s="826"/>
      <c r="D946" s="826"/>
      <c r="E946" s="826"/>
      <c r="F946" s="826"/>
      <c r="G946" s="826"/>
      <c r="H946" s="836"/>
      <c r="I946" s="794"/>
      <c r="J946" s="709"/>
      <c r="K946" s="709"/>
      <c r="L946" s="709"/>
      <c r="M946" s="709"/>
      <c r="N946" s="709"/>
      <c r="O946" s="795"/>
      <c r="P946" s="794"/>
      <c r="Q946" s="795"/>
      <c r="R946" s="811" t="s">
        <v>431</v>
      </c>
      <c r="S946" s="809"/>
      <c r="T946" s="809"/>
      <c r="U946" s="763" t="s">
        <v>496</v>
      </c>
      <c r="V946" s="747"/>
      <c r="W946" s="809"/>
      <c r="X946" s="809"/>
      <c r="Y946" s="809"/>
      <c r="Z946" s="763"/>
      <c r="AA946" s="747"/>
      <c r="AB946" s="747"/>
      <c r="AC946" s="747"/>
      <c r="AD946" s="763"/>
      <c r="AE946" s="747"/>
      <c r="AF946" s="747"/>
      <c r="AG946" s="747"/>
      <c r="AH946" s="747"/>
      <c r="AI946" s="747"/>
      <c r="AJ946" s="747"/>
      <c r="AK946" s="810"/>
      <c r="AL946" s="753">
        <f>SUM(AL938:AL945)</f>
        <v>0</v>
      </c>
      <c r="AM946" s="754"/>
      <c r="AN946" s="754"/>
      <c r="AO946" s="754"/>
      <c r="AP946" s="754"/>
      <c r="AQ946" s="755"/>
      <c r="AR946" s="293"/>
      <c r="AT946" s="275"/>
      <c r="AU946" s="275"/>
      <c r="AV946" s="111"/>
      <c r="AW946" s="111"/>
      <c r="AX946" s="111"/>
      <c r="AY946" s="111"/>
      <c r="AZ946" s="111"/>
      <c r="BY946" s="275"/>
      <c r="BZ946" s="275"/>
      <c r="CA946" s="275"/>
      <c r="CB946" s="275"/>
      <c r="CC946" s="275"/>
      <c r="CD946" s="275"/>
      <c r="CE946" s="275"/>
      <c r="CF946" s="275"/>
      <c r="CG946" s="275"/>
      <c r="CH946" s="275"/>
      <c r="CI946" s="275"/>
      <c r="CJ946" s="275"/>
      <c r="CK946" s="275"/>
      <c r="CL946" s="276"/>
      <c r="CM946" s="276"/>
      <c r="CN946" s="276"/>
      <c r="CO946" s="276"/>
      <c r="CP946" s="276"/>
      <c r="CQ946" s="276"/>
      <c r="CR946" s="276"/>
      <c r="CS946" s="276"/>
      <c r="CT946" s="276"/>
      <c r="CU946" s="276"/>
      <c r="CV946" s="276"/>
      <c r="CW946" s="276"/>
      <c r="CX946" s="276"/>
      <c r="CY946" s="276"/>
      <c r="CZ946" s="276"/>
      <c r="DA946" s="276"/>
      <c r="DB946" s="276"/>
      <c r="DC946" s="262"/>
      <c r="DD946" s="262"/>
      <c r="DE946" s="276"/>
      <c r="DF946" s="276"/>
      <c r="DG946" s="276"/>
      <c r="DH946" s="276"/>
      <c r="DI946" s="262"/>
      <c r="DJ946" s="262"/>
      <c r="DK946" s="262"/>
      <c r="DL946" s="262"/>
      <c r="DM946" s="262"/>
      <c r="DN946" s="262"/>
      <c r="DO946" s="262"/>
      <c r="DP946" s="262"/>
      <c r="DQ946" s="262"/>
      <c r="DR946" s="262"/>
      <c r="DS946" s="262"/>
      <c r="DT946" s="262"/>
      <c r="DU946" s="262"/>
      <c r="DV946" s="262"/>
      <c r="DW946" s="262"/>
      <c r="DX946" s="262"/>
      <c r="DY946" s="262"/>
      <c r="DZ946" s="262"/>
      <c r="EA946" s="262"/>
      <c r="EB946" s="263"/>
      <c r="EC946" s="263"/>
      <c r="ED946" s="263"/>
      <c r="EE946" s="263"/>
      <c r="EF946" s="263"/>
      <c r="EG946" s="263"/>
      <c r="EH946" s="263"/>
      <c r="EI946" s="263"/>
      <c r="EJ946" s="263"/>
      <c r="EK946" s="263"/>
      <c r="EL946" s="263"/>
      <c r="EM946" s="263"/>
      <c r="EN946" s="263"/>
      <c r="EO946" s="263"/>
      <c r="EP946" s="263"/>
      <c r="EQ946" s="263"/>
      <c r="ER946" s="263"/>
    </row>
    <row r="947" spans="1:148" ht="20.100000000000001" hidden="1" customHeight="1">
      <c r="A947" s="842"/>
      <c r="B947" s="843"/>
      <c r="C947" s="843"/>
      <c r="D947" s="843"/>
      <c r="E947" s="843"/>
      <c r="F947" s="843"/>
      <c r="G947" s="843"/>
      <c r="H947" s="844"/>
      <c r="I947" s="845"/>
      <c r="J947" s="778"/>
      <c r="K947" s="778"/>
      <c r="L947" s="778"/>
      <c r="M947" s="778"/>
      <c r="N947" s="778"/>
      <c r="O947" s="847"/>
      <c r="P947" s="845"/>
      <c r="Q947" s="847"/>
      <c r="R947" s="902" t="s">
        <v>762</v>
      </c>
      <c r="S947" s="919"/>
      <c r="T947" s="919"/>
      <c r="U947" s="920" t="s">
        <v>496</v>
      </c>
      <c r="V947" s="1302">
        <f>AL925</f>
        <v>0</v>
      </c>
      <c r="W947" s="925"/>
      <c r="X947" s="925"/>
      <c r="Y947" s="925"/>
      <c r="Z947" s="975" t="s">
        <v>474</v>
      </c>
      <c r="AA947" s="1303">
        <f>AL936</f>
        <v>0</v>
      </c>
      <c r="AB947" s="925"/>
      <c r="AC947" s="925"/>
      <c r="AD947" s="1304"/>
      <c r="AE947" s="1305" t="s">
        <v>474</v>
      </c>
      <c r="AF947" s="1303">
        <f>AL946</f>
        <v>0</v>
      </c>
      <c r="AG947" s="925"/>
      <c r="AH947" s="925"/>
      <c r="AI947" s="1304"/>
      <c r="AJ947" s="906"/>
      <c r="AK947" s="907"/>
      <c r="AL947" s="908">
        <f>V947+AA947+AF947</f>
        <v>0</v>
      </c>
      <c r="AM947" s="909"/>
      <c r="AN947" s="909"/>
      <c r="AO947" s="909"/>
      <c r="AP947" s="909"/>
      <c r="AQ947" s="910"/>
      <c r="AR947" s="293"/>
      <c r="BY947" s="275"/>
      <c r="BZ947" s="275"/>
      <c r="CA947" s="275"/>
      <c r="CB947" s="275"/>
      <c r="CC947" s="275"/>
      <c r="CD947" s="275"/>
      <c r="CE947" s="275"/>
      <c r="CF947" s="275"/>
      <c r="CG947" s="275"/>
      <c r="CH947" s="275"/>
      <c r="CI947" s="275"/>
      <c r="CJ947" s="275"/>
      <c r="CK947" s="275"/>
      <c r="CL947" s="276"/>
      <c r="CM947" s="276"/>
      <c r="CN947" s="276"/>
      <c r="CO947" s="276"/>
      <c r="CP947" s="276"/>
      <c r="CQ947" s="276"/>
      <c r="CR947" s="276"/>
      <c r="CS947" s="276"/>
      <c r="CT947" s="276"/>
      <c r="CU947" s="276"/>
      <c r="CV947" s="276"/>
      <c r="CW947" s="276"/>
      <c r="CX947" s="276"/>
      <c r="CY947" s="276"/>
      <c r="CZ947" s="276"/>
      <c r="DA947" s="276"/>
      <c r="DB947" s="276"/>
      <c r="DC947" s="262"/>
      <c r="DD947" s="262"/>
      <c r="DE947" s="276"/>
      <c r="DF947" s="276"/>
      <c r="DG947" s="276"/>
      <c r="DH947" s="276"/>
      <c r="DI947" s="262"/>
      <c r="DJ947" s="262"/>
      <c r="DK947" s="262"/>
      <c r="DL947" s="262"/>
      <c r="DM947" s="262"/>
      <c r="DN947" s="262"/>
      <c r="DO947" s="262"/>
      <c r="DP947" s="262"/>
      <c r="DQ947" s="262"/>
      <c r="DR947" s="262"/>
      <c r="DS947" s="262"/>
      <c r="DT947" s="262"/>
      <c r="DU947" s="262"/>
      <c r="DV947" s="262"/>
      <c r="DW947" s="262"/>
      <c r="DX947" s="262"/>
      <c r="DY947" s="262"/>
      <c r="DZ947" s="262"/>
      <c r="EA947" s="262"/>
      <c r="EB947" s="263"/>
      <c r="EC947" s="263"/>
      <c r="ED947" s="263"/>
      <c r="EE947" s="263"/>
      <c r="EF947" s="263"/>
      <c r="EG947" s="263"/>
      <c r="EH947" s="263"/>
      <c r="EI947" s="263"/>
      <c r="EJ947" s="263"/>
      <c r="EK947" s="263"/>
      <c r="EL947" s="263"/>
      <c r="EM947" s="263"/>
      <c r="EN947" s="263"/>
      <c r="EO947" s="263"/>
      <c r="EP947" s="263"/>
      <c r="EQ947" s="263"/>
      <c r="ER947" s="263"/>
    </row>
    <row r="948" spans="1:148" ht="20.100000000000001" hidden="1" customHeight="1">
      <c r="A948" s="765" t="s">
        <v>368</v>
      </c>
      <c r="B948" s="766"/>
      <c r="C948" s="766"/>
      <c r="D948" s="766"/>
      <c r="E948" s="766"/>
      <c r="F948" s="766"/>
      <c r="G948" s="766"/>
      <c r="H948" s="788"/>
      <c r="I948" s="765" t="s">
        <v>839</v>
      </c>
      <c r="J948" s="1053"/>
      <c r="K948" s="1053"/>
      <c r="L948" s="1053"/>
      <c r="M948" s="1053"/>
      <c r="N948" s="1053"/>
      <c r="O948" s="1022"/>
      <c r="P948" s="765" t="s">
        <v>448</v>
      </c>
      <c r="Q948" s="788"/>
      <c r="R948" s="794" t="s">
        <v>840</v>
      </c>
      <c r="S948" s="820"/>
      <c r="T948" s="820"/>
      <c r="U948" s="709"/>
      <c r="V948" s="709"/>
      <c r="W948" s="708"/>
      <c r="X948" s="893"/>
      <c r="Y948" s="893"/>
      <c r="Z948" s="709"/>
      <c r="AA948" s="709"/>
      <c r="AB948" s="893"/>
      <c r="AC948" s="709"/>
      <c r="AD948" s="870"/>
      <c r="AE948" s="703"/>
      <c r="AF948" s="709"/>
      <c r="AG948" s="709"/>
      <c r="AH948" s="1285"/>
      <c r="AI948" s="703"/>
      <c r="AJ948" s="703"/>
      <c r="AK948" s="795"/>
      <c r="AL948" s="799"/>
      <c r="AM948" s="800"/>
      <c r="AN948" s="800"/>
      <c r="AO948" s="800"/>
      <c r="AP948" s="800"/>
      <c r="AQ948" s="821"/>
      <c r="AR948" s="293"/>
      <c r="BY948" s="275"/>
      <c r="BZ948" s="275"/>
      <c r="CA948" s="275"/>
      <c r="CB948" s="275"/>
      <c r="CC948" s="275"/>
      <c r="CD948" s="275"/>
      <c r="CE948" s="275"/>
      <c r="CF948" s="275"/>
      <c r="CG948" s="275"/>
      <c r="CH948" s="275"/>
      <c r="CI948" s="275"/>
      <c r="CJ948" s="275"/>
      <c r="CK948" s="275"/>
      <c r="CL948" s="276"/>
      <c r="CM948" s="276"/>
      <c r="CN948" s="276"/>
      <c r="CO948" s="276"/>
      <c r="CP948" s="276"/>
      <c r="CQ948" s="276"/>
      <c r="CR948" s="276"/>
      <c r="CS948" s="276"/>
      <c r="CT948" s="276"/>
      <c r="CU948" s="276"/>
      <c r="CV948" s="276"/>
      <c r="CW948" s="276"/>
      <c r="CX948" s="276"/>
      <c r="CY948" s="276"/>
      <c r="CZ948" s="276"/>
      <c r="DA948" s="276"/>
      <c r="DB948" s="276"/>
      <c r="DC948" s="262"/>
      <c r="DD948" s="262"/>
      <c r="DE948" s="276"/>
      <c r="DF948" s="276"/>
      <c r="DG948" s="276"/>
      <c r="DH948" s="276"/>
      <c r="DI948" s="262"/>
      <c r="DJ948" s="262"/>
      <c r="DK948" s="262"/>
      <c r="DL948" s="262"/>
      <c r="DM948" s="262"/>
      <c r="DN948" s="262"/>
      <c r="DO948" s="262"/>
      <c r="DP948" s="262"/>
      <c r="DQ948" s="262"/>
      <c r="DR948" s="262"/>
      <c r="DS948" s="262"/>
      <c r="DT948" s="262"/>
      <c r="DU948" s="262"/>
      <c r="DV948" s="262"/>
      <c r="DW948" s="262"/>
      <c r="DX948" s="262"/>
      <c r="DY948" s="262"/>
      <c r="DZ948" s="262"/>
      <c r="EA948" s="262"/>
      <c r="EB948" s="263"/>
      <c r="EC948" s="263"/>
      <c r="ED948" s="263"/>
      <c r="EE948" s="263"/>
      <c r="EF948" s="263"/>
      <c r="EG948" s="263"/>
      <c r="EH948" s="263"/>
      <c r="EI948" s="263"/>
      <c r="EJ948" s="263"/>
      <c r="EK948" s="263"/>
      <c r="EL948" s="263"/>
      <c r="EM948" s="263"/>
      <c r="EN948" s="263"/>
      <c r="EO948" s="263"/>
      <c r="EP948" s="263"/>
      <c r="EQ948" s="263"/>
    </row>
    <row r="949" spans="1:148" ht="20.100000000000001" hidden="1" customHeight="1">
      <c r="A949" s="765" t="s">
        <v>704</v>
      </c>
      <c r="B949" s="766"/>
      <c r="C949" s="766"/>
      <c r="D949" s="766"/>
      <c r="E949" s="766"/>
      <c r="F949" s="766"/>
      <c r="G949" s="766"/>
      <c r="H949" s="788"/>
      <c r="I949" s="765" t="s">
        <v>703</v>
      </c>
      <c r="J949" s="766"/>
      <c r="K949" s="766"/>
      <c r="L949" s="766"/>
      <c r="M949" s="766"/>
      <c r="N949" s="766"/>
      <c r="O949" s="788"/>
      <c r="P949" s="794"/>
      <c r="Q949" s="795"/>
      <c r="R949" s="794"/>
      <c r="S949" s="824"/>
      <c r="T949" s="824"/>
      <c r="U949" s="710"/>
      <c r="V949" s="709"/>
      <c r="W949" s="709"/>
      <c r="X949" s="709" t="s">
        <v>467</v>
      </c>
      <c r="Y949" s="871">
        <v>0</v>
      </c>
      <c r="Z949" s="766"/>
      <c r="AA949" s="872"/>
      <c r="AB949" s="708" t="s">
        <v>501</v>
      </c>
      <c r="AC949" s="976">
        <v>0</v>
      </c>
      <c r="AD949" s="872"/>
      <c r="AE949" s="766"/>
      <c r="AF949" s="710" t="s">
        <v>501</v>
      </c>
      <c r="AG949" s="1239">
        <v>0</v>
      </c>
      <c r="AH949" s="766"/>
      <c r="AI949" s="819"/>
      <c r="AJ949" s="1285" t="s">
        <v>469</v>
      </c>
      <c r="AK949" s="795"/>
      <c r="AL949" s="740">
        <f t="shared" ref="AL949:AL960" si="34">ROUND(((Y949*AC949*AG949)),3)</f>
        <v>0</v>
      </c>
      <c r="AM949" s="741"/>
      <c r="AN949" s="741"/>
      <c r="AO949" s="741"/>
      <c r="AP949" s="741"/>
      <c r="AQ949" s="742"/>
      <c r="AR949" s="293"/>
      <c r="BY949" s="275"/>
      <c r="BZ949" s="275"/>
      <c r="CA949" s="275"/>
      <c r="CB949" s="275"/>
      <c r="CC949" s="275"/>
      <c r="CD949" s="275"/>
      <c r="CE949" s="275"/>
      <c r="CF949" s="275"/>
      <c r="CG949" s="275"/>
      <c r="CH949" s="275"/>
      <c r="CI949" s="275"/>
      <c r="CJ949" s="275"/>
      <c r="CK949" s="275"/>
      <c r="CL949" s="276"/>
      <c r="CM949" s="276"/>
      <c r="CN949" s="276"/>
      <c r="CO949" s="276"/>
      <c r="CP949" s="276"/>
      <c r="CQ949" s="276"/>
      <c r="CR949" s="276"/>
      <c r="CS949" s="276"/>
      <c r="CT949" s="276"/>
      <c r="CU949" s="276"/>
      <c r="CV949" s="276"/>
      <c r="CW949" s="276"/>
      <c r="CX949" s="276"/>
      <c r="CY949" s="276"/>
      <c r="CZ949" s="276"/>
      <c r="DA949" s="276"/>
      <c r="DB949" s="276"/>
      <c r="DC949" s="262"/>
      <c r="DD949" s="262"/>
      <c r="DE949" s="276"/>
      <c r="DF949" s="276"/>
      <c r="DG949" s="276"/>
      <c r="DH949" s="262"/>
      <c r="DI949" s="262"/>
      <c r="DJ949" s="262"/>
      <c r="DK949" s="262"/>
      <c r="DL949" s="262"/>
      <c r="DM949" s="262"/>
      <c r="DN949" s="262"/>
      <c r="DO949" s="262"/>
      <c r="DP949" s="262"/>
      <c r="DQ949" s="262"/>
      <c r="DR949" s="262"/>
      <c r="DS949" s="262"/>
      <c r="DT949" s="262"/>
      <c r="DU949" s="262"/>
      <c r="DV949" s="262"/>
      <c r="DW949" s="262"/>
      <c r="DX949" s="262"/>
      <c r="DY949" s="262"/>
      <c r="DZ949" s="262"/>
      <c r="EA949" s="262"/>
      <c r="EB949" s="263"/>
      <c r="EC949" s="263"/>
      <c r="ED949" s="263"/>
      <c r="EE949" s="263"/>
      <c r="EF949" s="263"/>
      <c r="EG949" s="263"/>
      <c r="EH949" s="263"/>
      <c r="EI949" s="263"/>
      <c r="EJ949" s="263"/>
      <c r="EK949" s="263"/>
      <c r="EL949" s="263"/>
      <c r="EM949" s="263"/>
    </row>
    <row r="950" spans="1:148" ht="20.100000000000001" hidden="1" customHeight="1">
      <c r="A950" s="837"/>
      <c r="B950" s="826"/>
      <c r="C950" s="826"/>
      <c r="D950" s="826"/>
      <c r="E950" s="826"/>
      <c r="F950" s="826"/>
      <c r="G950" s="826"/>
      <c r="H950" s="836"/>
      <c r="I950" s="765"/>
      <c r="J950" s="766"/>
      <c r="K950" s="766"/>
      <c r="L950" s="766"/>
      <c r="M950" s="766"/>
      <c r="N950" s="766"/>
      <c r="O950" s="788"/>
      <c r="P950" s="794"/>
      <c r="Q950" s="795"/>
      <c r="R950" s="698"/>
      <c r="S950" s="699"/>
      <c r="T950" s="699"/>
      <c r="U950" s="708"/>
      <c r="V950" s="709"/>
      <c r="W950" s="709"/>
      <c r="X950" s="703" t="s">
        <v>467</v>
      </c>
      <c r="Y950" s="871">
        <v>0</v>
      </c>
      <c r="Z950" s="766"/>
      <c r="AA950" s="872"/>
      <c r="AB950" s="708" t="s">
        <v>501</v>
      </c>
      <c r="AC950" s="976">
        <v>0</v>
      </c>
      <c r="AD950" s="872"/>
      <c r="AE950" s="766"/>
      <c r="AF950" s="710" t="s">
        <v>501</v>
      </c>
      <c r="AG950" s="1239">
        <v>0</v>
      </c>
      <c r="AH950" s="766"/>
      <c r="AI950" s="819"/>
      <c r="AJ950" s="1285" t="s">
        <v>469</v>
      </c>
      <c r="AK950" s="795"/>
      <c r="AL950" s="740">
        <f t="shared" si="34"/>
        <v>0</v>
      </c>
      <c r="AM950" s="741"/>
      <c r="AN950" s="741"/>
      <c r="AO950" s="741"/>
      <c r="AP950" s="741"/>
      <c r="AQ950" s="742"/>
      <c r="AR950" s="293"/>
      <c r="BY950" s="275"/>
      <c r="BZ950" s="275"/>
      <c r="CA950" s="275"/>
      <c r="CB950" s="275"/>
      <c r="CC950" s="275"/>
      <c r="CD950" s="275"/>
      <c r="CE950" s="275"/>
      <c r="CF950" s="275"/>
      <c r="CG950" s="275"/>
      <c r="CH950" s="275"/>
      <c r="CI950" s="275"/>
      <c r="CJ950" s="275"/>
      <c r="CK950" s="275"/>
      <c r="CL950" s="276"/>
      <c r="CM950" s="276"/>
      <c r="CN950" s="276"/>
      <c r="CO950" s="276"/>
      <c r="CP950" s="276"/>
      <c r="CQ950" s="276"/>
      <c r="CR950" s="276"/>
      <c r="CS950" s="276"/>
      <c r="CT950" s="276"/>
      <c r="CU950" s="276"/>
      <c r="CV950" s="276"/>
      <c r="CW950" s="276"/>
      <c r="CX950" s="276"/>
      <c r="CY950" s="276"/>
      <c r="CZ950" s="276"/>
      <c r="DA950" s="276"/>
      <c r="DB950" s="276"/>
      <c r="DC950" s="262"/>
      <c r="DD950" s="262"/>
      <c r="DE950" s="276"/>
      <c r="DF950" s="276"/>
      <c r="DG950" s="276"/>
      <c r="DH950" s="262"/>
      <c r="DI950" s="262"/>
      <c r="DJ950" s="262"/>
      <c r="DK950" s="262"/>
      <c r="DL950" s="262"/>
      <c r="DM950" s="262"/>
      <c r="DN950" s="262"/>
      <c r="DO950" s="262"/>
      <c r="DP950" s="262"/>
      <c r="DQ950" s="262"/>
      <c r="DR950" s="262"/>
      <c r="DS950" s="262"/>
      <c r="DT950" s="262"/>
      <c r="DU950" s="262"/>
      <c r="DV950" s="262"/>
      <c r="DW950" s="262"/>
      <c r="DX950" s="262"/>
      <c r="DY950" s="262"/>
      <c r="DZ950" s="262"/>
      <c r="EA950" s="262"/>
      <c r="EB950" s="263"/>
      <c r="EC950" s="263"/>
      <c r="ED950" s="263"/>
      <c r="EE950" s="263"/>
      <c r="EF950" s="263"/>
      <c r="EG950" s="263"/>
      <c r="EH950" s="263"/>
      <c r="EI950" s="263"/>
      <c r="EJ950" s="263"/>
      <c r="EK950" s="263"/>
      <c r="EL950" s="263"/>
      <c r="EM950" s="263"/>
    </row>
    <row r="951" spans="1:148" ht="20.100000000000001" hidden="1" customHeight="1">
      <c r="A951" s="837"/>
      <c r="B951" s="826"/>
      <c r="C951" s="826"/>
      <c r="D951" s="826"/>
      <c r="E951" s="826"/>
      <c r="F951" s="826"/>
      <c r="G951" s="826"/>
      <c r="H951" s="836"/>
      <c r="I951" s="765"/>
      <c r="J951" s="766"/>
      <c r="K951" s="766"/>
      <c r="L951" s="766"/>
      <c r="M951" s="766"/>
      <c r="N951" s="766"/>
      <c r="O951" s="788"/>
      <c r="P951" s="794"/>
      <c r="Q951" s="795"/>
      <c r="R951" s="698"/>
      <c r="S951" s="699"/>
      <c r="T951" s="699"/>
      <c r="U951" s="708"/>
      <c r="V951" s="709"/>
      <c r="W951" s="709"/>
      <c r="X951" s="703" t="s">
        <v>467</v>
      </c>
      <c r="Y951" s="871">
        <v>0</v>
      </c>
      <c r="Z951" s="766"/>
      <c r="AA951" s="872"/>
      <c r="AB951" s="708" t="s">
        <v>501</v>
      </c>
      <c r="AC951" s="976">
        <v>0</v>
      </c>
      <c r="AD951" s="872"/>
      <c r="AE951" s="766"/>
      <c r="AF951" s="710" t="s">
        <v>501</v>
      </c>
      <c r="AG951" s="1239">
        <v>0</v>
      </c>
      <c r="AH951" s="766"/>
      <c r="AI951" s="819"/>
      <c r="AJ951" s="1285" t="s">
        <v>469</v>
      </c>
      <c r="AK951" s="795"/>
      <c r="AL951" s="740">
        <f t="shared" si="34"/>
        <v>0</v>
      </c>
      <c r="AM951" s="741"/>
      <c r="AN951" s="741"/>
      <c r="AO951" s="741"/>
      <c r="AP951" s="741"/>
      <c r="AQ951" s="742"/>
      <c r="AR951" s="293"/>
      <c r="BY951" s="275"/>
      <c r="BZ951" s="275"/>
      <c r="CA951" s="275"/>
      <c r="CB951" s="275"/>
      <c r="CC951" s="275"/>
      <c r="CD951" s="275"/>
      <c r="CE951" s="275"/>
      <c r="CF951" s="275"/>
      <c r="CG951" s="275"/>
      <c r="CH951" s="275"/>
      <c r="CI951" s="275"/>
      <c r="CJ951" s="275"/>
      <c r="CK951" s="275"/>
      <c r="CL951" s="276"/>
      <c r="CM951" s="276"/>
      <c r="CN951" s="276"/>
      <c r="CO951" s="276"/>
      <c r="CP951" s="276"/>
      <c r="CQ951" s="276"/>
      <c r="CR951" s="276"/>
      <c r="CS951" s="276"/>
      <c r="CT951" s="276"/>
      <c r="CU951" s="276"/>
      <c r="CV951" s="276"/>
      <c r="CW951" s="276"/>
      <c r="CX951" s="276"/>
      <c r="CY951" s="276"/>
      <c r="CZ951" s="276"/>
      <c r="DA951" s="276"/>
      <c r="DB951" s="276"/>
      <c r="DC951" s="262"/>
      <c r="DD951" s="262"/>
      <c r="DE951" s="276"/>
      <c r="DF951" s="276"/>
      <c r="DG951" s="276"/>
      <c r="DH951" s="262"/>
      <c r="DI951" s="262"/>
      <c r="DJ951" s="262"/>
      <c r="DK951" s="262"/>
      <c r="DL951" s="262"/>
      <c r="DM951" s="262"/>
      <c r="DN951" s="262"/>
      <c r="DO951" s="262"/>
      <c r="DP951" s="262"/>
      <c r="DQ951" s="262"/>
      <c r="DR951" s="262"/>
      <c r="DS951" s="262"/>
      <c r="DT951" s="262"/>
      <c r="DU951" s="262"/>
      <c r="DV951" s="262"/>
      <c r="DW951" s="262"/>
      <c r="DX951" s="262"/>
      <c r="DY951" s="262"/>
      <c r="DZ951" s="262"/>
      <c r="EA951" s="262"/>
      <c r="EB951" s="263"/>
      <c r="EC951" s="263"/>
      <c r="ED951" s="263"/>
      <c r="EE951" s="263"/>
      <c r="EF951" s="263"/>
      <c r="EG951" s="263"/>
      <c r="EH951" s="263"/>
      <c r="EI951" s="263"/>
      <c r="EJ951" s="263"/>
      <c r="EK951" s="263"/>
      <c r="EL951" s="263"/>
      <c r="EM951" s="263"/>
    </row>
    <row r="952" spans="1:148" ht="20.100000000000001" hidden="1" customHeight="1">
      <c r="A952" s="837"/>
      <c r="B952" s="826"/>
      <c r="C952" s="826"/>
      <c r="D952" s="826"/>
      <c r="E952" s="826"/>
      <c r="F952" s="826"/>
      <c r="G952" s="826"/>
      <c r="H952" s="836"/>
      <c r="I952" s="765"/>
      <c r="J952" s="766"/>
      <c r="K952" s="766"/>
      <c r="L952" s="766"/>
      <c r="M952" s="766"/>
      <c r="N952" s="766"/>
      <c r="O952" s="788"/>
      <c r="P952" s="794"/>
      <c r="Q952" s="795"/>
      <c r="R952" s="698"/>
      <c r="S952" s="699"/>
      <c r="T952" s="699"/>
      <c r="U952" s="708"/>
      <c r="V952" s="709"/>
      <c r="W952" s="709"/>
      <c r="X952" s="703" t="s">
        <v>467</v>
      </c>
      <c r="Y952" s="871">
        <v>0</v>
      </c>
      <c r="Z952" s="766"/>
      <c r="AA952" s="872"/>
      <c r="AB952" s="708" t="s">
        <v>501</v>
      </c>
      <c r="AC952" s="976">
        <v>0</v>
      </c>
      <c r="AD952" s="872"/>
      <c r="AE952" s="766"/>
      <c r="AF952" s="710" t="s">
        <v>501</v>
      </c>
      <c r="AG952" s="1239">
        <v>0</v>
      </c>
      <c r="AH952" s="766"/>
      <c r="AI952" s="819"/>
      <c r="AJ952" s="1285" t="s">
        <v>469</v>
      </c>
      <c r="AK952" s="795"/>
      <c r="AL952" s="740">
        <f t="shared" si="34"/>
        <v>0</v>
      </c>
      <c r="AM952" s="741"/>
      <c r="AN952" s="741"/>
      <c r="AO952" s="741"/>
      <c r="AP952" s="741"/>
      <c r="AQ952" s="742"/>
      <c r="AR952" s="293"/>
      <c r="BY952" s="275"/>
      <c r="BZ952" s="275"/>
      <c r="CA952" s="275"/>
      <c r="CB952" s="275"/>
      <c r="CC952" s="275"/>
      <c r="CD952" s="275"/>
      <c r="CE952" s="275"/>
      <c r="CF952" s="275"/>
      <c r="CG952" s="275"/>
      <c r="CH952" s="275"/>
      <c r="CI952" s="275"/>
      <c r="CJ952" s="275"/>
      <c r="CK952" s="275"/>
      <c r="CL952" s="276"/>
      <c r="CM952" s="276"/>
      <c r="CN952" s="276"/>
      <c r="CO952" s="276"/>
      <c r="CP952" s="276"/>
      <c r="CQ952" s="276"/>
      <c r="CR952" s="276"/>
      <c r="CS952" s="276"/>
      <c r="CT952" s="276"/>
      <c r="CU952" s="276"/>
      <c r="CV952" s="276"/>
      <c r="CW952" s="276"/>
      <c r="CX952" s="276"/>
      <c r="CY952" s="276"/>
      <c r="CZ952" s="276"/>
      <c r="DA952" s="276"/>
      <c r="DB952" s="276"/>
      <c r="DC952" s="262"/>
      <c r="DD952" s="262"/>
      <c r="DE952" s="276"/>
      <c r="DF952" s="276"/>
      <c r="DG952" s="276"/>
      <c r="DH952" s="262"/>
      <c r="DI952" s="262"/>
      <c r="DJ952" s="262"/>
      <c r="DK952" s="262"/>
      <c r="DL952" s="262"/>
      <c r="DM952" s="262"/>
      <c r="DN952" s="262"/>
      <c r="DO952" s="262"/>
      <c r="DP952" s="262"/>
      <c r="DQ952" s="262"/>
      <c r="DR952" s="262"/>
      <c r="DS952" s="262"/>
      <c r="DT952" s="262"/>
      <c r="DU952" s="262"/>
      <c r="DV952" s="262"/>
      <c r="DW952" s="262"/>
      <c r="DX952" s="262"/>
      <c r="DY952" s="262"/>
      <c r="DZ952" s="262"/>
      <c r="EA952" s="262"/>
      <c r="EB952" s="263"/>
      <c r="EC952" s="263"/>
      <c r="ED952" s="263"/>
      <c r="EE952" s="263"/>
      <c r="EF952" s="263"/>
      <c r="EG952" s="263"/>
      <c r="EH952" s="263"/>
      <c r="EI952" s="263"/>
      <c r="EJ952" s="263"/>
      <c r="EK952" s="263"/>
      <c r="EL952" s="263"/>
      <c r="EM952" s="263"/>
    </row>
    <row r="953" spans="1:148" ht="20.100000000000001" hidden="1" customHeight="1">
      <c r="A953" s="837"/>
      <c r="B953" s="826"/>
      <c r="C953" s="826"/>
      <c r="D953" s="826"/>
      <c r="E953" s="826"/>
      <c r="F953" s="826"/>
      <c r="G953" s="826"/>
      <c r="H953" s="836"/>
      <c r="I953" s="765"/>
      <c r="J953" s="766"/>
      <c r="K953" s="766"/>
      <c r="L953" s="766"/>
      <c r="M953" s="766"/>
      <c r="N953" s="766"/>
      <c r="O953" s="788"/>
      <c r="P953" s="794"/>
      <c r="Q953" s="795"/>
      <c r="R953" s="698"/>
      <c r="S953" s="699"/>
      <c r="T953" s="699"/>
      <c r="U953" s="708"/>
      <c r="V953" s="709"/>
      <c r="W953" s="709"/>
      <c r="X953" s="703" t="s">
        <v>467</v>
      </c>
      <c r="Y953" s="871">
        <v>0</v>
      </c>
      <c r="Z953" s="766"/>
      <c r="AA953" s="872"/>
      <c r="AB953" s="708" t="s">
        <v>501</v>
      </c>
      <c r="AC953" s="976">
        <v>0</v>
      </c>
      <c r="AD953" s="872"/>
      <c r="AE953" s="766"/>
      <c r="AF953" s="710" t="s">
        <v>501</v>
      </c>
      <c r="AG953" s="1239">
        <v>0</v>
      </c>
      <c r="AH953" s="766"/>
      <c r="AI953" s="819"/>
      <c r="AJ953" s="1285" t="s">
        <v>469</v>
      </c>
      <c r="AK953" s="795"/>
      <c r="AL953" s="740">
        <f t="shared" si="34"/>
        <v>0</v>
      </c>
      <c r="AM953" s="741"/>
      <c r="AN953" s="741"/>
      <c r="AO953" s="741"/>
      <c r="AP953" s="741"/>
      <c r="AQ953" s="742"/>
      <c r="AR953" s="293"/>
      <c r="BY953" s="275"/>
      <c r="BZ953" s="275"/>
      <c r="CA953" s="275"/>
      <c r="CB953" s="275"/>
      <c r="CC953" s="275"/>
      <c r="CD953" s="275"/>
      <c r="CE953" s="275"/>
      <c r="CF953" s="275"/>
      <c r="CG953" s="275"/>
      <c r="CH953" s="275"/>
      <c r="CI953" s="275"/>
      <c r="CJ953" s="275"/>
      <c r="CK953" s="275"/>
      <c r="CL953" s="276"/>
      <c r="CM953" s="276"/>
      <c r="CN953" s="276"/>
      <c r="CO953" s="276"/>
      <c r="CP953" s="276"/>
      <c r="CQ953" s="276"/>
      <c r="CR953" s="276"/>
      <c r="CS953" s="276"/>
      <c r="CT953" s="276"/>
      <c r="CU953" s="276"/>
      <c r="CV953" s="276"/>
      <c r="CW953" s="276"/>
      <c r="CX953" s="276"/>
      <c r="CY953" s="276"/>
      <c r="CZ953" s="276"/>
      <c r="DA953" s="276"/>
      <c r="DB953" s="276"/>
      <c r="DC953" s="262"/>
      <c r="DD953" s="262"/>
      <c r="DE953" s="276"/>
      <c r="DF953" s="276"/>
      <c r="DG953" s="276"/>
      <c r="DH953" s="262"/>
      <c r="DI953" s="262"/>
      <c r="DJ953" s="262"/>
      <c r="DK953" s="262"/>
      <c r="DL953" s="262"/>
      <c r="DM953" s="262"/>
      <c r="DN953" s="262"/>
      <c r="DO953" s="262"/>
      <c r="DP953" s="262"/>
      <c r="DQ953" s="262"/>
      <c r="DR953" s="262"/>
      <c r="DS953" s="262"/>
      <c r="DT953" s="262"/>
      <c r="DU953" s="262"/>
      <c r="DV953" s="262"/>
      <c r="DW953" s="262"/>
      <c r="DX953" s="262"/>
      <c r="DY953" s="262"/>
      <c r="DZ953" s="262"/>
      <c r="EA953" s="262"/>
      <c r="EB953" s="263"/>
      <c r="EC953" s="263"/>
      <c r="ED953" s="263"/>
      <c r="EE953" s="263"/>
      <c r="EF953" s="263"/>
      <c r="EG953" s="263"/>
      <c r="EH953" s="263"/>
      <c r="EI953" s="263"/>
      <c r="EJ953" s="263"/>
      <c r="EK953" s="263"/>
      <c r="EL953" s="263"/>
      <c r="EM953" s="263"/>
    </row>
    <row r="954" spans="1:148" s="110" customFormat="1" ht="20.100000000000001" hidden="1" customHeight="1">
      <c r="A954" s="837"/>
      <c r="B954" s="826"/>
      <c r="C954" s="826"/>
      <c r="D954" s="826"/>
      <c r="E954" s="826"/>
      <c r="F954" s="826"/>
      <c r="G954" s="826"/>
      <c r="H954" s="836"/>
      <c r="I954" s="765"/>
      <c r="J954" s="766"/>
      <c r="K954" s="766"/>
      <c r="L954" s="766"/>
      <c r="M954" s="766"/>
      <c r="N954" s="766"/>
      <c r="O954" s="788"/>
      <c r="P954" s="794"/>
      <c r="Q954" s="795"/>
      <c r="R954" s="698"/>
      <c r="S954" s="699"/>
      <c r="T954" s="699"/>
      <c r="U954" s="708"/>
      <c r="V954" s="709"/>
      <c r="W954" s="709"/>
      <c r="X954" s="703" t="s">
        <v>467</v>
      </c>
      <c r="Y954" s="871">
        <v>0</v>
      </c>
      <c r="Z954" s="766"/>
      <c r="AA954" s="872"/>
      <c r="AB954" s="708" t="s">
        <v>501</v>
      </c>
      <c r="AC954" s="976">
        <v>0</v>
      </c>
      <c r="AD954" s="872"/>
      <c r="AE954" s="766"/>
      <c r="AF954" s="710" t="s">
        <v>501</v>
      </c>
      <c r="AG954" s="1239">
        <v>0</v>
      </c>
      <c r="AH954" s="766"/>
      <c r="AI954" s="819"/>
      <c r="AJ954" s="1285" t="s">
        <v>469</v>
      </c>
      <c r="AK954" s="795"/>
      <c r="AL954" s="740">
        <f t="shared" si="34"/>
        <v>0</v>
      </c>
      <c r="AM954" s="741"/>
      <c r="AN954" s="741"/>
      <c r="AO954" s="741"/>
      <c r="AP954" s="741"/>
      <c r="AQ954" s="742"/>
      <c r="AR954" s="274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280"/>
      <c r="CM954" s="280"/>
      <c r="CN954" s="280"/>
      <c r="CO954" s="280"/>
      <c r="CP954" s="280"/>
      <c r="CQ954" s="280"/>
      <c r="CR954" s="280"/>
      <c r="CS954" s="280"/>
      <c r="CT954" s="280"/>
      <c r="CU954" s="280"/>
      <c r="CV954" s="280"/>
      <c r="CW954" s="280"/>
      <c r="CX954" s="280"/>
      <c r="CY954" s="280"/>
      <c r="CZ954" s="280"/>
      <c r="DA954" s="280"/>
      <c r="DB954" s="280"/>
      <c r="DC954" s="263"/>
      <c r="DD954" s="263"/>
      <c r="DE954" s="280"/>
      <c r="DF954" s="280"/>
      <c r="DG954" s="280"/>
      <c r="DH954" s="263"/>
      <c r="DI954" s="263"/>
      <c r="DJ954" s="263"/>
      <c r="DK954" s="263"/>
      <c r="DL954" s="263"/>
      <c r="DM954" s="263"/>
      <c r="DN954" s="263"/>
      <c r="DO954" s="263"/>
      <c r="DP954" s="263"/>
      <c r="DQ954" s="263"/>
      <c r="DR954" s="263"/>
      <c r="DS954" s="263"/>
      <c r="DT954" s="263"/>
      <c r="DU954" s="263"/>
      <c r="DV954" s="263"/>
      <c r="DW954" s="263"/>
      <c r="DX954" s="263"/>
      <c r="DY954" s="263"/>
      <c r="DZ954" s="263"/>
      <c r="EA954" s="263"/>
      <c r="EB954" s="263"/>
      <c r="EC954" s="263"/>
      <c r="ED954" s="263"/>
      <c r="EE954" s="263"/>
      <c r="EF954" s="263"/>
      <c r="EG954" s="263"/>
      <c r="EH954" s="263"/>
      <c r="EI954" s="263"/>
      <c r="EJ954" s="263"/>
      <c r="EK954" s="263"/>
      <c r="EL954" s="263"/>
      <c r="EM954" s="263"/>
    </row>
    <row r="955" spans="1:148" ht="20.100000000000001" hidden="1" customHeight="1">
      <c r="A955" s="837"/>
      <c r="B955" s="826"/>
      <c r="C955" s="826"/>
      <c r="D955" s="826"/>
      <c r="E955" s="826"/>
      <c r="F955" s="826"/>
      <c r="G955" s="826"/>
      <c r="H955" s="836"/>
      <c r="I955" s="765"/>
      <c r="J955" s="766"/>
      <c r="K955" s="766"/>
      <c r="L955" s="766"/>
      <c r="M955" s="766"/>
      <c r="N955" s="766"/>
      <c r="O955" s="788"/>
      <c r="P955" s="794"/>
      <c r="Q955" s="795"/>
      <c r="R955" s="698"/>
      <c r="S955" s="699"/>
      <c r="T955" s="699"/>
      <c r="U955" s="708"/>
      <c r="V955" s="709"/>
      <c r="W955" s="709"/>
      <c r="X955" s="703" t="s">
        <v>467</v>
      </c>
      <c r="Y955" s="871">
        <v>0</v>
      </c>
      <c r="Z955" s="766"/>
      <c r="AA955" s="872"/>
      <c r="AB955" s="708" t="s">
        <v>501</v>
      </c>
      <c r="AC955" s="976">
        <v>0</v>
      </c>
      <c r="AD955" s="872"/>
      <c r="AE955" s="766"/>
      <c r="AF955" s="710" t="s">
        <v>501</v>
      </c>
      <c r="AG955" s="1239">
        <v>0</v>
      </c>
      <c r="AH955" s="766"/>
      <c r="AI955" s="819"/>
      <c r="AJ955" s="1285" t="s">
        <v>469</v>
      </c>
      <c r="AK955" s="795"/>
      <c r="AL955" s="740">
        <f t="shared" si="34"/>
        <v>0</v>
      </c>
      <c r="AM955" s="741"/>
      <c r="AN955" s="741"/>
      <c r="AO955" s="741"/>
      <c r="AP955" s="741"/>
      <c r="AQ955" s="742"/>
      <c r="AR955" s="293"/>
      <c r="BY955" s="275"/>
      <c r="BZ955" s="275"/>
      <c r="CA955" s="275"/>
      <c r="CB955" s="275"/>
      <c r="CC955" s="275"/>
      <c r="CD955" s="275"/>
      <c r="CE955" s="275"/>
      <c r="CF955" s="275"/>
      <c r="CG955" s="275"/>
      <c r="CH955" s="275"/>
      <c r="CI955" s="275"/>
      <c r="CJ955" s="275"/>
      <c r="CK955" s="275"/>
      <c r="CL955" s="276"/>
      <c r="CM955" s="276"/>
      <c r="CN955" s="276"/>
      <c r="CO955" s="276"/>
      <c r="CP955" s="276"/>
      <c r="CQ955" s="276"/>
      <c r="CR955" s="276"/>
      <c r="CS955" s="276"/>
      <c r="CT955" s="276"/>
      <c r="CU955" s="276"/>
      <c r="CV955" s="276"/>
      <c r="CW955" s="276"/>
      <c r="CX955" s="276"/>
      <c r="CY955" s="276"/>
      <c r="CZ955" s="276"/>
      <c r="DA955" s="276"/>
      <c r="DB955" s="276"/>
      <c r="DC955" s="262"/>
      <c r="DD955" s="262"/>
      <c r="DE955" s="276"/>
      <c r="DF955" s="276"/>
      <c r="DG955" s="276"/>
      <c r="DH955" s="262"/>
      <c r="DI955" s="262"/>
      <c r="DJ955" s="262"/>
      <c r="DK955" s="262"/>
      <c r="DL955" s="262"/>
      <c r="DM955" s="262"/>
      <c r="DN955" s="262"/>
      <c r="DO955" s="262"/>
      <c r="DP955" s="262"/>
      <c r="DQ955" s="262"/>
      <c r="DR955" s="262"/>
      <c r="DS955" s="262"/>
      <c r="DT955" s="262"/>
      <c r="DU955" s="262"/>
      <c r="DV955" s="262"/>
      <c r="DW955" s="262"/>
      <c r="DX955" s="262"/>
      <c r="DY955" s="262"/>
      <c r="DZ955" s="262"/>
      <c r="EA955" s="262"/>
      <c r="EB955" s="263"/>
      <c r="EC955" s="263"/>
      <c r="ED955" s="263"/>
      <c r="EE955" s="263"/>
      <c r="EF955" s="263"/>
      <c r="EG955" s="263"/>
      <c r="EH955" s="263"/>
      <c r="EI955" s="263"/>
      <c r="EJ955" s="263"/>
      <c r="EK955" s="263"/>
      <c r="EL955" s="263"/>
      <c r="EM955" s="263"/>
    </row>
    <row r="956" spans="1:148" ht="20.100000000000001" hidden="1" customHeight="1">
      <c r="A956" s="837"/>
      <c r="B956" s="826"/>
      <c r="C956" s="826"/>
      <c r="D956" s="826"/>
      <c r="E956" s="826"/>
      <c r="F956" s="826"/>
      <c r="G956" s="826"/>
      <c r="H956" s="836"/>
      <c r="I956" s="765"/>
      <c r="J956" s="766"/>
      <c r="K956" s="766"/>
      <c r="L956" s="766"/>
      <c r="M956" s="766"/>
      <c r="N956" s="766"/>
      <c r="O956" s="788"/>
      <c r="P956" s="794"/>
      <c r="Q956" s="795"/>
      <c r="R956" s="794"/>
      <c r="S956" s="824"/>
      <c r="T956" s="824"/>
      <c r="U956" s="930"/>
      <c r="V956" s="709"/>
      <c r="W956" s="709"/>
      <c r="X956" s="709" t="s">
        <v>467</v>
      </c>
      <c r="Y956" s="871">
        <v>0</v>
      </c>
      <c r="Z956" s="766"/>
      <c r="AA956" s="872"/>
      <c r="AB956" s="708" t="s">
        <v>501</v>
      </c>
      <c r="AC956" s="976">
        <v>0</v>
      </c>
      <c r="AD956" s="872"/>
      <c r="AE956" s="766"/>
      <c r="AF956" s="710" t="s">
        <v>501</v>
      </c>
      <c r="AG956" s="1239">
        <v>0</v>
      </c>
      <c r="AH956" s="766"/>
      <c r="AI956" s="819"/>
      <c r="AJ956" s="1285" t="s">
        <v>469</v>
      </c>
      <c r="AK956" s="795"/>
      <c r="AL956" s="740">
        <f t="shared" si="34"/>
        <v>0</v>
      </c>
      <c r="AM956" s="741"/>
      <c r="AN956" s="741"/>
      <c r="AO956" s="741"/>
      <c r="AP956" s="741"/>
      <c r="AQ956" s="742"/>
      <c r="AR956" s="293"/>
      <c r="BY956" s="275"/>
      <c r="BZ956" s="275"/>
      <c r="CA956" s="275"/>
      <c r="CB956" s="275"/>
      <c r="CC956" s="275"/>
      <c r="CD956" s="275"/>
      <c r="CE956" s="275"/>
      <c r="CF956" s="275"/>
      <c r="CG956" s="275"/>
      <c r="CH956" s="275"/>
      <c r="CI956" s="275"/>
      <c r="CJ956" s="275"/>
      <c r="CK956" s="275"/>
      <c r="CL956" s="276"/>
      <c r="CM956" s="276"/>
      <c r="CN956" s="276"/>
      <c r="CO956" s="276"/>
      <c r="CP956" s="276"/>
      <c r="CQ956" s="276"/>
      <c r="CR956" s="276"/>
      <c r="CS956" s="276"/>
      <c r="CT956" s="276"/>
      <c r="CU956" s="276"/>
      <c r="CV956" s="276"/>
      <c r="CW956" s="276"/>
      <c r="CX956" s="276"/>
      <c r="CY956" s="276"/>
      <c r="CZ956" s="276"/>
      <c r="DA956" s="276"/>
      <c r="DB956" s="276"/>
      <c r="DC956" s="262"/>
      <c r="DD956" s="262"/>
      <c r="DE956" s="276"/>
      <c r="DF956" s="276"/>
      <c r="DG956" s="276"/>
      <c r="DH956" s="262"/>
      <c r="DI956" s="262"/>
      <c r="DJ956" s="262"/>
      <c r="DK956" s="262"/>
      <c r="DL956" s="262"/>
      <c r="DM956" s="262"/>
      <c r="DN956" s="262"/>
      <c r="DO956" s="262"/>
      <c r="DP956" s="262"/>
      <c r="DQ956" s="262"/>
      <c r="DR956" s="262"/>
      <c r="DS956" s="262"/>
      <c r="DT956" s="262"/>
      <c r="DU956" s="262"/>
      <c r="DV956" s="262"/>
      <c r="DW956" s="262"/>
      <c r="DX956" s="262"/>
      <c r="DY956" s="262"/>
      <c r="DZ956" s="262"/>
      <c r="EA956" s="262"/>
      <c r="EB956" s="263"/>
      <c r="EC956" s="263"/>
      <c r="ED956" s="263"/>
      <c r="EE956" s="263"/>
      <c r="EF956" s="263"/>
      <c r="EG956" s="263"/>
      <c r="EH956" s="263"/>
      <c r="EI956" s="263"/>
      <c r="EJ956" s="263"/>
      <c r="EK956" s="263"/>
      <c r="EL956" s="263"/>
      <c r="EM956" s="263"/>
    </row>
    <row r="957" spans="1:148" ht="20.100000000000001" hidden="1" customHeight="1">
      <c r="A957" s="837"/>
      <c r="B957" s="826"/>
      <c r="C957" s="826"/>
      <c r="D957" s="826"/>
      <c r="E957" s="826"/>
      <c r="F957" s="826"/>
      <c r="G957" s="826"/>
      <c r="H957" s="836"/>
      <c r="I957" s="765"/>
      <c r="J957" s="766"/>
      <c r="K957" s="766"/>
      <c r="L957" s="766"/>
      <c r="M957" s="766"/>
      <c r="N957" s="766"/>
      <c r="O957" s="788"/>
      <c r="P957" s="794"/>
      <c r="Q957" s="795"/>
      <c r="R957" s="1119"/>
      <c r="S957" s="824"/>
      <c r="T957" s="824"/>
      <c r="U957" s="930"/>
      <c r="V957" s="709"/>
      <c r="W957" s="709"/>
      <c r="X957" s="709" t="s">
        <v>467</v>
      </c>
      <c r="Y957" s="871">
        <v>0</v>
      </c>
      <c r="Z957" s="766"/>
      <c r="AA957" s="872"/>
      <c r="AB957" s="708" t="s">
        <v>501</v>
      </c>
      <c r="AC957" s="976">
        <v>0</v>
      </c>
      <c r="AD957" s="872"/>
      <c r="AE957" s="766"/>
      <c r="AF957" s="710" t="s">
        <v>501</v>
      </c>
      <c r="AG957" s="1239">
        <v>0</v>
      </c>
      <c r="AH957" s="766"/>
      <c r="AI957" s="819"/>
      <c r="AJ957" s="1285" t="s">
        <v>469</v>
      </c>
      <c r="AK957" s="795"/>
      <c r="AL957" s="740">
        <f t="shared" si="34"/>
        <v>0</v>
      </c>
      <c r="AM957" s="741"/>
      <c r="AN957" s="741"/>
      <c r="AO957" s="741"/>
      <c r="AP957" s="741"/>
      <c r="AQ957" s="742"/>
      <c r="AR957" s="293"/>
      <c r="BY957" s="275"/>
      <c r="BZ957" s="275"/>
      <c r="CA957" s="275"/>
      <c r="CB957" s="275"/>
      <c r="CC957" s="275"/>
      <c r="CD957" s="275"/>
      <c r="CE957" s="275"/>
      <c r="CF957" s="275"/>
      <c r="CG957" s="275"/>
      <c r="CH957" s="275"/>
      <c r="CI957" s="275"/>
      <c r="CJ957" s="275"/>
      <c r="CK957" s="275"/>
      <c r="CL957" s="276"/>
      <c r="CM957" s="276"/>
      <c r="CN957" s="276"/>
      <c r="CO957" s="276"/>
      <c r="CP957" s="276"/>
      <c r="CQ957" s="276"/>
      <c r="CR957" s="276"/>
      <c r="CS957" s="276"/>
      <c r="CT957" s="276"/>
      <c r="CU957" s="276"/>
      <c r="CV957" s="276"/>
      <c r="CW957" s="276"/>
      <c r="CX957" s="276"/>
      <c r="CY957" s="276"/>
      <c r="CZ957" s="276"/>
      <c r="DA957" s="276"/>
      <c r="DB957" s="276"/>
      <c r="DC957" s="262"/>
      <c r="DD957" s="262"/>
      <c r="DE957" s="276"/>
      <c r="DF957" s="276"/>
      <c r="DG957" s="276"/>
      <c r="DH957" s="262"/>
      <c r="DI957" s="262"/>
      <c r="DJ957" s="262"/>
      <c r="DK957" s="262"/>
      <c r="DL957" s="262"/>
      <c r="DM957" s="262"/>
      <c r="DN957" s="262"/>
      <c r="DO957" s="262"/>
      <c r="DP957" s="262"/>
      <c r="DQ957" s="262"/>
      <c r="DR957" s="262"/>
      <c r="DS957" s="262"/>
      <c r="DT957" s="262"/>
      <c r="DU957" s="262"/>
      <c r="DV957" s="262"/>
      <c r="DW957" s="262"/>
      <c r="DX957" s="262"/>
      <c r="DY957" s="262"/>
      <c r="DZ957" s="262"/>
      <c r="EA957" s="262"/>
      <c r="EB957" s="263"/>
      <c r="EC957" s="263"/>
      <c r="ED957" s="263"/>
      <c r="EE957" s="263"/>
      <c r="EF957" s="263"/>
      <c r="EG957" s="263"/>
      <c r="EH957" s="263"/>
      <c r="EI957" s="263"/>
      <c r="EJ957" s="263"/>
      <c r="EK957" s="263"/>
      <c r="EL957" s="263"/>
      <c r="EM957" s="263"/>
    </row>
    <row r="958" spans="1:148" ht="20.100000000000001" hidden="1" customHeight="1">
      <c r="A958" s="837"/>
      <c r="B958" s="826"/>
      <c r="C958" s="826"/>
      <c r="D958" s="826"/>
      <c r="E958" s="826"/>
      <c r="F958" s="826"/>
      <c r="G958" s="826"/>
      <c r="H958" s="836"/>
      <c r="I958" s="837"/>
      <c r="J958" s="710"/>
      <c r="K958" s="710"/>
      <c r="L958" s="710"/>
      <c r="M958" s="710"/>
      <c r="N958" s="710"/>
      <c r="O958" s="840"/>
      <c r="P958" s="765"/>
      <c r="Q958" s="788"/>
      <c r="R958" s="1119"/>
      <c r="S958" s="824"/>
      <c r="T958" s="824"/>
      <c r="U958" s="930"/>
      <c r="V958" s="709"/>
      <c r="W958" s="709"/>
      <c r="X958" s="709" t="s">
        <v>467</v>
      </c>
      <c r="Y958" s="871">
        <v>0</v>
      </c>
      <c r="Z958" s="766"/>
      <c r="AA958" s="872"/>
      <c r="AB958" s="708" t="s">
        <v>501</v>
      </c>
      <c r="AC958" s="976">
        <v>0</v>
      </c>
      <c r="AD958" s="872"/>
      <c r="AE958" s="766"/>
      <c r="AF958" s="710" t="s">
        <v>501</v>
      </c>
      <c r="AG958" s="1239">
        <v>0</v>
      </c>
      <c r="AH958" s="766"/>
      <c r="AI958" s="819"/>
      <c r="AJ958" s="1285" t="s">
        <v>469</v>
      </c>
      <c r="AK958" s="795"/>
      <c r="AL958" s="740">
        <f t="shared" si="34"/>
        <v>0</v>
      </c>
      <c r="AM958" s="741"/>
      <c r="AN958" s="741"/>
      <c r="AO958" s="741"/>
      <c r="AP958" s="741"/>
      <c r="AQ958" s="742"/>
      <c r="BY958" s="275"/>
      <c r="BZ958" s="275"/>
      <c r="CA958" s="275"/>
      <c r="CB958" s="275"/>
      <c r="CC958" s="275"/>
      <c r="CD958" s="275"/>
      <c r="CE958" s="275"/>
      <c r="CF958" s="275"/>
      <c r="CG958" s="275"/>
      <c r="CH958" s="275"/>
      <c r="CI958" s="275"/>
      <c r="CJ958" s="275"/>
      <c r="CK958" s="275"/>
      <c r="CL958" s="276"/>
      <c r="CM958" s="276"/>
      <c r="CN958" s="276"/>
      <c r="CO958" s="276"/>
      <c r="CP958" s="276"/>
      <c r="CQ958" s="276"/>
      <c r="CR958" s="276"/>
      <c r="CS958" s="276"/>
      <c r="CT958" s="276"/>
      <c r="CU958" s="276"/>
      <c r="CV958" s="276"/>
      <c r="CW958" s="276"/>
      <c r="CX958" s="276"/>
      <c r="CY958" s="276"/>
      <c r="CZ958" s="276"/>
      <c r="DA958" s="276"/>
      <c r="DB958" s="276"/>
      <c r="DC958" s="262"/>
      <c r="DD958" s="262"/>
      <c r="DE958" s="276"/>
      <c r="DF958" s="276"/>
      <c r="DG958" s="276"/>
      <c r="DH958" s="262"/>
      <c r="DI958" s="262"/>
      <c r="DJ958" s="262"/>
      <c r="DK958" s="262"/>
      <c r="DL958" s="262"/>
      <c r="DM958" s="262"/>
      <c r="DN958" s="262"/>
      <c r="DO958" s="262"/>
      <c r="DP958" s="262"/>
      <c r="DQ958" s="262"/>
      <c r="DR958" s="262"/>
      <c r="DS958" s="262"/>
      <c r="DT958" s="262"/>
      <c r="DU958" s="262"/>
      <c r="DV958" s="262"/>
      <c r="DW958" s="262"/>
      <c r="DX958" s="262"/>
      <c r="DY958" s="262"/>
      <c r="DZ958" s="262"/>
      <c r="EA958" s="262"/>
      <c r="EB958" s="263"/>
      <c r="EC958" s="263"/>
      <c r="ED958" s="263"/>
      <c r="EE958" s="263"/>
      <c r="EF958" s="263"/>
      <c r="EG958" s="263"/>
      <c r="EH958" s="263"/>
      <c r="EI958" s="263"/>
      <c r="EJ958" s="263"/>
      <c r="EK958" s="263"/>
      <c r="EL958" s="263"/>
      <c r="EM958" s="263"/>
    </row>
    <row r="959" spans="1:148" ht="20.100000000000001" hidden="1" customHeight="1">
      <c r="A959" s="837"/>
      <c r="B959" s="826"/>
      <c r="C959" s="826"/>
      <c r="D959" s="826"/>
      <c r="E959" s="826"/>
      <c r="F959" s="826"/>
      <c r="G959" s="826"/>
      <c r="H959" s="836"/>
      <c r="I959" s="765"/>
      <c r="J959" s="766"/>
      <c r="K959" s="766"/>
      <c r="L959" s="766"/>
      <c r="M959" s="766"/>
      <c r="N959" s="766"/>
      <c r="O959" s="788"/>
      <c r="P959" s="765"/>
      <c r="Q959" s="788"/>
      <c r="R959" s="1119"/>
      <c r="S959" s="824"/>
      <c r="T959" s="824"/>
      <c r="U959" s="930"/>
      <c r="V959" s="709"/>
      <c r="W959" s="709"/>
      <c r="X959" s="709" t="s">
        <v>467</v>
      </c>
      <c r="Y959" s="871">
        <v>0</v>
      </c>
      <c r="Z959" s="766"/>
      <c r="AA959" s="872"/>
      <c r="AB959" s="708" t="s">
        <v>501</v>
      </c>
      <c r="AC959" s="976">
        <v>0</v>
      </c>
      <c r="AD959" s="872"/>
      <c r="AE959" s="766"/>
      <c r="AF959" s="710" t="s">
        <v>501</v>
      </c>
      <c r="AG959" s="1239">
        <v>0</v>
      </c>
      <c r="AH959" s="766"/>
      <c r="AI959" s="819"/>
      <c r="AJ959" s="1285" t="s">
        <v>469</v>
      </c>
      <c r="AK959" s="795"/>
      <c r="AL959" s="740">
        <f t="shared" si="34"/>
        <v>0</v>
      </c>
      <c r="AM959" s="741"/>
      <c r="AN959" s="741"/>
      <c r="AO959" s="741"/>
      <c r="AP959" s="741"/>
      <c r="AQ959" s="742"/>
      <c r="BY959" s="275"/>
      <c r="BZ959" s="275"/>
      <c r="CA959" s="275"/>
      <c r="CB959" s="275"/>
      <c r="CC959" s="275"/>
      <c r="CD959" s="275"/>
      <c r="CE959" s="275"/>
      <c r="CF959" s="275"/>
      <c r="CG959" s="275"/>
      <c r="CH959" s="275"/>
      <c r="CI959" s="275"/>
      <c r="CJ959" s="275"/>
      <c r="CK959" s="275"/>
      <c r="CL959" s="276"/>
      <c r="CM959" s="276"/>
      <c r="CN959" s="276"/>
      <c r="CO959" s="276"/>
      <c r="CP959" s="276"/>
      <c r="CQ959" s="276"/>
      <c r="CR959" s="276"/>
      <c r="CS959" s="276"/>
      <c r="CT959" s="276"/>
      <c r="CU959" s="276"/>
      <c r="CV959" s="276"/>
      <c r="CW959" s="276"/>
      <c r="CX959" s="276"/>
      <c r="CY959" s="276"/>
      <c r="CZ959" s="276"/>
      <c r="DA959" s="276"/>
      <c r="DB959" s="276"/>
      <c r="DC959" s="262"/>
      <c r="DD959" s="262"/>
      <c r="DE959" s="276"/>
      <c r="DF959" s="276"/>
      <c r="DG959" s="276"/>
      <c r="DH959" s="262"/>
      <c r="DI959" s="262"/>
      <c r="DJ959" s="262"/>
      <c r="DK959" s="262"/>
      <c r="DL959" s="262"/>
      <c r="DM959" s="262"/>
      <c r="DN959" s="262"/>
      <c r="DO959" s="262"/>
      <c r="DP959" s="262"/>
      <c r="DQ959" s="262"/>
      <c r="DR959" s="262"/>
      <c r="DS959" s="262"/>
      <c r="DT959" s="262"/>
      <c r="DU959" s="262"/>
      <c r="DV959" s="262"/>
      <c r="DW959" s="262"/>
      <c r="DX959" s="262"/>
      <c r="DY959" s="262"/>
      <c r="DZ959" s="262"/>
      <c r="EA959" s="262"/>
      <c r="EB959" s="263"/>
      <c r="EC959" s="263"/>
      <c r="ED959" s="263"/>
      <c r="EE959" s="263"/>
      <c r="EF959" s="263"/>
      <c r="EG959" s="263"/>
      <c r="EH959" s="263"/>
      <c r="EI959" s="263"/>
      <c r="EJ959" s="263"/>
      <c r="EK959" s="263"/>
    </row>
    <row r="960" spans="1:148" ht="20.100000000000001" hidden="1" customHeight="1">
      <c r="A960" s="837"/>
      <c r="B960" s="826"/>
      <c r="C960" s="826"/>
      <c r="D960" s="826"/>
      <c r="E960" s="826"/>
      <c r="F960" s="826"/>
      <c r="G960" s="826"/>
      <c r="H960" s="836"/>
      <c r="I960" s="765"/>
      <c r="J960" s="766"/>
      <c r="K960" s="766"/>
      <c r="L960" s="766"/>
      <c r="M960" s="766"/>
      <c r="N960" s="766"/>
      <c r="O960" s="788"/>
      <c r="P960" s="765"/>
      <c r="Q960" s="788"/>
      <c r="R960" s="1119"/>
      <c r="S960" s="824"/>
      <c r="T960" s="824"/>
      <c r="U960" s="930"/>
      <c r="V960" s="709"/>
      <c r="W960" s="709"/>
      <c r="X960" s="709" t="s">
        <v>467</v>
      </c>
      <c r="Y960" s="871">
        <v>0</v>
      </c>
      <c r="Z960" s="766"/>
      <c r="AA960" s="872"/>
      <c r="AB960" s="708" t="s">
        <v>501</v>
      </c>
      <c r="AC960" s="976">
        <v>0</v>
      </c>
      <c r="AD960" s="872"/>
      <c r="AE960" s="766"/>
      <c r="AF960" s="710" t="s">
        <v>501</v>
      </c>
      <c r="AG960" s="1239">
        <v>0</v>
      </c>
      <c r="AH960" s="766"/>
      <c r="AI960" s="819"/>
      <c r="AJ960" s="1285" t="s">
        <v>469</v>
      </c>
      <c r="AK960" s="795"/>
      <c r="AL960" s="740">
        <f t="shared" si="34"/>
        <v>0</v>
      </c>
      <c r="AM960" s="741"/>
      <c r="AN960" s="741"/>
      <c r="AO960" s="741"/>
      <c r="AP960" s="741"/>
      <c r="AQ960" s="742"/>
      <c r="BY960" s="275"/>
      <c r="BZ960" s="275"/>
      <c r="CA960" s="275"/>
      <c r="CB960" s="275"/>
      <c r="CC960" s="275"/>
      <c r="CD960" s="275"/>
      <c r="CE960" s="275"/>
      <c r="CF960" s="275"/>
      <c r="CG960" s="275"/>
      <c r="CH960" s="275"/>
      <c r="CI960" s="275"/>
      <c r="CJ960" s="275"/>
      <c r="CK960" s="275"/>
      <c r="CL960" s="276"/>
      <c r="CM960" s="276"/>
      <c r="CN960" s="276"/>
      <c r="CO960" s="276"/>
      <c r="CP960" s="276"/>
      <c r="CQ960" s="276"/>
      <c r="CR960" s="276"/>
      <c r="CS960" s="276"/>
      <c r="CT960" s="276"/>
      <c r="CU960" s="276"/>
      <c r="CV960" s="276"/>
      <c r="CW960" s="276"/>
      <c r="CX960" s="276"/>
      <c r="CY960" s="276"/>
      <c r="CZ960" s="276"/>
      <c r="DA960" s="276"/>
      <c r="DB960" s="276"/>
      <c r="DC960" s="262"/>
      <c r="DD960" s="262"/>
      <c r="DE960" s="276"/>
      <c r="DF960" s="276"/>
      <c r="DG960" s="276"/>
      <c r="DH960" s="262"/>
      <c r="DI960" s="262"/>
      <c r="DJ960" s="262"/>
      <c r="DK960" s="262"/>
      <c r="DL960" s="262"/>
      <c r="DM960" s="262"/>
      <c r="DN960" s="262"/>
      <c r="DO960" s="262"/>
      <c r="DP960" s="262"/>
      <c r="DQ960" s="262"/>
      <c r="DR960" s="262"/>
      <c r="DS960" s="262"/>
      <c r="DT960" s="262"/>
      <c r="DU960" s="262"/>
      <c r="DV960" s="262"/>
      <c r="DW960" s="262"/>
      <c r="DX960" s="262"/>
      <c r="DY960" s="262"/>
      <c r="DZ960" s="262"/>
      <c r="EA960" s="262"/>
      <c r="EB960" s="263"/>
      <c r="EC960" s="263"/>
      <c r="ED960" s="263"/>
      <c r="EE960" s="263"/>
      <c r="EF960" s="263"/>
      <c r="EG960" s="263"/>
      <c r="EH960" s="263"/>
      <c r="EI960" s="263"/>
      <c r="EJ960" s="263"/>
      <c r="EK960" s="263"/>
    </row>
    <row r="961" spans="1:141" ht="20.100000000000001" hidden="1" customHeight="1">
      <c r="A961" s="837"/>
      <c r="B961" s="826"/>
      <c r="C961" s="826"/>
      <c r="D961" s="826"/>
      <c r="E961" s="826"/>
      <c r="F961" s="826"/>
      <c r="G961" s="826"/>
      <c r="H961" s="836"/>
      <c r="I961" s="765"/>
      <c r="J961" s="766"/>
      <c r="K961" s="766"/>
      <c r="L961" s="766"/>
      <c r="M961" s="766"/>
      <c r="N961" s="766"/>
      <c r="O961" s="788"/>
      <c r="P961" s="811"/>
      <c r="Q961" s="812"/>
      <c r="R961" s="811" t="s">
        <v>431</v>
      </c>
      <c r="S961" s="809"/>
      <c r="T961" s="809"/>
      <c r="U961" s="763" t="s">
        <v>496</v>
      </c>
      <c r="V961" s="747"/>
      <c r="W961" s="809"/>
      <c r="X961" s="809"/>
      <c r="Y961" s="809"/>
      <c r="Z961" s="763"/>
      <c r="AA961" s="747"/>
      <c r="AB961" s="747"/>
      <c r="AC961" s="747"/>
      <c r="AD961" s="763"/>
      <c r="AE961" s="747"/>
      <c r="AF961" s="747"/>
      <c r="AG961" s="747"/>
      <c r="AH961" s="747"/>
      <c r="AI961" s="747"/>
      <c r="AJ961" s="747"/>
      <c r="AK961" s="810"/>
      <c r="AL961" s="753">
        <f>SUM(AL949:AL960)</f>
        <v>0</v>
      </c>
      <c r="AM961" s="754"/>
      <c r="AN961" s="754"/>
      <c r="AO961" s="754"/>
      <c r="AP961" s="754"/>
      <c r="AQ961" s="755"/>
      <c r="BY961" s="275"/>
      <c r="BZ961" s="275"/>
      <c r="CA961" s="275"/>
      <c r="CB961" s="275"/>
      <c r="CC961" s="275"/>
      <c r="CD961" s="275"/>
      <c r="CE961" s="275"/>
      <c r="CF961" s="275"/>
      <c r="CG961" s="275"/>
      <c r="CH961" s="275"/>
      <c r="CI961" s="275"/>
      <c r="CJ961" s="275"/>
      <c r="CK961" s="275"/>
      <c r="CL961" s="276"/>
      <c r="CM961" s="276"/>
      <c r="CN961" s="276"/>
      <c r="CO961" s="276"/>
      <c r="CP961" s="276"/>
      <c r="CQ961" s="276"/>
      <c r="CR961" s="276"/>
      <c r="CS961" s="276"/>
      <c r="CT961" s="276"/>
      <c r="CU961" s="276"/>
      <c r="CV961" s="276"/>
      <c r="CW961" s="276"/>
      <c r="CX961" s="276"/>
      <c r="CY961" s="276"/>
      <c r="CZ961" s="276"/>
      <c r="DA961" s="276"/>
      <c r="DB961" s="276"/>
      <c r="DC961" s="262"/>
      <c r="DD961" s="262"/>
      <c r="DE961" s="276"/>
      <c r="DF961" s="276"/>
      <c r="DG961" s="276"/>
      <c r="DH961" s="262"/>
      <c r="DI961" s="262"/>
      <c r="DJ961" s="262"/>
      <c r="DK961" s="262"/>
      <c r="DL961" s="262"/>
      <c r="DM961" s="262"/>
      <c r="DN961" s="262"/>
      <c r="DO961" s="262"/>
      <c r="DP961" s="262"/>
      <c r="DQ961" s="262"/>
      <c r="DR961" s="262"/>
      <c r="DS961" s="262"/>
      <c r="DT961" s="262"/>
      <c r="DU961" s="262"/>
      <c r="DV961" s="262"/>
      <c r="DW961" s="262"/>
      <c r="DX961" s="262"/>
      <c r="DY961" s="262"/>
      <c r="DZ961" s="262"/>
      <c r="EA961" s="262"/>
      <c r="EB961" s="263"/>
      <c r="EC961" s="263"/>
      <c r="ED961" s="263"/>
      <c r="EE961" s="263"/>
      <c r="EF961" s="263"/>
      <c r="EG961" s="263"/>
      <c r="EH961" s="263"/>
      <c r="EI961" s="263"/>
      <c r="EJ961" s="263"/>
      <c r="EK961" s="263"/>
    </row>
    <row r="962" spans="1:141" s="262" customFormat="1" ht="18.899999999999999" hidden="1" customHeight="1">
      <c r="A962" s="837"/>
      <c r="B962" s="826"/>
      <c r="C962" s="826"/>
      <c r="D962" s="826"/>
      <c r="E962" s="826"/>
      <c r="F962" s="826"/>
      <c r="G962" s="826"/>
      <c r="H962" s="836"/>
      <c r="I962" s="1049" t="s">
        <v>669</v>
      </c>
      <c r="J962" s="1050"/>
      <c r="K962" s="1050"/>
      <c r="L962" s="1050"/>
      <c r="M962" s="1050"/>
      <c r="N962" s="1050"/>
      <c r="O962" s="1051"/>
      <c r="P962" s="698" t="s">
        <v>503</v>
      </c>
      <c r="Q962" s="735"/>
      <c r="R962" s="837" t="s">
        <v>502</v>
      </c>
      <c r="S962" s="709"/>
      <c r="T962" s="709"/>
      <c r="U962" s="709"/>
      <c r="V962" s="709"/>
      <c r="W962" s="1937">
        <f>AL947+AL961</f>
        <v>0</v>
      </c>
      <c r="X962" s="1937"/>
      <c r="Y962" s="1937"/>
      <c r="Z962" s="1937"/>
      <c r="AA962" s="1937"/>
      <c r="AB962" s="710" t="s">
        <v>501</v>
      </c>
      <c r="AC962" s="1189">
        <v>1.3299999999999999E-2</v>
      </c>
      <c r="AD962" s="1190"/>
      <c r="AE962" s="1190"/>
      <c r="AF962" s="1191"/>
      <c r="AG962" s="1191"/>
      <c r="AH962" s="703"/>
      <c r="AI962" s="703"/>
      <c r="AJ962" s="703"/>
      <c r="AK962" s="711"/>
      <c r="AL962" s="740">
        <f>ROUND(W962*AC962,3)</f>
        <v>0</v>
      </c>
      <c r="AM962" s="741"/>
      <c r="AN962" s="741"/>
      <c r="AO962" s="741"/>
      <c r="AP962" s="741"/>
      <c r="AQ962" s="742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  <c r="BY962" s="106"/>
      <c r="BZ962" s="106"/>
      <c r="CA962" s="106"/>
      <c r="CB962" s="106"/>
      <c r="CC962" s="106"/>
      <c r="CD962" s="106"/>
      <c r="CE962" s="106"/>
      <c r="CF962" s="106"/>
      <c r="CG962" s="106"/>
      <c r="CH962" s="106"/>
      <c r="CI962" s="106"/>
      <c r="CJ962" s="106"/>
      <c r="CK962" s="106"/>
    </row>
    <row r="963" spans="1:141" s="262" customFormat="1" ht="18.899999999999999" hidden="1" customHeight="1">
      <c r="A963" s="837"/>
      <c r="B963" s="826"/>
      <c r="C963" s="826"/>
      <c r="D963" s="826"/>
      <c r="E963" s="826"/>
      <c r="F963" s="826"/>
      <c r="G963" s="826"/>
      <c r="H963" s="836"/>
      <c r="I963" s="808"/>
      <c r="J963" s="747"/>
      <c r="K963" s="747"/>
      <c r="L963" s="747"/>
      <c r="M963" s="747"/>
      <c r="N963" s="747"/>
      <c r="O963" s="810"/>
      <c r="P963" s="1054"/>
      <c r="Q963" s="757"/>
      <c r="R963" s="801" t="s">
        <v>504</v>
      </c>
      <c r="S963" s="747"/>
      <c r="T963" s="958">
        <v>5</v>
      </c>
      <c r="U963" s="747" t="s">
        <v>505</v>
      </c>
      <c r="V963" s="747"/>
      <c r="W963" s="1921">
        <f>AL962</f>
        <v>0</v>
      </c>
      <c r="X963" s="1921"/>
      <c r="Y963" s="1921"/>
      <c r="Z963" s="1921"/>
      <c r="AA963" s="1921"/>
      <c r="AB963" s="763" t="s">
        <v>501</v>
      </c>
      <c r="AC963" s="959">
        <f>1+T963/100</f>
        <v>1.05</v>
      </c>
      <c r="AD963" s="749"/>
      <c r="AE963" s="749"/>
      <c r="AF963" s="751"/>
      <c r="AG963" s="751"/>
      <c r="AH963" s="751"/>
      <c r="AI963" s="751"/>
      <c r="AJ963" s="751"/>
      <c r="AK963" s="752"/>
      <c r="AL963" s="753">
        <f>ROUND(W963*AC963,3)</f>
        <v>0</v>
      </c>
      <c r="AM963" s="754"/>
      <c r="AN963" s="754"/>
      <c r="AO963" s="754"/>
      <c r="AP963" s="754"/>
      <c r="AQ963" s="755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  <c r="BY963" s="106"/>
      <c r="BZ963" s="106"/>
      <c r="CA963" s="106"/>
      <c r="CB963" s="106"/>
      <c r="CC963" s="106"/>
      <c r="CD963" s="106"/>
      <c r="CE963" s="106"/>
      <c r="CF963" s="106"/>
      <c r="CG963" s="106"/>
      <c r="CH963" s="106"/>
      <c r="CI963" s="106"/>
      <c r="CJ963" s="106"/>
      <c r="CK963" s="106"/>
    </row>
    <row r="964" spans="1:141" ht="20.100000000000001" hidden="1" customHeight="1">
      <c r="A964" s="1306"/>
      <c r="B964" s="826"/>
      <c r="C964" s="1307"/>
      <c r="D964" s="1307"/>
      <c r="E964" s="1307"/>
      <c r="F964" s="1307"/>
      <c r="G964" s="826"/>
      <c r="H964" s="836"/>
      <c r="I964" s="765" t="s">
        <v>841</v>
      </c>
      <c r="J964" s="766"/>
      <c r="K964" s="766"/>
      <c r="L964" s="766"/>
      <c r="M964" s="766"/>
      <c r="N964" s="766"/>
      <c r="O964" s="788"/>
      <c r="P964" s="765" t="s">
        <v>514</v>
      </c>
      <c r="Q964" s="788"/>
      <c r="R964" s="1137" t="s">
        <v>467</v>
      </c>
      <c r="S964" s="709" t="s">
        <v>369</v>
      </c>
      <c r="T964" s="709"/>
      <c r="U964" s="709"/>
      <c r="V964" s="709"/>
      <c r="W964" s="709"/>
      <c r="X964" s="709"/>
      <c r="Y964" s="893"/>
      <c r="Z964" s="1138" t="s">
        <v>501</v>
      </c>
      <c r="AA964" s="709" t="s">
        <v>842</v>
      </c>
      <c r="AB964" s="709"/>
      <c r="AC964" s="709"/>
      <c r="AD964" s="709"/>
      <c r="AE964" s="709"/>
      <c r="AF964" s="709"/>
      <c r="AG964" s="710" t="s">
        <v>501</v>
      </c>
      <c r="AH964" s="709" t="s">
        <v>514</v>
      </c>
      <c r="AI964" s="709"/>
      <c r="AJ964" s="709"/>
      <c r="AK964" s="795" t="s">
        <v>469</v>
      </c>
      <c r="AL964" s="799"/>
      <c r="AM964" s="800"/>
      <c r="AN964" s="800"/>
      <c r="AO964" s="800"/>
      <c r="AP964" s="800"/>
      <c r="AQ964" s="821"/>
      <c r="AY964" s="294"/>
      <c r="AZ964" s="295"/>
      <c r="BA964" s="295"/>
      <c r="BB964" s="295"/>
      <c r="BY964" s="275"/>
      <c r="BZ964" s="275"/>
      <c r="CA964" s="275"/>
      <c r="CB964" s="275"/>
      <c r="CC964" s="275"/>
      <c r="CD964" s="275"/>
      <c r="CE964" s="275"/>
      <c r="CF964" s="275"/>
      <c r="CG964" s="275"/>
      <c r="CH964" s="275"/>
      <c r="CI964" s="275"/>
      <c r="CJ964" s="275"/>
      <c r="CK964" s="275"/>
      <c r="CL964" s="276"/>
      <c r="CM964" s="276"/>
      <c r="CN964" s="276"/>
      <c r="CO964" s="276"/>
      <c r="CP964" s="276"/>
      <c r="CQ964" s="276"/>
      <c r="CR964" s="276"/>
      <c r="CS964" s="276"/>
      <c r="CT964" s="276"/>
      <c r="CU964" s="276"/>
      <c r="CV964" s="276"/>
      <c r="CW964" s="276"/>
      <c r="CX964" s="276"/>
      <c r="CY964" s="276"/>
      <c r="CZ964" s="276"/>
      <c r="DA964" s="276"/>
      <c r="DB964" s="276"/>
      <c r="DC964" s="262"/>
      <c r="DD964" s="262"/>
      <c r="DE964" s="262"/>
      <c r="DF964" s="262"/>
      <c r="DG964" s="262"/>
      <c r="DH964" s="262"/>
      <c r="DI964" s="262"/>
      <c r="DJ964" s="262"/>
      <c r="DK964" s="262"/>
      <c r="DL964" s="262"/>
      <c r="DM964" s="262"/>
      <c r="DN964" s="262"/>
      <c r="DO964" s="262"/>
      <c r="DP964" s="262"/>
      <c r="DQ964" s="262"/>
      <c r="DR964" s="262"/>
      <c r="DS964" s="262"/>
      <c r="DT964" s="262"/>
      <c r="DU964" s="262"/>
      <c r="DV964" s="262"/>
      <c r="DW964" s="262"/>
      <c r="DX964" s="262"/>
      <c r="DY964" s="262"/>
      <c r="DZ964" s="262"/>
      <c r="EA964" s="262"/>
      <c r="EB964" s="263"/>
      <c r="EC964" s="263"/>
      <c r="ED964" s="263"/>
      <c r="EE964" s="263"/>
      <c r="EF964" s="263"/>
      <c r="EG964" s="263"/>
      <c r="EH964" s="263"/>
      <c r="EI964" s="263"/>
      <c r="EJ964" s="263"/>
      <c r="EK964" s="263"/>
    </row>
    <row r="965" spans="1:141" ht="20.100000000000001" hidden="1" customHeight="1">
      <c r="A965" s="1306"/>
      <c r="B965" s="826"/>
      <c r="C965" s="1307"/>
      <c r="D965" s="1307"/>
      <c r="E965" s="1307"/>
      <c r="F965" s="1307"/>
      <c r="G965" s="826"/>
      <c r="H965" s="836"/>
      <c r="I965" s="765"/>
      <c r="J965" s="766"/>
      <c r="K965" s="766"/>
      <c r="L965" s="766"/>
      <c r="M965" s="766"/>
      <c r="N965" s="766"/>
      <c r="O965" s="788"/>
      <c r="P965" s="765"/>
      <c r="Q965" s="788"/>
      <c r="R965" s="794"/>
      <c r="S965" s="824"/>
      <c r="T965" s="824"/>
      <c r="U965" s="710"/>
      <c r="V965" s="709"/>
      <c r="W965" s="709"/>
      <c r="X965" s="709"/>
      <c r="Y965" s="709"/>
      <c r="Z965" s="737">
        <v>0</v>
      </c>
      <c r="AA965" s="699"/>
      <c r="AB965" s="872"/>
      <c r="AC965" s="708" t="s">
        <v>501</v>
      </c>
      <c r="AD965" s="976">
        <v>2</v>
      </c>
      <c r="AE965" s="872"/>
      <c r="AF965" s="766"/>
      <c r="AG965" s="710" t="s">
        <v>501</v>
      </c>
      <c r="AH965" s="1146">
        <v>1</v>
      </c>
      <c r="AI965" s="872"/>
      <c r="AJ965" s="872"/>
      <c r="AK965" s="795"/>
      <c r="AL965" s="740">
        <f t="shared" ref="AL965:AL970" si="35">(Z965*AD965*AH965)</f>
        <v>0</v>
      </c>
      <c r="AM965" s="741"/>
      <c r="AN965" s="741"/>
      <c r="AO965" s="741"/>
      <c r="AP965" s="741"/>
      <c r="AQ965" s="742"/>
      <c r="AY965" s="294"/>
      <c r="AZ965" s="295"/>
      <c r="BA965" s="295"/>
      <c r="BB965" s="295"/>
      <c r="BY965" s="275"/>
      <c r="BZ965" s="275"/>
      <c r="CD965" s="275"/>
      <c r="CE965" s="275"/>
      <c r="CF965" s="275"/>
      <c r="CG965" s="275"/>
      <c r="CH965" s="275"/>
      <c r="CI965" s="275"/>
      <c r="CJ965" s="275"/>
      <c r="CK965" s="275"/>
      <c r="CL965" s="276"/>
      <c r="CM965" s="276"/>
      <c r="CN965" s="276"/>
      <c r="CO965" s="276"/>
      <c r="CP965" s="276"/>
      <c r="CQ965" s="276"/>
      <c r="CR965" s="276"/>
      <c r="CS965" s="276"/>
      <c r="CT965" s="276"/>
      <c r="CU965" s="276"/>
      <c r="CV965" s="276"/>
      <c r="CW965" s="276"/>
      <c r="CX965" s="276"/>
      <c r="CY965" s="276"/>
      <c r="CZ965" s="276"/>
      <c r="DA965" s="276"/>
      <c r="DB965" s="276"/>
      <c r="DC965" s="262"/>
      <c r="DD965" s="262"/>
      <c r="DE965" s="262"/>
      <c r="DF965" s="262"/>
      <c r="DG965" s="262"/>
      <c r="DH965" s="262"/>
      <c r="DI965" s="262"/>
      <c r="DJ965" s="262"/>
      <c r="DK965" s="262"/>
      <c r="DL965" s="262"/>
      <c r="DM965" s="262"/>
      <c r="DN965" s="262"/>
      <c r="DO965" s="262"/>
      <c r="DP965" s="262"/>
      <c r="DQ965" s="262"/>
      <c r="DR965" s="262"/>
      <c r="DS965" s="262"/>
      <c r="DT965" s="262"/>
      <c r="DU965" s="262"/>
      <c r="DV965" s="262"/>
      <c r="DW965" s="262"/>
      <c r="DX965" s="262"/>
      <c r="DY965" s="262"/>
      <c r="DZ965" s="262"/>
      <c r="EA965" s="262"/>
      <c r="EB965" s="263"/>
      <c r="EC965" s="263"/>
      <c r="ED965" s="263"/>
      <c r="EE965" s="263"/>
      <c r="EF965" s="263"/>
      <c r="EG965" s="263"/>
      <c r="EH965" s="263"/>
      <c r="EI965" s="263"/>
      <c r="EJ965" s="263"/>
      <c r="EK965" s="263"/>
    </row>
    <row r="966" spans="1:141" ht="20.100000000000001" hidden="1" customHeight="1">
      <c r="A966" s="1306"/>
      <c r="B966" s="826"/>
      <c r="C966" s="1307"/>
      <c r="D966" s="1307"/>
      <c r="E966" s="1307"/>
      <c r="F966" s="1307"/>
      <c r="G966" s="826"/>
      <c r="H966" s="836"/>
      <c r="I966" s="765"/>
      <c r="J966" s="766"/>
      <c r="K966" s="766"/>
      <c r="L966" s="766"/>
      <c r="M966" s="766"/>
      <c r="N966" s="766"/>
      <c r="O966" s="788"/>
      <c r="P966" s="765"/>
      <c r="Q966" s="788"/>
      <c r="R966" s="698"/>
      <c r="S966" s="699"/>
      <c r="T966" s="699"/>
      <c r="U966" s="708"/>
      <c r="V966" s="703"/>
      <c r="W966" s="709"/>
      <c r="X966" s="709"/>
      <c r="Y966" s="709"/>
      <c r="Z966" s="737">
        <v>0</v>
      </c>
      <c r="AA966" s="699"/>
      <c r="AB966" s="872"/>
      <c r="AC966" s="708" t="s">
        <v>501</v>
      </c>
      <c r="AD966" s="976">
        <v>2</v>
      </c>
      <c r="AE966" s="872"/>
      <c r="AF966" s="766"/>
      <c r="AG966" s="710" t="s">
        <v>501</v>
      </c>
      <c r="AH966" s="1146">
        <v>1</v>
      </c>
      <c r="AI966" s="872"/>
      <c r="AJ966" s="872"/>
      <c r="AK966" s="795"/>
      <c r="AL966" s="740">
        <f t="shared" si="35"/>
        <v>0</v>
      </c>
      <c r="AM966" s="741"/>
      <c r="AN966" s="741"/>
      <c r="AO966" s="741"/>
      <c r="AP966" s="741"/>
      <c r="AQ966" s="742"/>
      <c r="BY966" s="275"/>
      <c r="BZ966" s="275"/>
      <c r="CD966" s="275"/>
      <c r="CE966" s="275"/>
      <c r="CF966" s="275"/>
      <c r="CG966" s="275"/>
      <c r="CH966" s="275"/>
      <c r="CI966" s="275"/>
      <c r="CJ966" s="275"/>
      <c r="CK966" s="275"/>
      <c r="CL966" s="276"/>
      <c r="CM966" s="276"/>
      <c r="CN966" s="276"/>
      <c r="CO966" s="276"/>
      <c r="CP966" s="276"/>
      <c r="CQ966" s="276"/>
      <c r="CR966" s="276"/>
      <c r="CS966" s="276"/>
      <c r="CT966" s="276"/>
      <c r="CU966" s="276"/>
      <c r="CV966" s="276"/>
      <c r="CW966" s="276"/>
      <c r="CX966" s="276"/>
      <c r="CY966" s="276"/>
      <c r="CZ966" s="276"/>
      <c r="DA966" s="276"/>
      <c r="DB966" s="276"/>
      <c r="DC966" s="262"/>
      <c r="DD966" s="262"/>
      <c r="DE966" s="262"/>
      <c r="DF966" s="262"/>
      <c r="DG966" s="262"/>
      <c r="DH966" s="262"/>
      <c r="DI966" s="262"/>
      <c r="DJ966" s="262"/>
      <c r="DK966" s="262"/>
      <c r="DL966" s="262"/>
      <c r="DM966" s="262"/>
      <c r="DN966" s="262"/>
      <c r="DO966" s="262"/>
      <c r="DP966" s="262"/>
      <c r="DQ966" s="262"/>
      <c r="DR966" s="262"/>
      <c r="DS966" s="262"/>
      <c r="DT966" s="262"/>
      <c r="DU966" s="262"/>
      <c r="DV966" s="262"/>
      <c r="DW966" s="262"/>
      <c r="DX966" s="262"/>
      <c r="DY966" s="262"/>
      <c r="DZ966" s="262"/>
      <c r="EA966" s="262"/>
      <c r="EB966" s="263"/>
      <c r="EC966" s="263"/>
      <c r="ED966" s="263"/>
      <c r="EE966" s="263"/>
      <c r="EF966" s="263"/>
      <c r="EG966" s="263"/>
      <c r="EH966" s="263"/>
      <c r="EI966" s="263"/>
      <c r="EJ966" s="263"/>
      <c r="EK966" s="263"/>
    </row>
    <row r="967" spans="1:141" ht="20.100000000000001" hidden="1" customHeight="1">
      <c r="A967" s="1306"/>
      <c r="B967" s="826"/>
      <c r="C967" s="1307"/>
      <c r="D967" s="1307"/>
      <c r="E967" s="1307"/>
      <c r="F967" s="1307"/>
      <c r="G967" s="826"/>
      <c r="H967" s="836"/>
      <c r="I967" s="765"/>
      <c r="J967" s="766"/>
      <c r="K967" s="766"/>
      <c r="L967" s="766"/>
      <c r="M967" s="766"/>
      <c r="N967" s="766"/>
      <c r="O967" s="788"/>
      <c r="P967" s="765"/>
      <c r="Q967" s="788"/>
      <c r="R967" s="794"/>
      <c r="S967" s="824"/>
      <c r="T967" s="824"/>
      <c r="U967" s="930"/>
      <c r="V967" s="709"/>
      <c r="W967" s="709"/>
      <c r="X967" s="709"/>
      <c r="Y967" s="709"/>
      <c r="Z967" s="737">
        <v>0</v>
      </c>
      <c r="AA967" s="699"/>
      <c r="AB967" s="872"/>
      <c r="AC967" s="708" t="s">
        <v>501</v>
      </c>
      <c r="AD967" s="976">
        <v>0</v>
      </c>
      <c r="AE967" s="872"/>
      <c r="AF967" s="766"/>
      <c r="AG967" s="710" t="s">
        <v>501</v>
      </c>
      <c r="AH967" s="1146">
        <v>0</v>
      </c>
      <c r="AI967" s="872"/>
      <c r="AJ967" s="872"/>
      <c r="AK967" s="795"/>
      <c r="AL967" s="740">
        <f t="shared" si="35"/>
        <v>0</v>
      </c>
      <c r="AM967" s="741"/>
      <c r="AN967" s="741"/>
      <c r="AO967" s="741"/>
      <c r="AP967" s="741"/>
      <c r="AQ967" s="742"/>
      <c r="BY967" s="275"/>
      <c r="BZ967" s="275"/>
      <c r="CK967" s="275"/>
      <c r="CL967" s="276"/>
      <c r="CM967" s="276"/>
      <c r="CN967" s="276"/>
      <c r="CO967" s="276"/>
      <c r="CP967" s="276"/>
      <c r="CQ967" s="276"/>
      <c r="CR967" s="276"/>
      <c r="CS967" s="276"/>
      <c r="CT967" s="276"/>
      <c r="CU967" s="276"/>
      <c r="CV967" s="276"/>
      <c r="CW967" s="276"/>
      <c r="CX967" s="276"/>
      <c r="CY967" s="276"/>
      <c r="CZ967" s="276"/>
      <c r="DA967" s="276"/>
      <c r="DB967" s="276"/>
      <c r="DC967" s="262"/>
      <c r="DD967" s="262"/>
      <c r="DE967" s="262"/>
      <c r="DF967" s="262"/>
      <c r="DG967" s="262"/>
      <c r="DH967" s="262"/>
      <c r="DI967" s="262"/>
      <c r="DJ967" s="262"/>
      <c r="DK967" s="262"/>
      <c r="DL967" s="262"/>
      <c r="DM967" s="262"/>
      <c r="DN967" s="262"/>
      <c r="DO967" s="262"/>
      <c r="DP967" s="262"/>
      <c r="DQ967" s="262"/>
      <c r="DR967" s="262"/>
      <c r="DS967" s="262"/>
      <c r="DT967" s="262"/>
      <c r="DU967" s="262"/>
      <c r="DV967" s="262"/>
      <c r="DW967" s="262"/>
      <c r="DX967" s="262"/>
      <c r="DY967" s="262"/>
      <c r="DZ967" s="262"/>
      <c r="EA967" s="262"/>
      <c r="EB967" s="263"/>
      <c r="EC967" s="263"/>
      <c r="ED967" s="263"/>
      <c r="EE967" s="263"/>
      <c r="EF967" s="263"/>
      <c r="EG967" s="263"/>
      <c r="EH967" s="263"/>
      <c r="EI967" s="263"/>
      <c r="EJ967" s="263"/>
      <c r="EK967" s="263"/>
    </row>
    <row r="968" spans="1:141" ht="20.100000000000001" hidden="1" customHeight="1">
      <c r="A968" s="1306"/>
      <c r="B968" s="826"/>
      <c r="C968" s="1307"/>
      <c r="D968" s="1307"/>
      <c r="E968" s="1307"/>
      <c r="F968" s="1307"/>
      <c r="G968" s="826"/>
      <c r="H968" s="836"/>
      <c r="I968" s="765"/>
      <c r="J968" s="766"/>
      <c r="K968" s="766"/>
      <c r="L968" s="766"/>
      <c r="M968" s="766"/>
      <c r="N968" s="766"/>
      <c r="O968" s="788"/>
      <c r="P968" s="765"/>
      <c r="Q968" s="788"/>
      <c r="R968" s="1119"/>
      <c r="S968" s="824"/>
      <c r="T968" s="824"/>
      <c r="U968" s="930"/>
      <c r="V968" s="709"/>
      <c r="W968" s="709"/>
      <c r="X968" s="709"/>
      <c r="Y968" s="709"/>
      <c r="Z968" s="737">
        <v>0</v>
      </c>
      <c r="AA968" s="699"/>
      <c r="AB968" s="872"/>
      <c r="AC968" s="708" t="s">
        <v>501</v>
      </c>
      <c r="AD968" s="976">
        <v>0</v>
      </c>
      <c r="AE968" s="872"/>
      <c r="AF968" s="766"/>
      <c r="AG968" s="710" t="s">
        <v>501</v>
      </c>
      <c r="AH968" s="1146">
        <v>2</v>
      </c>
      <c r="AI968" s="872"/>
      <c r="AJ968" s="872"/>
      <c r="AK968" s="795"/>
      <c r="AL968" s="740">
        <f t="shared" si="35"/>
        <v>0</v>
      </c>
      <c r="AM968" s="741"/>
      <c r="AN968" s="741"/>
      <c r="AO968" s="741"/>
      <c r="AP968" s="741"/>
      <c r="AQ968" s="742"/>
      <c r="BZ968" s="275"/>
      <c r="CL968" s="262"/>
      <c r="CM968" s="262"/>
      <c r="CN968" s="276"/>
      <c r="CO968" s="262"/>
      <c r="CP968" s="276"/>
      <c r="CQ968" s="276"/>
      <c r="CR968" s="276"/>
      <c r="CS968" s="276"/>
      <c r="CT968" s="276"/>
      <c r="CU968" s="276"/>
      <c r="CV968" s="276"/>
      <c r="CW968" s="276"/>
      <c r="CX968" s="276"/>
      <c r="CY968" s="276"/>
      <c r="CZ968" s="276"/>
      <c r="DA968" s="276"/>
      <c r="DB968" s="276"/>
      <c r="DC968" s="262"/>
      <c r="DD968" s="262"/>
      <c r="DE968" s="262"/>
      <c r="DF968" s="262"/>
      <c r="DG968" s="262"/>
      <c r="DH968" s="262"/>
      <c r="DI968" s="262"/>
      <c r="DJ968" s="262"/>
      <c r="DK968" s="262"/>
      <c r="DL968" s="262"/>
      <c r="DM968" s="262"/>
      <c r="DN968" s="262"/>
      <c r="DO968" s="262"/>
      <c r="DP968" s="262"/>
      <c r="DQ968" s="262"/>
      <c r="DR968" s="262"/>
      <c r="DS968" s="262"/>
      <c r="DT968" s="262"/>
      <c r="DU968" s="262"/>
      <c r="DV968" s="262"/>
      <c r="DW968" s="262"/>
      <c r="DX968" s="262"/>
      <c r="DY968" s="262"/>
      <c r="DZ968" s="262"/>
      <c r="EA968" s="262"/>
      <c r="EB968" s="263"/>
      <c r="EC968" s="263"/>
      <c r="ED968" s="263"/>
      <c r="EE968" s="263"/>
      <c r="EF968" s="263"/>
      <c r="EG968" s="263"/>
      <c r="EH968" s="263"/>
      <c r="EI968" s="263"/>
      <c r="EJ968" s="263"/>
      <c r="EK968" s="263"/>
    </row>
    <row r="969" spans="1:141" ht="20.100000000000001" hidden="1" customHeight="1">
      <c r="A969" s="1306"/>
      <c r="B969" s="826"/>
      <c r="C969" s="1307"/>
      <c r="D969" s="1307"/>
      <c r="E969" s="1307"/>
      <c r="F969" s="1307"/>
      <c r="G969" s="826"/>
      <c r="H969" s="836"/>
      <c r="I969" s="765"/>
      <c r="J969" s="766"/>
      <c r="K969" s="766"/>
      <c r="L969" s="766"/>
      <c r="M969" s="766"/>
      <c r="N969" s="766"/>
      <c r="O969" s="788"/>
      <c r="P969" s="765"/>
      <c r="Q969" s="788"/>
      <c r="R969" s="1119"/>
      <c r="S969" s="824"/>
      <c r="T969" s="824"/>
      <c r="U969" s="930"/>
      <c r="V969" s="709"/>
      <c r="W969" s="709"/>
      <c r="X969" s="709"/>
      <c r="Y969" s="709"/>
      <c r="Z969" s="737">
        <v>0</v>
      </c>
      <c r="AA969" s="699"/>
      <c r="AB969" s="872"/>
      <c r="AC969" s="708" t="s">
        <v>501</v>
      </c>
      <c r="AD969" s="976">
        <v>0</v>
      </c>
      <c r="AE969" s="872"/>
      <c r="AF969" s="766"/>
      <c r="AG969" s="710" t="s">
        <v>501</v>
      </c>
      <c r="AH969" s="1146">
        <v>2</v>
      </c>
      <c r="AI969" s="872"/>
      <c r="AJ969" s="872"/>
      <c r="AK969" s="795"/>
      <c r="AL969" s="740">
        <f t="shared" si="35"/>
        <v>0</v>
      </c>
      <c r="AM969" s="741"/>
      <c r="AN969" s="741"/>
      <c r="AO969" s="741"/>
      <c r="AP969" s="741"/>
      <c r="AQ969" s="742"/>
      <c r="BZ969" s="275"/>
      <c r="CL969" s="262"/>
      <c r="CM969" s="262"/>
      <c r="CN969" s="276"/>
      <c r="CO969" s="262"/>
      <c r="CP969" s="276"/>
      <c r="CQ969" s="276"/>
      <c r="CR969" s="276"/>
      <c r="CS969" s="276"/>
      <c r="CT969" s="276"/>
      <c r="CU969" s="276"/>
      <c r="CV969" s="276"/>
      <c r="CW969" s="276"/>
      <c r="CX969" s="276"/>
      <c r="CY969" s="276"/>
      <c r="CZ969" s="276"/>
      <c r="DA969" s="276"/>
      <c r="DB969" s="276"/>
      <c r="DC969" s="262"/>
      <c r="DD969" s="262"/>
      <c r="DE969" s="262"/>
      <c r="DF969" s="262"/>
      <c r="DG969" s="262"/>
      <c r="DH969" s="262"/>
      <c r="DI969" s="262"/>
      <c r="DJ969" s="262"/>
      <c r="DK969" s="262"/>
      <c r="DL969" s="262"/>
      <c r="DM969" s="262"/>
      <c r="DN969" s="262"/>
      <c r="DO969" s="262"/>
      <c r="DP969" s="262"/>
      <c r="DQ969" s="262"/>
      <c r="DR969" s="262"/>
      <c r="DS969" s="262"/>
      <c r="DT969" s="262"/>
      <c r="DU969" s="262"/>
      <c r="DV969" s="262"/>
      <c r="DW969" s="262"/>
      <c r="DX969" s="262"/>
      <c r="DY969" s="262"/>
      <c r="DZ969" s="262"/>
      <c r="EA969" s="262"/>
      <c r="EB969" s="263"/>
      <c r="EC969" s="263"/>
      <c r="ED969" s="263"/>
      <c r="EE969" s="263"/>
      <c r="EF969" s="263"/>
      <c r="EG969" s="263"/>
      <c r="EH969" s="263"/>
      <c r="EI969" s="263"/>
      <c r="EJ969" s="263"/>
      <c r="EK969" s="263"/>
    </row>
    <row r="970" spans="1:141" ht="20.100000000000001" hidden="1" customHeight="1">
      <c r="A970" s="1306"/>
      <c r="B970" s="826"/>
      <c r="C970" s="1307"/>
      <c r="D970" s="1307"/>
      <c r="E970" s="1307"/>
      <c r="F970" s="1307"/>
      <c r="G970" s="826"/>
      <c r="H970" s="836"/>
      <c r="I970" s="765"/>
      <c r="J970" s="766"/>
      <c r="K970" s="766"/>
      <c r="L970" s="766"/>
      <c r="M970" s="766"/>
      <c r="N970" s="766"/>
      <c r="O970" s="788"/>
      <c r="P970" s="765"/>
      <c r="Q970" s="788"/>
      <c r="R970" s="1119"/>
      <c r="S970" s="824"/>
      <c r="T970" s="824"/>
      <c r="U970" s="930"/>
      <c r="V970" s="709"/>
      <c r="W970" s="709"/>
      <c r="X970" s="709"/>
      <c r="Y970" s="709"/>
      <c r="Z970" s="737">
        <v>0</v>
      </c>
      <c r="AA970" s="699"/>
      <c r="AB970" s="872"/>
      <c r="AC970" s="708" t="s">
        <v>501</v>
      </c>
      <c r="AD970" s="976">
        <v>0</v>
      </c>
      <c r="AE970" s="872"/>
      <c r="AF970" s="766"/>
      <c r="AG970" s="710" t="s">
        <v>501</v>
      </c>
      <c r="AH970" s="1146">
        <v>2</v>
      </c>
      <c r="AI970" s="872"/>
      <c r="AJ970" s="872"/>
      <c r="AK970" s="795"/>
      <c r="AL970" s="740">
        <f t="shared" si="35"/>
        <v>0</v>
      </c>
      <c r="AM970" s="741"/>
      <c r="AN970" s="741"/>
      <c r="AO970" s="741"/>
      <c r="AP970" s="741"/>
      <c r="AQ970" s="742"/>
      <c r="BZ970" s="275"/>
      <c r="CL970" s="262"/>
      <c r="CM970" s="262"/>
      <c r="CN970" s="276"/>
      <c r="CO970" s="262"/>
      <c r="CP970" s="276"/>
      <c r="CQ970" s="276"/>
      <c r="CR970" s="276"/>
      <c r="CS970" s="276"/>
      <c r="CT970" s="276"/>
      <c r="CU970" s="276"/>
      <c r="CV970" s="276"/>
      <c r="CW970" s="276"/>
      <c r="CX970" s="276"/>
      <c r="CY970" s="276"/>
      <c r="CZ970" s="276"/>
      <c r="DA970" s="276"/>
      <c r="DB970" s="276"/>
      <c r="DC970" s="262"/>
      <c r="DD970" s="262"/>
      <c r="DE970" s="262"/>
      <c r="DF970" s="262"/>
      <c r="DG970" s="262"/>
      <c r="DH970" s="262"/>
      <c r="DI970" s="262"/>
      <c r="DJ970" s="262"/>
      <c r="DK970" s="262"/>
      <c r="DL970" s="262"/>
      <c r="DM970" s="262"/>
      <c r="DN970" s="262"/>
      <c r="DO970" s="262"/>
      <c r="DP970" s="262"/>
      <c r="DQ970" s="262"/>
      <c r="DR970" s="262"/>
      <c r="DS970" s="262"/>
      <c r="DT970" s="262"/>
      <c r="DU970" s="262"/>
      <c r="DV970" s="262"/>
      <c r="DW970" s="262"/>
      <c r="DX970" s="262"/>
      <c r="DY970" s="262"/>
      <c r="DZ970" s="262"/>
      <c r="EA970" s="262"/>
      <c r="EB970" s="263"/>
      <c r="EC970" s="263"/>
      <c r="ED970" s="263"/>
      <c r="EE970" s="263"/>
      <c r="EF970" s="263"/>
      <c r="EG970" s="263"/>
      <c r="EH970" s="263"/>
      <c r="EI970" s="263"/>
      <c r="EJ970" s="263"/>
      <c r="EK970" s="263"/>
    </row>
    <row r="971" spans="1:141" ht="20.100000000000001" hidden="1" customHeight="1">
      <c r="A971" s="1306"/>
      <c r="B971" s="826"/>
      <c r="C971" s="1307"/>
      <c r="D971" s="1307"/>
      <c r="E971" s="1307"/>
      <c r="F971" s="1307"/>
      <c r="G971" s="826"/>
      <c r="H971" s="836"/>
      <c r="I971" s="811"/>
      <c r="J971" s="809"/>
      <c r="K971" s="809"/>
      <c r="L971" s="809"/>
      <c r="M971" s="809"/>
      <c r="N971" s="809"/>
      <c r="O971" s="812"/>
      <c r="P971" s="811"/>
      <c r="Q971" s="812"/>
      <c r="R971" s="811" t="s">
        <v>431</v>
      </c>
      <c r="S971" s="809"/>
      <c r="T971" s="809"/>
      <c r="U971" s="763" t="s">
        <v>496</v>
      </c>
      <c r="V971" s="747"/>
      <c r="W971" s="809"/>
      <c r="X971" s="809"/>
      <c r="Y971" s="809"/>
      <c r="Z971" s="763"/>
      <c r="AA971" s="747"/>
      <c r="AB971" s="747"/>
      <c r="AC971" s="747"/>
      <c r="AD971" s="763"/>
      <c r="AE971" s="747"/>
      <c r="AF971" s="747"/>
      <c r="AG971" s="747"/>
      <c r="AH971" s="747"/>
      <c r="AI971" s="747"/>
      <c r="AJ971" s="747"/>
      <c r="AK971" s="810"/>
      <c r="AL971" s="753">
        <f>SUM(AL965:AL970)</f>
        <v>0</v>
      </c>
      <c r="AM971" s="754"/>
      <c r="AN971" s="754"/>
      <c r="AO971" s="754"/>
      <c r="AP971" s="754"/>
      <c r="AQ971" s="755"/>
      <c r="CL971" s="262"/>
      <c r="CM971" s="262"/>
      <c r="CN971" s="262"/>
      <c r="CO971" s="262"/>
      <c r="CP971" s="276"/>
      <c r="CQ971" s="276"/>
      <c r="CR971" s="276"/>
      <c r="CS971" s="276"/>
      <c r="CT971" s="262"/>
      <c r="CU971" s="262"/>
      <c r="CV971" s="262"/>
      <c r="CW971" s="276"/>
      <c r="CX971" s="276"/>
      <c r="CY971" s="276"/>
      <c r="CZ971" s="276"/>
      <c r="DA971" s="276"/>
      <c r="DB971" s="276"/>
      <c r="DC971" s="262"/>
      <c r="DD971" s="262"/>
      <c r="DE971" s="262"/>
      <c r="DF971" s="262"/>
      <c r="DG971" s="262"/>
      <c r="DH971" s="262"/>
      <c r="DI971" s="262"/>
      <c r="DJ971" s="262"/>
      <c r="DK971" s="262"/>
      <c r="DL971" s="262"/>
      <c r="DM971" s="262"/>
      <c r="DN971" s="262"/>
      <c r="DO971" s="262"/>
      <c r="DP971" s="262"/>
      <c r="DQ971" s="262"/>
      <c r="DR971" s="262"/>
      <c r="DS971" s="262"/>
      <c r="DT971" s="262"/>
      <c r="DU971" s="262"/>
      <c r="DV971" s="262"/>
      <c r="DW971" s="262"/>
      <c r="DX971" s="262"/>
      <c r="DY971" s="262"/>
      <c r="DZ971" s="262"/>
      <c r="EA971" s="262"/>
      <c r="EB971" s="263"/>
      <c r="EC971" s="263"/>
      <c r="ED971" s="263"/>
      <c r="EE971" s="263"/>
      <c r="EF971" s="263"/>
      <c r="EG971" s="263"/>
      <c r="EH971" s="263"/>
      <c r="EI971" s="263"/>
      <c r="EJ971" s="263"/>
      <c r="EK971" s="263"/>
    </row>
    <row r="972" spans="1:141" s="110" customFormat="1" ht="20.100000000000001" hidden="1" customHeight="1">
      <c r="A972" s="1306"/>
      <c r="B972" s="826"/>
      <c r="C972" s="826"/>
      <c r="D972" s="826"/>
      <c r="E972" s="826"/>
      <c r="F972" s="826"/>
      <c r="G972" s="826"/>
      <c r="H972" s="836"/>
      <c r="I972" s="765" t="s">
        <v>843</v>
      </c>
      <c r="J972" s="766"/>
      <c r="K972" s="766"/>
      <c r="L972" s="766"/>
      <c r="M972" s="766"/>
      <c r="N972" s="766"/>
      <c r="O972" s="788"/>
      <c r="P972" s="765" t="s">
        <v>514</v>
      </c>
      <c r="Q972" s="788"/>
      <c r="R972" s="1137" t="s">
        <v>467</v>
      </c>
      <c r="S972" s="709" t="s">
        <v>369</v>
      </c>
      <c r="T972" s="709"/>
      <c r="U972" s="709"/>
      <c r="V972" s="709"/>
      <c r="W972" s="709"/>
      <c r="X972" s="709"/>
      <c r="Y972" s="893"/>
      <c r="Z972" s="1138" t="s">
        <v>501</v>
      </c>
      <c r="AA972" s="709" t="s">
        <v>842</v>
      </c>
      <c r="AB972" s="709"/>
      <c r="AC972" s="709"/>
      <c r="AD972" s="709"/>
      <c r="AE972" s="709"/>
      <c r="AF972" s="709"/>
      <c r="AG972" s="710" t="s">
        <v>501</v>
      </c>
      <c r="AH972" s="709" t="s">
        <v>844</v>
      </c>
      <c r="AI972" s="709"/>
      <c r="AJ972" s="709"/>
      <c r="AK972" s="795" t="s">
        <v>469</v>
      </c>
      <c r="AL972" s="799"/>
      <c r="AM972" s="800"/>
      <c r="AN972" s="800"/>
      <c r="AO972" s="800"/>
      <c r="AP972" s="800"/>
      <c r="AQ972" s="82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263"/>
      <c r="CM972" s="263"/>
      <c r="CN972" s="263"/>
      <c r="CO972" s="263"/>
      <c r="CP972" s="263"/>
      <c r="CQ972" s="263"/>
      <c r="CR972" s="263"/>
      <c r="CS972" s="263"/>
      <c r="CT972" s="263"/>
      <c r="CU972" s="263"/>
      <c r="CV972" s="263"/>
      <c r="CW972" s="280"/>
      <c r="CX972" s="280"/>
      <c r="CY972" s="263"/>
      <c r="CZ972" s="263"/>
      <c r="DA972" s="263"/>
      <c r="DB972" s="263"/>
      <c r="DC972" s="263"/>
      <c r="DD972" s="263"/>
      <c r="DE972" s="263"/>
      <c r="DF972" s="263"/>
      <c r="DG972" s="263"/>
      <c r="DH972" s="263"/>
      <c r="DI972" s="263"/>
      <c r="DJ972" s="263"/>
      <c r="DK972" s="263"/>
      <c r="DL972" s="263"/>
      <c r="DM972" s="263"/>
      <c r="DN972" s="263"/>
      <c r="DO972" s="263"/>
      <c r="DP972" s="263"/>
      <c r="DQ972" s="263"/>
      <c r="DR972" s="263"/>
      <c r="DS972" s="263"/>
      <c r="DT972" s="263"/>
      <c r="DU972" s="263"/>
      <c r="DV972" s="263"/>
      <c r="DW972" s="263"/>
      <c r="DX972" s="263"/>
      <c r="DY972" s="263"/>
      <c r="DZ972" s="263"/>
      <c r="EA972" s="263"/>
      <c r="EB972" s="263"/>
      <c r="EC972" s="263"/>
      <c r="ED972" s="263"/>
      <c r="EE972" s="263"/>
      <c r="EF972" s="263"/>
      <c r="EG972" s="263"/>
      <c r="EH972" s="263"/>
      <c r="EI972" s="263"/>
      <c r="EJ972" s="263"/>
      <c r="EK972" s="263"/>
    </row>
    <row r="973" spans="1:141" ht="20.100000000000001" hidden="1" customHeight="1">
      <c r="A973" s="1306"/>
      <c r="B973" s="826"/>
      <c r="C973" s="826"/>
      <c r="D973" s="826"/>
      <c r="E973" s="826"/>
      <c r="F973" s="826"/>
      <c r="G973" s="826"/>
      <c r="H973" s="836"/>
      <c r="I973" s="765"/>
      <c r="J973" s="766"/>
      <c r="K973" s="766"/>
      <c r="L973" s="766"/>
      <c r="M973" s="766"/>
      <c r="N973" s="766"/>
      <c r="O973" s="788"/>
      <c r="P973" s="765"/>
      <c r="Q973" s="788"/>
      <c r="R973" s="794"/>
      <c r="S973" s="824"/>
      <c r="T973" s="824"/>
      <c r="U973" s="710"/>
      <c r="V973" s="709"/>
      <c r="W973" s="709"/>
      <c r="X973" s="709"/>
      <c r="Y973" s="709"/>
      <c r="Z973" s="737">
        <v>0</v>
      </c>
      <c r="AA973" s="699"/>
      <c r="AB973" s="872"/>
      <c r="AC973" s="708" t="s">
        <v>501</v>
      </c>
      <c r="AD973" s="976">
        <v>2</v>
      </c>
      <c r="AE973" s="872"/>
      <c r="AF973" s="766"/>
      <c r="AG973" s="710" t="s">
        <v>501</v>
      </c>
      <c r="AH973" s="1146">
        <v>1</v>
      </c>
      <c r="AI973" s="872"/>
      <c r="AJ973" s="872"/>
      <c r="AK973" s="795"/>
      <c r="AL973" s="740">
        <f t="shared" ref="AL973:AL978" si="36">(Z973*AD973*AH973)</f>
        <v>0</v>
      </c>
      <c r="AM973" s="741"/>
      <c r="AN973" s="741"/>
      <c r="AO973" s="741"/>
      <c r="AP973" s="741"/>
      <c r="AQ973" s="742"/>
      <c r="AY973" s="294"/>
      <c r="AZ973" s="295"/>
      <c r="BA973" s="295"/>
      <c r="BB973" s="295"/>
      <c r="BY973" s="275"/>
      <c r="BZ973" s="275"/>
      <c r="CD973" s="275"/>
      <c r="CE973" s="275"/>
      <c r="CF973" s="275"/>
      <c r="CG973" s="275"/>
      <c r="CH973" s="275"/>
      <c r="CI973" s="275"/>
      <c r="CJ973" s="275"/>
      <c r="CK973" s="275"/>
      <c r="CL973" s="276"/>
      <c r="CM973" s="276"/>
      <c r="CN973" s="276"/>
      <c r="CO973" s="276"/>
      <c r="CP973" s="276"/>
      <c r="CQ973" s="276"/>
      <c r="CR973" s="276"/>
      <c r="CS973" s="276"/>
      <c r="CT973" s="276"/>
      <c r="CU973" s="276"/>
      <c r="CV973" s="276"/>
      <c r="CW973" s="276"/>
      <c r="CX973" s="276"/>
      <c r="CY973" s="276"/>
      <c r="CZ973" s="276"/>
      <c r="DA973" s="276"/>
      <c r="DB973" s="276"/>
      <c r="DC973" s="262"/>
      <c r="DD973" s="262"/>
      <c r="DE973" s="262"/>
      <c r="DF973" s="262"/>
      <c r="DG973" s="262"/>
      <c r="DH973" s="262"/>
      <c r="DI973" s="262"/>
      <c r="DJ973" s="262"/>
      <c r="DK973" s="262"/>
      <c r="DL973" s="262"/>
      <c r="DM973" s="262"/>
      <c r="DN973" s="262"/>
      <c r="DO973" s="262"/>
      <c r="DP973" s="262"/>
      <c r="DQ973" s="262"/>
      <c r="DR973" s="262"/>
      <c r="DS973" s="262"/>
      <c r="DT973" s="262"/>
      <c r="DU973" s="262"/>
      <c r="DV973" s="262"/>
      <c r="DW973" s="262"/>
      <c r="DX973" s="262"/>
      <c r="DY973" s="262"/>
      <c r="DZ973" s="262"/>
      <c r="EA973" s="262"/>
      <c r="EB973" s="263"/>
      <c r="EC973" s="263"/>
      <c r="ED973" s="263"/>
      <c r="EE973" s="263"/>
      <c r="EF973" s="263"/>
      <c r="EG973" s="263"/>
      <c r="EH973" s="263"/>
      <c r="EI973" s="263"/>
      <c r="EJ973" s="263"/>
      <c r="EK973" s="263"/>
    </row>
    <row r="974" spans="1:141" ht="20.100000000000001" hidden="1" customHeight="1">
      <c r="A974" s="796"/>
      <c r="B974" s="798"/>
      <c r="C974" s="798"/>
      <c r="D974" s="798"/>
      <c r="E974" s="798"/>
      <c r="F974" s="798"/>
      <c r="G974" s="798"/>
      <c r="H974" s="797"/>
      <c r="I974" s="765"/>
      <c r="J974" s="766"/>
      <c r="K974" s="766"/>
      <c r="L974" s="766"/>
      <c r="M974" s="766"/>
      <c r="N974" s="766"/>
      <c r="O974" s="788"/>
      <c r="P974" s="765"/>
      <c r="Q974" s="788"/>
      <c r="R974" s="698"/>
      <c r="S974" s="699"/>
      <c r="T974" s="699"/>
      <c r="U974" s="708"/>
      <c r="V974" s="703"/>
      <c r="W974" s="709"/>
      <c r="X974" s="709"/>
      <c r="Y974" s="709"/>
      <c r="Z974" s="737">
        <v>0</v>
      </c>
      <c r="AA974" s="699"/>
      <c r="AB974" s="872"/>
      <c r="AC974" s="708" t="s">
        <v>501</v>
      </c>
      <c r="AD974" s="976">
        <v>2</v>
      </c>
      <c r="AE974" s="872"/>
      <c r="AF974" s="766"/>
      <c r="AG974" s="710" t="s">
        <v>501</v>
      </c>
      <c r="AH974" s="1146">
        <v>3</v>
      </c>
      <c r="AI974" s="872"/>
      <c r="AJ974" s="872"/>
      <c r="AK974" s="795"/>
      <c r="AL974" s="740">
        <f t="shared" si="36"/>
        <v>0</v>
      </c>
      <c r="AM974" s="741"/>
      <c r="AN974" s="741"/>
      <c r="AO974" s="741"/>
      <c r="AP974" s="741"/>
      <c r="AQ974" s="742"/>
      <c r="BY974" s="275"/>
      <c r="BZ974" s="275"/>
      <c r="CD974" s="275"/>
      <c r="CE974" s="275"/>
      <c r="CF974" s="275"/>
      <c r="CG974" s="275"/>
      <c r="CH974" s="275"/>
      <c r="CI974" s="275"/>
      <c r="CJ974" s="275"/>
      <c r="CK974" s="275"/>
      <c r="CL974" s="276"/>
      <c r="CM974" s="276"/>
      <c r="CN974" s="276"/>
      <c r="CO974" s="276"/>
      <c r="CP974" s="276"/>
      <c r="CQ974" s="276"/>
      <c r="CR974" s="276"/>
      <c r="CS974" s="276"/>
      <c r="CT974" s="276"/>
      <c r="CU974" s="276"/>
      <c r="CV974" s="276"/>
      <c r="CW974" s="276"/>
      <c r="CX974" s="276"/>
      <c r="CY974" s="276"/>
      <c r="CZ974" s="276"/>
      <c r="DA974" s="276"/>
      <c r="DB974" s="276"/>
      <c r="DC974" s="262"/>
      <c r="DD974" s="262"/>
      <c r="DE974" s="262"/>
      <c r="DF974" s="262"/>
      <c r="DG974" s="262"/>
      <c r="DH974" s="262"/>
      <c r="DI974" s="262"/>
      <c r="DJ974" s="262"/>
      <c r="DK974" s="262"/>
      <c r="DL974" s="262"/>
      <c r="DM974" s="262"/>
      <c r="DN974" s="262"/>
      <c r="DO974" s="262"/>
      <c r="DP974" s="262"/>
      <c r="DQ974" s="262"/>
      <c r="DR974" s="262"/>
      <c r="DS974" s="262"/>
      <c r="DT974" s="262"/>
      <c r="DU974" s="262"/>
      <c r="DV974" s="262"/>
      <c r="DW974" s="262"/>
      <c r="DX974" s="262"/>
      <c r="DY974" s="262"/>
      <c r="DZ974" s="262"/>
      <c r="EA974" s="262"/>
      <c r="EB974" s="263"/>
      <c r="EC974" s="263"/>
      <c r="ED974" s="263"/>
      <c r="EE974" s="263"/>
      <c r="EF974" s="263"/>
      <c r="EG974" s="263"/>
      <c r="EH974" s="263"/>
      <c r="EI974" s="263"/>
      <c r="EJ974" s="263"/>
      <c r="EK974" s="263"/>
    </row>
    <row r="975" spans="1:141" ht="20.100000000000001" hidden="1" customHeight="1">
      <c r="A975" s="796"/>
      <c r="B975" s="798"/>
      <c r="C975" s="798"/>
      <c r="D975" s="798"/>
      <c r="E975" s="798"/>
      <c r="F975" s="798"/>
      <c r="G975" s="798"/>
      <c r="H975" s="797"/>
      <c r="I975" s="765"/>
      <c r="J975" s="766"/>
      <c r="K975" s="766"/>
      <c r="L975" s="766"/>
      <c r="M975" s="766"/>
      <c r="N975" s="766"/>
      <c r="O975" s="788"/>
      <c r="P975" s="765"/>
      <c r="Q975" s="788"/>
      <c r="R975" s="794"/>
      <c r="S975" s="824"/>
      <c r="T975" s="824"/>
      <c r="U975" s="930"/>
      <c r="V975" s="709"/>
      <c r="W975" s="709"/>
      <c r="X975" s="709"/>
      <c r="Y975" s="709"/>
      <c r="Z975" s="737">
        <v>0</v>
      </c>
      <c r="AA975" s="699"/>
      <c r="AB975" s="872"/>
      <c r="AC975" s="708" t="s">
        <v>501</v>
      </c>
      <c r="AD975" s="976">
        <v>2</v>
      </c>
      <c r="AE975" s="872"/>
      <c r="AF975" s="766"/>
      <c r="AG975" s="710" t="s">
        <v>501</v>
      </c>
      <c r="AH975" s="1146">
        <v>2</v>
      </c>
      <c r="AI975" s="872"/>
      <c r="AJ975" s="872"/>
      <c r="AK975" s="795"/>
      <c r="AL975" s="740">
        <f t="shared" si="36"/>
        <v>0</v>
      </c>
      <c r="AM975" s="741"/>
      <c r="AN975" s="741"/>
      <c r="AO975" s="741"/>
      <c r="AP975" s="741"/>
      <c r="AQ975" s="742"/>
      <c r="BY975" s="275"/>
      <c r="BZ975" s="275"/>
      <c r="CK975" s="275"/>
      <c r="CL975" s="276"/>
      <c r="CM975" s="276"/>
      <c r="CN975" s="276"/>
      <c r="CO975" s="276"/>
      <c r="CP975" s="276"/>
      <c r="CQ975" s="276"/>
      <c r="CR975" s="276"/>
      <c r="CS975" s="276"/>
      <c r="CT975" s="276"/>
      <c r="CU975" s="276"/>
      <c r="CV975" s="276"/>
      <c r="CW975" s="276"/>
      <c r="CX975" s="276"/>
      <c r="CY975" s="276"/>
      <c r="CZ975" s="276"/>
      <c r="DA975" s="276"/>
      <c r="DB975" s="276"/>
      <c r="DC975" s="262"/>
      <c r="DD975" s="262"/>
      <c r="DE975" s="262"/>
      <c r="DF975" s="262"/>
      <c r="DG975" s="262"/>
      <c r="DH975" s="262"/>
      <c r="DI975" s="262"/>
      <c r="DJ975" s="262"/>
      <c r="DK975" s="262"/>
      <c r="DL975" s="262"/>
      <c r="DM975" s="262"/>
      <c r="DN975" s="262"/>
      <c r="DO975" s="262"/>
      <c r="DP975" s="262"/>
      <c r="DQ975" s="262"/>
      <c r="DR975" s="262"/>
      <c r="DS975" s="262"/>
      <c r="DT975" s="262"/>
      <c r="DU975" s="262"/>
      <c r="DV975" s="262"/>
      <c r="DW975" s="262"/>
      <c r="DX975" s="262"/>
      <c r="DY975" s="262"/>
      <c r="DZ975" s="262"/>
      <c r="EA975" s="262"/>
      <c r="EB975" s="263"/>
      <c r="EC975" s="263"/>
      <c r="ED975" s="263"/>
      <c r="EE975" s="263"/>
      <c r="EF975" s="263"/>
      <c r="EG975" s="263"/>
      <c r="EH975" s="263"/>
      <c r="EI975" s="263"/>
      <c r="EJ975" s="263"/>
      <c r="EK975" s="263"/>
    </row>
    <row r="976" spans="1:141" ht="20.100000000000001" hidden="1" customHeight="1">
      <c r="A976" s="796"/>
      <c r="B976" s="798"/>
      <c r="C976" s="798"/>
      <c r="D976" s="798"/>
      <c r="E976" s="798"/>
      <c r="F976" s="798"/>
      <c r="G976" s="798"/>
      <c r="H976" s="797"/>
      <c r="I976" s="765"/>
      <c r="J976" s="766"/>
      <c r="K976" s="766"/>
      <c r="L976" s="766"/>
      <c r="M976" s="766"/>
      <c r="N976" s="766"/>
      <c r="O976" s="788"/>
      <c r="P976" s="765"/>
      <c r="Q976" s="788"/>
      <c r="R976" s="794"/>
      <c r="S976" s="824"/>
      <c r="T976" s="824"/>
      <c r="U976" s="930"/>
      <c r="V976" s="709"/>
      <c r="W976" s="709"/>
      <c r="X976" s="709"/>
      <c r="Y976" s="709"/>
      <c r="Z976" s="737">
        <v>0</v>
      </c>
      <c r="AA976" s="699"/>
      <c r="AB976" s="872"/>
      <c r="AC976" s="708" t="s">
        <v>501</v>
      </c>
      <c r="AD976" s="976">
        <v>2</v>
      </c>
      <c r="AE976" s="872"/>
      <c r="AF976" s="766"/>
      <c r="AG976" s="710" t="s">
        <v>501</v>
      </c>
      <c r="AH976" s="1146">
        <v>1</v>
      </c>
      <c r="AI976" s="872"/>
      <c r="AJ976" s="872"/>
      <c r="AK976" s="795"/>
      <c r="AL976" s="740">
        <f t="shared" si="36"/>
        <v>0</v>
      </c>
      <c r="AM976" s="741"/>
      <c r="AN976" s="741"/>
      <c r="AO976" s="741"/>
      <c r="AP976" s="741"/>
      <c r="AQ976" s="742"/>
      <c r="BY976" s="275"/>
      <c r="BZ976" s="275"/>
      <c r="CK976" s="275"/>
      <c r="CL976" s="276"/>
      <c r="CM976" s="276"/>
      <c r="CN976" s="276"/>
      <c r="CO976" s="276"/>
      <c r="CP976" s="276"/>
      <c r="CQ976" s="276"/>
      <c r="CR976" s="276"/>
      <c r="CS976" s="276"/>
      <c r="CT976" s="276"/>
      <c r="CU976" s="276"/>
      <c r="CV976" s="276"/>
      <c r="CW976" s="276"/>
      <c r="CX976" s="276"/>
      <c r="CY976" s="276"/>
      <c r="CZ976" s="276"/>
      <c r="DA976" s="276"/>
      <c r="DB976" s="276"/>
      <c r="DC976" s="262"/>
      <c r="DD976" s="262"/>
      <c r="DE976" s="262"/>
      <c r="DF976" s="262"/>
      <c r="DG976" s="262"/>
      <c r="DH976" s="262"/>
      <c r="DI976" s="262"/>
      <c r="DJ976" s="262"/>
      <c r="DK976" s="262"/>
      <c r="DL976" s="262"/>
      <c r="DM976" s="262"/>
      <c r="DN976" s="262"/>
      <c r="DO976" s="262"/>
      <c r="DP976" s="262"/>
      <c r="DQ976" s="262"/>
      <c r="DR976" s="262"/>
      <c r="DS976" s="262"/>
      <c r="DT976" s="262"/>
      <c r="DU976" s="262"/>
      <c r="DV976" s="262"/>
      <c r="DW976" s="262"/>
      <c r="DX976" s="262"/>
      <c r="DY976" s="262"/>
      <c r="DZ976" s="262"/>
      <c r="EA976" s="262"/>
      <c r="EB976" s="263"/>
      <c r="EC976" s="263"/>
      <c r="ED976" s="263"/>
      <c r="EE976" s="263"/>
      <c r="EF976" s="263"/>
      <c r="EG976" s="263"/>
      <c r="EH976" s="263"/>
      <c r="EI976" s="263"/>
      <c r="EJ976" s="263"/>
      <c r="EK976" s="263"/>
    </row>
    <row r="977" spans="1:141" ht="20.100000000000001" hidden="1" customHeight="1">
      <c r="A977" s="796"/>
      <c r="B977" s="798"/>
      <c r="C977" s="798"/>
      <c r="D977" s="798"/>
      <c r="E977" s="798"/>
      <c r="F977" s="798"/>
      <c r="G977" s="798"/>
      <c r="H977" s="797"/>
      <c r="I977" s="765"/>
      <c r="J977" s="766"/>
      <c r="K977" s="766"/>
      <c r="L977" s="766"/>
      <c r="M977" s="766"/>
      <c r="N977" s="766"/>
      <c r="O977" s="788"/>
      <c r="P977" s="765"/>
      <c r="Q977" s="788"/>
      <c r="R977" s="794"/>
      <c r="S977" s="824"/>
      <c r="T977" s="824"/>
      <c r="U977" s="930"/>
      <c r="V977" s="709"/>
      <c r="W977" s="709"/>
      <c r="X977" s="709"/>
      <c r="Y977" s="709"/>
      <c r="Z977" s="737">
        <v>0</v>
      </c>
      <c r="AA977" s="699"/>
      <c r="AB977" s="872"/>
      <c r="AC977" s="708" t="s">
        <v>501</v>
      </c>
      <c r="AD977" s="976">
        <v>0</v>
      </c>
      <c r="AE977" s="872"/>
      <c r="AF977" s="766"/>
      <c r="AG977" s="710" t="s">
        <v>501</v>
      </c>
      <c r="AH977" s="1146">
        <v>0</v>
      </c>
      <c r="AI977" s="872"/>
      <c r="AJ977" s="872"/>
      <c r="AK977" s="795"/>
      <c r="AL977" s="740">
        <f t="shared" si="36"/>
        <v>0</v>
      </c>
      <c r="AM977" s="741"/>
      <c r="AN977" s="741"/>
      <c r="AO977" s="741"/>
      <c r="AP977" s="741"/>
      <c r="AQ977" s="742"/>
      <c r="BY977" s="275"/>
      <c r="BZ977" s="275"/>
      <c r="CK977" s="275"/>
      <c r="CL977" s="276"/>
      <c r="CM977" s="276"/>
      <c r="CN977" s="276"/>
      <c r="CO977" s="276"/>
      <c r="CP977" s="276"/>
      <c r="CQ977" s="276"/>
      <c r="CR977" s="276"/>
      <c r="CS977" s="276"/>
      <c r="CT977" s="276"/>
      <c r="CU977" s="276"/>
      <c r="CV977" s="276"/>
      <c r="CW977" s="276"/>
      <c r="CX977" s="276"/>
      <c r="CY977" s="276"/>
      <c r="CZ977" s="276"/>
      <c r="DA977" s="276"/>
      <c r="DB977" s="276"/>
      <c r="DC977" s="262"/>
      <c r="DD977" s="262"/>
      <c r="DE977" s="262"/>
      <c r="DF977" s="262"/>
      <c r="DG977" s="262"/>
      <c r="DH977" s="262"/>
      <c r="DI977" s="262"/>
      <c r="DJ977" s="262"/>
      <c r="DK977" s="262"/>
      <c r="DL977" s="262"/>
      <c r="DM977" s="262"/>
      <c r="DN977" s="262"/>
      <c r="DO977" s="262"/>
      <c r="DP977" s="262"/>
      <c r="DQ977" s="262"/>
      <c r="DR977" s="262"/>
      <c r="DS977" s="262"/>
      <c r="DT977" s="262"/>
      <c r="DU977" s="262"/>
      <c r="DV977" s="262"/>
      <c r="DW977" s="262"/>
      <c r="DX977" s="262"/>
      <c r="DY977" s="262"/>
      <c r="DZ977" s="262"/>
      <c r="EA977" s="262"/>
      <c r="EB977" s="263"/>
      <c r="EC977" s="263"/>
      <c r="ED977" s="263"/>
      <c r="EE977" s="263"/>
      <c r="EF977" s="263"/>
      <c r="EG977" s="263"/>
      <c r="EH977" s="263"/>
      <c r="EI977" s="263"/>
      <c r="EJ977" s="263"/>
      <c r="EK977" s="263"/>
    </row>
    <row r="978" spans="1:141" ht="20.100000000000001" hidden="1" customHeight="1">
      <c r="A978" s="796"/>
      <c r="B978" s="798"/>
      <c r="C978" s="798"/>
      <c r="D978" s="798"/>
      <c r="E978" s="798"/>
      <c r="F978" s="798"/>
      <c r="G978" s="798"/>
      <c r="H978" s="797"/>
      <c r="I978" s="794"/>
      <c r="J978" s="709"/>
      <c r="K978" s="709"/>
      <c r="L978" s="709"/>
      <c r="M978" s="709"/>
      <c r="N978" s="709"/>
      <c r="O978" s="795"/>
      <c r="P978" s="794"/>
      <c r="Q978" s="795"/>
      <c r="R978" s="1119"/>
      <c r="S978" s="824"/>
      <c r="T978" s="824"/>
      <c r="U978" s="930"/>
      <c r="V978" s="709"/>
      <c r="W978" s="709"/>
      <c r="X978" s="709"/>
      <c r="Y978" s="709"/>
      <c r="Z978" s="737">
        <v>0</v>
      </c>
      <c r="AA978" s="699"/>
      <c r="AB978" s="872"/>
      <c r="AC978" s="708" t="s">
        <v>501</v>
      </c>
      <c r="AD978" s="976">
        <v>0</v>
      </c>
      <c r="AE978" s="872"/>
      <c r="AF978" s="766"/>
      <c r="AG978" s="710" t="s">
        <v>501</v>
      </c>
      <c r="AH978" s="1146">
        <v>0</v>
      </c>
      <c r="AI978" s="872"/>
      <c r="AJ978" s="872"/>
      <c r="AK978" s="795"/>
      <c r="AL978" s="740">
        <f t="shared" si="36"/>
        <v>0</v>
      </c>
      <c r="AM978" s="741"/>
      <c r="AN978" s="741"/>
      <c r="AO978" s="741"/>
      <c r="AP978" s="741"/>
      <c r="AQ978" s="742"/>
      <c r="BZ978" s="275"/>
      <c r="CL978" s="262"/>
      <c r="CM978" s="262"/>
      <c r="CN978" s="276"/>
      <c r="CO978" s="262"/>
      <c r="CP978" s="276"/>
      <c r="CQ978" s="276"/>
      <c r="CR978" s="276"/>
      <c r="CS978" s="276"/>
      <c r="CT978" s="276"/>
      <c r="CU978" s="276"/>
      <c r="CV978" s="276"/>
      <c r="CW978" s="276"/>
      <c r="CX978" s="276"/>
      <c r="CY978" s="276"/>
      <c r="CZ978" s="276"/>
      <c r="DA978" s="276"/>
      <c r="DB978" s="276"/>
      <c r="DC978" s="262"/>
      <c r="DD978" s="262"/>
      <c r="DE978" s="262"/>
      <c r="DF978" s="262"/>
      <c r="DG978" s="262"/>
      <c r="DH978" s="262"/>
      <c r="DI978" s="262"/>
      <c r="DJ978" s="262"/>
      <c r="DK978" s="262"/>
      <c r="DL978" s="262"/>
      <c r="DM978" s="262"/>
      <c r="DN978" s="262"/>
      <c r="DO978" s="262"/>
      <c r="DP978" s="262"/>
      <c r="DQ978" s="262"/>
      <c r="DR978" s="262"/>
      <c r="DS978" s="262"/>
      <c r="DT978" s="262"/>
      <c r="DU978" s="262"/>
      <c r="DV978" s="262"/>
      <c r="DW978" s="262"/>
      <c r="DX978" s="262"/>
      <c r="DY978" s="262"/>
      <c r="DZ978" s="262"/>
      <c r="EA978" s="262"/>
      <c r="EB978" s="263"/>
      <c r="EC978" s="263"/>
      <c r="ED978" s="263"/>
      <c r="EE978" s="263"/>
      <c r="EF978" s="263"/>
      <c r="EG978" s="263"/>
      <c r="EH978" s="263"/>
      <c r="EI978" s="263"/>
      <c r="EJ978" s="263"/>
      <c r="EK978" s="263"/>
    </row>
    <row r="979" spans="1:141" ht="20.100000000000001" hidden="1" customHeight="1">
      <c r="A979" s="796"/>
      <c r="B979" s="798"/>
      <c r="C979" s="798"/>
      <c r="D979" s="798"/>
      <c r="E979" s="798"/>
      <c r="F979" s="798"/>
      <c r="G979" s="798"/>
      <c r="H979" s="797"/>
      <c r="I979" s="794"/>
      <c r="J979" s="709"/>
      <c r="K979" s="709"/>
      <c r="L979" s="709"/>
      <c r="M979" s="709"/>
      <c r="N979" s="709"/>
      <c r="O979" s="795"/>
      <c r="P979" s="794"/>
      <c r="Q979" s="795"/>
      <c r="R979" s="811" t="s">
        <v>431</v>
      </c>
      <c r="S979" s="809"/>
      <c r="T979" s="809"/>
      <c r="U979" s="763" t="s">
        <v>496</v>
      </c>
      <c r="V979" s="747"/>
      <c r="W979" s="809"/>
      <c r="X979" s="809"/>
      <c r="Y979" s="809"/>
      <c r="Z979" s="763"/>
      <c r="AA979" s="747"/>
      <c r="AB979" s="747"/>
      <c r="AC979" s="747"/>
      <c r="AD979" s="763"/>
      <c r="AE979" s="747"/>
      <c r="AF979" s="747"/>
      <c r="AG979" s="747"/>
      <c r="AH979" s="747"/>
      <c r="AI979" s="747"/>
      <c r="AJ979" s="747"/>
      <c r="AK979" s="810"/>
      <c r="AL979" s="753">
        <f>SUM(AL973:AL978)</f>
        <v>0</v>
      </c>
      <c r="AM979" s="754"/>
      <c r="AN979" s="754"/>
      <c r="AO979" s="754"/>
      <c r="AP979" s="754"/>
      <c r="AQ979" s="755"/>
      <c r="CL979" s="262"/>
      <c r="CM979" s="262"/>
      <c r="CN979" s="262"/>
      <c r="CO979" s="262"/>
      <c r="CP979" s="276"/>
      <c r="CQ979" s="276"/>
      <c r="CR979" s="276"/>
      <c r="CS979" s="276"/>
      <c r="CT979" s="262"/>
      <c r="CU979" s="262"/>
      <c r="CV979" s="262"/>
      <c r="CW979" s="276"/>
      <c r="CX979" s="276"/>
      <c r="CY979" s="276"/>
      <c r="CZ979" s="276"/>
      <c r="DA979" s="276"/>
      <c r="DB979" s="276"/>
      <c r="DC979" s="262"/>
      <c r="DD979" s="262"/>
      <c r="DE979" s="262"/>
      <c r="DF979" s="262"/>
      <c r="DG979" s="262"/>
      <c r="DH979" s="262"/>
      <c r="DI979" s="262"/>
      <c r="DJ979" s="262"/>
      <c r="DK979" s="262"/>
      <c r="DL979" s="262"/>
      <c r="DM979" s="262"/>
      <c r="DN979" s="262"/>
      <c r="DO979" s="262"/>
      <c r="DP979" s="262"/>
      <c r="DQ979" s="262"/>
      <c r="DR979" s="262"/>
      <c r="DS979" s="262"/>
      <c r="DT979" s="262"/>
      <c r="DU979" s="262"/>
      <c r="DV979" s="262"/>
      <c r="DW979" s="262"/>
      <c r="DX979" s="262"/>
      <c r="DY979" s="262"/>
      <c r="DZ979" s="262"/>
      <c r="EA979" s="262"/>
      <c r="EB979" s="263"/>
      <c r="EC979" s="263"/>
      <c r="ED979" s="263"/>
      <c r="EE979" s="263"/>
      <c r="EF979" s="263"/>
      <c r="EG979" s="263"/>
      <c r="EH979" s="263"/>
      <c r="EI979" s="263"/>
      <c r="EJ979" s="263"/>
      <c r="EK979" s="263"/>
    </row>
    <row r="980" spans="1:141" ht="20.100000000000001" hidden="1" customHeight="1">
      <c r="A980" s="1306"/>
      <c r="B980" s="826"/>
      <c r="C980" s="826"/>
      <c r="D980" s="826"/>
      <c r="E980" s="826"/>
      <c r="F980" s="826"/>
      <c r="G980" s="826"/>
      <c r="H980" s="836"/>
      <c r="I980" s="715" t="s">
        <v>845</v>
      </c>
      <c r="J980" s="716"/>
      <c r="K980" s="716"/>
      <c r="L980" s="716"/>
      <c r="M980" s="716"/>
      <c r="N980" s="716"/>
      <c r="O980" s="848"/>
      <c r="P980" s="715" t="s">
        <v>514</v>
      </c>
      <c r="Q980" s="848"/>
      <c r="R980" s="1308" t="s">
        <v>467</v>
      </c>
      <c r="S980" s="724" t="s">
        <v>369</v>
      </c>
      <c r="T980" s="724"/>
      <c r="U980" s="724"/>
      <c r="V980" s="724"/>
      <c r="W980" s="724"/>
      <c r="X980" s="724"/>
      <c r="Y980" s="898"/>
      <c r="Z980" s="1309" t="s">
        <v>501</v>
      </c>
      <c r="AA980" s="724" t="s">
        <v>846</v>
      </c>
      <c r="AB980" s="724"/>
      <c r="AC980" s="724"/>
      <c r="AD980" s="724"/>
      <c r="AE980" s="724"/>
      <c r="AF980" s="724"/>
      <c r="AG980" s="896" t="s">
        <v>501</v>
      </c>
      <c r="AH980" s="724" t="s">
        <v>844</v>
      </c>
      <c r="AI980" s="724"/>
      <c r="AJ980" s="724"/>
      <c r="AK980" s="899" t="s">
        <v>469</v>
      </c>
      <c r="AL980" s="1280"/>
      <c r="AM980" s="1283"/>
      <c r="AN980" s="1283"/>
      <c r="AO980" s="1283"/>
      <c r="AP980" s="1283"/>
      <c r="AQ980" s="1310"/>
      <c r="CL980" s="262"/>
      <c r="CM980" s="262"/>
      <c r="CN980" s="262"/>
      <c r="CO980" s="262"/>
      <c r="CP980" s="262"/>
      <c r="CQ980" s="262"/>
      <c r="CR980" s="262"/>
      <c r="CS980" s="262"/>
      <c r="CT980" s="262"/>
      <c r="CU980" s="262"/>
      <c r="CV980" s="262"/>
      <c r="CW980" s="276"/>
      <c r="CX980" s="276"/>
      <c r="CY980" s="262"/>
      <c r="CZ980" s="262"/>
      <c r="DA980" s="262"/>
      <c r="DB980" s="262"/>
      <c r="DC980" s="262"/>
      <c r="DD980" s="262"/>
      <c r="DE980" s="262"/>
      <c r="DF980" s="262"/>
      <c r="DG980" s="262"/>
      <c r="DH980" s="262"/>
      <c r="DI980" s="262"/>
      <c r="DJ980" s="262"/>
      <c r="DK980" s="262"/>
      <c r="DL980" s="262"/>
      <c r="DM980" s="262"/>
      <c r="DN980" s="262"/>
      <c r="DO980" s="262"/>
      <c r="DP980" s="262"/>
      <c r="DQ980" s="262"/>
      <c r="DR980" s="262"/>
      <c r="DS980" s="262"/>
      <c r="DT980" s="262"/>
      <c r="DU980" s="262"/>
      <c r="DV980" s="262"/>
      <c r="DW980" s="262"/>
      <c r="DX980" s="262"/>
      <c r="DY980" s="262"/>
      <c r="DZ980" s="262"/>
      <c r="EA980" s="262"/>
      <c r="EB980" s="263"/>
      <c r="EC980" s="263"/>
      <c r="ED980" s="263"/>
      <c r="EE980" s="263"/>
      <c r="EF980" s="263"/>
      <c r="EG980" s="263"/>
      <c r="EH980" s="263"/>
      <c r="EI980" s="263"/>
      <c r="EJ980" s="263"/>
      <c r="EK980" s="263"/>
    </row>
    <row r="981" spans="1:141" ht="20.100000000000001" hidden="1" customHeight="1">
      <c r="A981" s="1306"/>
      <c r="B981" s="826"/>
      <c r="C981" s="826"/>
      <c r="D981" s="826"/>
      <c r="E981" s="826"/>
      <c r="F981" s="826"/>
      <c r="G981" s="826"/>
      <c r="H981" s="836"/>
      <c r="I981" s="765"/>
      <c r="J981" s="766"/>
      <c r="K981" s="766"/>
      <c r="L981" s="766"/>
      <c r="M981" s="766"/>
      <c r="N981" s="766"/>
      <c r="O981" s="788"/>
      <c r="P981" s="765"/>
      <c r="Q981" s="788"/>
      <c r="R981" s="794"/>
      <c r="S981" s="824"/>
      <c r="T981" s="824"/>
      <c r="U981" s="710"/>
      <c r="V981" s="709"/>
      <c r="W981" s="709"/>
      <c r="X981" s="709"/>
      <c r="Y981" s="709"/>
      <c r="Z981" s="737">
        <v>0</v>
      </c>
      <c r="AA981" s="699"/>
      <c r="AB981" s="872"/>
      <c r="AC981" s="708" t="s">
        <v>501</v>
      </c>
      <c r="AD981" s="976">
        <v>2</v>
      </c>
      <c r="AE981" s="872"/>
      <c r="AF981" s="766"/>
      <c r="AG981" s="710" t="s">
        <v>501</v>
      </c>
      <c r="AH981" s="1146">
        <v>1</v>
      </c>
      <c r="AI981" s="872"/>
      <c r="AJ981" s="872"/>
      <c r="AK981" s="795"/>
      <c r="AL981" s="740">
        <f>(Z981*AD981*AH981)</f>
        <v>0</v>
      </c>
      <c r="AM981" s="741"/>
      <c r="AN981" s="741"/>
      <c r="AO981" s="741"/>
      <c r="AP981" s="741"/>
      <c r="AQ981" s="742"/>
      <c r="CL981" s="262"/>
      <c r="CM981" s="262"/>
      <c r="CN981" s="262"/>
      <c r="CO981" s="262"/>
      <c r="CP981" s="262"/>
      <c r="CQ981" s="262"/>
      <c r="CR981" s="262"/>
      <c r="CS981" s="262"/>
      <c r="CT981" s="262"/>
      <c r="CU981" s="262"/>
      <c r="CV981" s="262"/>
      <c r="CW981" s="276"/>
      <c r="CX981" s="276"/>
      <c r="CY981" s="262"/>
      <c r="CZ981" s="262"/>
      <c r="DA981" s="262"/>
      <c r="DB981" s="262"/>
      <c r="DC981" s="262"/>
      <c r="DD981" s="262"/>
      <c r="DE981" s="262"/>
      <c r="DF981" s="262"/>
      <c r="DG981" s="262"/>
      <c r="DH981" s="262"/>
      <c r="DI981" s="262"/>
      <c r="DJ981" s="262"/>
      <c r="DK981" s="262"/>
      <c r="DL981" s="262"/>
      <c r="DM981" s="262"/>
      <c r="DN981" s="262"/>
      <c r="DO981" s="262"/>
      <c r="DP981" s="262"/>
      <c r="DQ981" s="262"/>
      <c r="DR981" s="262"/>
      <c r="DS981" s="262"/>
      <c r="DT981" s="262"/>
      <c r="DU981" s="262"/>
      <c r="DV981" s="262"/>
      <c r="DW981" s="262"/>
      <c r="DX981" s="262"/>
      <c r="DY981" s="262"/>
      <c r="DZ981" s="262"/>
      <c r="EA981" s="262"/>
      <c r="EB981" s="263"/>
      <c r="EC981" s="263"/>
      <c r="ED981" s="263"/>
      <c r="EE981" s="263"/>
      <c r="EF981" s="263"/>
      <c r="EG981" s="263"/>
      <c r="EH981" s="263"/>
      <c r="EI981" s="263"/>
      <c r="EK981" s="263"/>
    </row>
    <row r="982" spans="1:141" ht="20.100000000000001" hidden="1" customHeight="1">
      <c r="A982" s="796"/>
      <c r="B982" s="798"/>
      <c r="C982" s="798"/>
      <c r="D982" s="798"/>
      <c r="E982" s="798"/>
      <c r="F982" s="798"/>
      <c r="G982" s="798"/>
      <c r="H982" s="797"/>
      <c r="I982" s="765"/>
      <c r="J982" s="766"/>
      <c r="K982" s="766"/>
      <c r="L982" s="766"/>
      <c r="M982" s="766"/>
      <c r="N982" s="766"/>
      <c r="O982" s="788"/>
      <c r="P982" s="765"/>
      <c r="Q982" s="788"/>
      <c r="R982" s="698"/>
      <c r="S982" s="699"/>
      <c r="T982" s="699"/>
      <c r="U982" s="708"/>
      <c r="V982" s="703"/>
      <c r="W982" s="709"/>
      <c r="X982" s="709"/>
      <c r="Y982" s="709"/>
      <c r="Z982" s="737">
        <v>0</v>
      </c>
      <c r="AA982" s="699"/>
      <c r="AB982" s="872"/>
      <c r="AC982" s="708" t="s">
        <v>501</v>
      </c>
      <c r="AD982" s="976">
        <v>0</v>
      </c>
      <c r="AE982" s="872"/>
      <c r="AF982" s="766"/>
      <c r="AG982" s="710" t="s">
        <v>501</v>
      </c>
      <c r="AH982" s="1146">
        <v>0</v>
      </c>
      <c r="AI982" s="872"/>
      <c r="AJ982" s="872"/>
      <c r="AK982" s="795"/>
      <c r="AL982" s="740">
        <f>(Z982*AD982*AH982)</f>
        <v>0</v>
      </c>
      <c r="AM982" s="741"/>
      <c r="AN982" s="741"/>
      <c r="AO982" s="741"/>
      <c r="AP982" s="741"/>
      <c r="AQ982" s="742"/>
      <c r="CL982" s="262"/>
      <c r="CM982" s="262"/>
      <c r="CN982" s="262"/>
      <c r="CO982" s="262"/>
      <c r="CP982" s="262"/>
      <c r="CQ982" s="262"/>
      <c r="CR982" s="262"/>
      <c r="CS982" s="262"/>
      <c r="CT982" s="262"/>
      <c r="CU982" s="262"/>
      <c r="CV982" s="262"/>
      <c r="CW982" s="262"/>
      <c r="CX982" s="262"/>
      <c r="CY982" s="262"/>
      <c r="CZ982" s="262"/>
      <c r="DA982" s="262"/>
      <c r="DB982" s="262"/>
      <c r="DC982" s="262"/>
      <c r="DD982" s="262"/>
      <c r="DE982" s="262"/>
      <c r="DF982" s="262"/>
      <c r="DG982" s="262"/>
      <c r="DH982" s="262"/>
      <c r="DI982" s="262"/>
      <c r="DJ982" s="262"/>
      <c r="DK982" s="262"/>
      <c r="DL982" s="262"/>
      <c r="DM982" s="262"/>
      <c r="DN982" s="262"/>
      <c r="DO982" s="262"/>
      <c r="DP982" s="262"/>
      <c r="DQ982" s="262"/>
      <c r="DR982" s="262"/>
      <c r="DS982" s="262"/>
      <c r="DT982" s="262"/>
      <c r="DU982" s="262"/>
      <c r="DV982" s="262"/>
      <c r="DW982" s="262"/>
      <c r="DX982" s="262"/>
      <c r="DY982" s="262"/>
      <c r="DZ982" s="262"/>
      <c r="EA982" s="262"/>
      <c r="EB982" s="263"/>
      <c r="EC982" s="263"/>
      <c r="ED982" s="263"/>
      <c r="EE982" s="263"/>
      <c r="EF982" s="263"/>
      <c r="EG982" s="263"/>
      <c r="EK982" s="263"/>
    </row>
    <row r="983" spans="1:141" ht="20.100000000000001" hidden="1" customHeight="1">
      <c r="A983" s="796"/>
      <c r="B983" s="798"/>
      <c r="C983" s="798"/>
      <c r="D983" s="798"/>
      <c r="E983" s="798"/>
      <c r="F983" s="798"/>
      <c r="G983" s="798"/>
      <c r="H983" s="797"/>
      <c r="I983" s="765"/>
      <c r="J983" s="766"/>
      <c r="K983" s="766"/>
      <c r="L983" s="766"/>
      <c r="M983" s="766"/>
      <c r="N983" s="766"/>
      <c r="O983" s="788"/>
      <c r="P983" s="765"/>
      <c r="Q983" s="788"/>
      <c r="R983" s="794"/>
      <c r="S983" s="824"/>
      <c r="T983" s="824"/>
      <c r="U983" s="930"/>
      <c r="V983" s="709"/>
      <c r="W983" s="709"/>
      <c r="X983" s="709"/>
      <c r="Y983" s="709"/>
      <c r="Z983" s="737">
        <v>0</v>
      </c>
      <c r="AA983" s="699"/>
      <c r="AB983" s="872"/>
      <c r="AC983" s="708" t="s">
        <v>501</v>
      </c>
      <c r="AD983" s="976">
        <v>0</v>
      </c>
      <c r="AE983" s="872"/>
      <c r="AF983" s="766"/>
      <c r="AG983" s="710" t="s">
        <v>501</v>
      </c>
      <c r="AH983" s="1146">
        <v>0</v>
      </c>
      <c r="AI983" s="872"/>
      <c r="AJ983" s="872"/>
      <c r="AK983" s="795"/>
      <c r="AL983" s="740">
        <f>(Z983*AD983*AH983)</f>
        <v>0</v>
      </c>
      <c r="AM983" s="741"/>
      <c r="AN983" s="741"/>
      <c r="AO983" s="741"/>
      <c r="AP983" s="741"/>
      <c r="AQ983" s="742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CL983" s="262"/>
      <c r="CM983" s="262"/>
      <c r="CN983" s="262"/>
      <c r="CO983" s="262"/>
      <c r="CP983" s="262"/>
      <c r="CQ983" s="262"/>
      <c r="CR983" s="262"/>
      <c r="CS983" s="262"/>
      <c r="CT983" s="262"/>
      <c r="CU983" s="262"/>
      <c r="CV983" s="262"/>
      <c r="CW983" s="262"/>
      <c r="CX983" s="262"/>
      <c r="CY983" s="262"/>
      <c r="CZ983" s="262"/>
      <c r="DA983" s="262"/>
      <c r="DB983" s="262"/>
      <c r="DC983" s="262"/>
      <c r="DD983" s="262"/>
      <c r="DE983" s="262"/>
      <c r="DF983" s="262"/>
      <c r="DG983" s="262"/>
      <c r="DH983" s="262"/>
      <c r="DI983" s="262"/>
      <c r="DJ983" s="262"/>
      <c r="DK983" s="262"/>
      <c r="DL983" s="262"/>
      <c r="DM983" s="262"/>
      <c r="DN983" s="262"/>
      <c r="DO983" s="262"/>
      <c r="DP983" s="262"/>
      <c r="DQ983" s="262"/>
      <c r="DR983" s="262"/>
      <c r="DS983" s="262"/>
      <c r="DT983" s="262"/>
      <c r="DU983" s="262"/>
      <c r="DV983" s="262"/>
      <c r="DW983" s="262"/>
      <c r="DX983" s="262"/>
      <c r="DY983" s="262"/>
      <c r="DZ983" s="262"/>
      <c r="EA983" s="262"/>
      <c r="EB983" s="263"/>
      <c r="EC983" s="263"/>
      <c r="ED983" s="263"/>
      <c r="EE983" s="263"/>
      <c r="EF983" s="263"/>
      <c r="EG983" s="263"/>
      <c r="EK983" s="263"/>
    </row>
    <row r="984" spans="1:141" ht="20.100000000000001" hidden="1" customHeight="1">
      <c r="A984" s="796"/>
      <c r="B984" s="798"/>
      <c r="C984" s="798"/>
      <c r="D984" s="798"/>
      <c r="E984" s="798"/>
      <c r="F984" s="798"/>
      <c r="G984" s="798"/>
      <c r="H984" s="797"/>
      <c r="I984" s="794"/>
      <c r="J984" s="709"/>
      <c r="K984" s="709"/>
      <c r="L984" s="709"/>
      <c r="M984" s="709"/>
      <c r="N984" s="709"/>
      <c r="O984" s="795"/>
      <c r="P984" s="794"/>
      <c r="Q984" s="795"/>
      <c r="R984" s="1119"/>
      <c r="S984" s="824"/>
      <c r="T984" s="824"/>
      <c r="U984" s="930"/>
      <c r="V984" s="709"/>
      <c r="W984" s="709"/>
      <c r="X984" s="709"/>
      <c r="Y984" s="709"/>
      <c r="Z984" s="737">
        <v>0</v>
      </c>
      <c r="AA984" s="699"/>
      <c r="AB984" s="872"/>
      <c r="AC984" s="708" t="s">
        <v>501</v>
      </c>
      <c r="AD984" s="976">
        <v>0</v>
      </c>
      <c r="AE984" s="872"/>
      <c r="AF984" s="766"/>
      <c r="AG984" s="710" t="s">
        <v>501</v>
      </c>
      <c r="AH984" s="1146">
        <v>0</v>
      </c>
      <c r="AI984" s="872"/>
      <c r="AJ984" s="872"/>
      <c r="AK984" s="795"/>
      <c r="AL984" s="740">
        <f>(Z984*AD984*AH984)</f>
        <v>0</v>
      </c>
      <c r="AM984" s="741"/>
      <c r="AN984" s="741"/>
      <c r="AO984" s="741"/>
      <c r="AP984" s="741"/>
      <c r="AQ984" s="742"/>
      <c r="AS984" s="111"/>
      <c r="AT984" s="114"/>
      <c r="AU984" s="114"/>
      <c r="AV984" s="114"/>
      <c r="AW984" s="111"/>
      <c r="AX984" s="111"/>
      <c r="AY984" s="111"/>
      <c r="AZ984" s="111"/>
      <c r="BA984" s="111"/>
      <c r="BB984" s="111"/>
      <c r="BC984" s="111"/>
      <c r="BD984" s="111"/>
      <c r="BE984" s="111"/>
      <c r="CL984" s="262"/>
      <c r="CM984" s="262"/>
      <c r="CN984" s="262"/>
      <c r="CO984" s="262"/>
      <c r="CP984" s="262"/>
      <c r="CQ984" s="262"/>
      <c r="CR984" s="262"/>
      <c r="CS984" s="262"/>
      <c r="CT984" s="262"/>
      <c r="CU984" s="262"/>
      <c r="CV984" s="262"/>
      <c r="CW984" s="262"/>
      <c r="CX984" s="262"/>
      <c r="CY984" s="262"/>
      <c r="CZ984" s="262"/>
      <c r="DA984" s="262"/>
      <c r="DB984" s="262"/>
      <c r="DC984" s="262"/>
      <c r="DD984" s="262"/>
      <c r="DE984" s="262"/>
      <c r="DF984" s="262"/>
      <c r="DG984" s="262"/>
      <c r="DH984" s="262"/>
      <c r="DI984" s="262"/>
      <c r="DJ984" s="262"/>
      <c r="DK984" s="262"/>
      <c r="DL984" s="262"/>
      <c r="DM984" s="262"/>
      <c r="DN984" s="262"/>
      <c r="DO984" s="262"/>
      <c r="DP984" s="262"/>
      <c r="DQ984" s="262"/>
      <c r="DR984" s="262"/>
      <c r="DS984" s="262"/>
      <c r="DT984" s="262"/>
      <c r="DU984" s="262"/>
      <c r="DV984" s="262"/>
      <c r="DW984" s="262"/>
      <c r="DX984" s="262"/>
      <c r="DY984" s="262"/>
      <c r="DZ984" s="262"/>
      <c r="EA984" s="262"/>
      <c r="EB984" s="263"/>
      <c r="EC984" s="263"/>
      <c r="ED984" s="263"/>
      <c r="EE984" s="263"/>
      <c r="EF984" s="263"/>
    </row>
    <row r="985" spans="1:141" ht="20.100000000000001" hidden="1" customHeight="1">
      <c r="A985" s="1072"/>
      <c r="B985" s="1124"/>
      <c r="C985" s="1124"/>
      <c r="D985" s="1124"/>
      <c r="E985" s="1124"/>
      <c r="F985" s="1124"/>
      <c r="G985" s="1124"/>
      <c r="H985" s="1125"/>
      <c r="I985" s="845"/>
      <c r="J985" s="778"/>
      <c r="K985" s="778"/>
      <c r="L985" s="778"/>
      <c r="M985" s="778"/>
      <c r="N985" s="778"/>
      <c r="O985" s="847"/>
      <c r="P985" s="845"/>
      <c r="Q985" s="847"/>
      <c r="R985" s="849" t="s">
        <v>431</v>
      </c>
      <c r="S985" s="846"/>
      <c r="T985" s="846"/>
      <c r="U985" s="773" t="s">
        <v>496</v>
      </c>
      <c r="V985" s="778"/>
      <c r="W985" s="846"/>
      <c r="X985" s="846"/>
      <c r="Y985" s="846"/>
      <c r="Z985" s="773"/>
      <c r="AA985" s="778"/>
      <c r="AB985" s="778"/>
      <c r="AC985" s="778"/>
      <c r="AD985" s="773"/>
      <c r="AE985" s="778"/>
      <c r="AF985" s="778"/>
      <c r="AG985" s="778"/>
      <c r="AH985" s="778"/>
      <c r="AI985" s="778"/>
      <c r="AJ985" s="778"/>
      <c r="AK985" s="847"/>
      <c r="AL985" s="853">
        <f>SUM(AL981:AL984)</f>
        <v>0</v>
      </c>
      <c r="AM985" s="854"/>
      <c r="AN985" s="854"/>
      <c r="AO985" s="854"/>
      <c r="AP985" s="854"/>
      <c r="AQ985" s="855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CL985" s="262"/>
      <c r="CM985" s="262"/>
      <c r="CN985" s="262"/>
      <c r="CO985" s="262"/>
      <c r="CP985" s="262"/>
      <c r="CQ985" s="262"/>
      <c r="CR985" s="262"/>
      <c r="CS985" s="262"/>
      <c r="CT985" s="262"/>
      <c r="CU985" s="262"/>
      <c r="CV985" s="262"/>
      <c r="CW985" s="262"/>
      <c r="CX985" s="262"/>
      <c r="CY985" s="262"/>
      <c r="CZ985" s="262"/>
      <c r="DA985" s="262"/>
      <c r="DB985" s="262"/>
      <c r="DC985" s="262"/>
      <c r="DD985" s="262"/>
      <c r="DE985" s="262"/>
      <c r="DF985" s="262"/>
      <c r="DG985" s="262"/>
      <c r="DH985" s="262"/>
      <c r="DI985" s="262"/>
      <c r="DJ985" s="262"/>
      <c r="DK985" s="262"/>
      <c r="DL985" s="262"/>
      <c r="DM985" s="262"/>
      <c r="DN985" s="262"/>
      <c r="DO985" s="262"/>
      <c r="DP985" s="262"/>
      <c r="DQ985" s="262"/>
      <c r="DR985" s="262"/>
      <c r="DS985" s="262"/>
      <c r="DT985" s="262"/>
      <c r="DU985" s="262"/>
      <c r="DV985" s="262"/>
      <c r="DW985" s="262"/>
      <c r="DX985" s="262"/>
      <c r="DY985" s="262"/>
      <c r="DZ985" s="262"/>
      <c r="EA985" s="262"/>
      <c r="EB985" s="263"/>
      <c r="EC985" s="263"/>
      <c r="ED985" s="263"/>
      <c r="EE985" s="263"/>
    </row>
    <row r="986" spans="1:141" ht="20.100000000000001" hidden="1" customHeight="1">
      <c r="A986" s="686" t="s">
        <v>847</v>
      </c>
      <c r="B986" s="687"/>
      <c r="C986" s="687"/>
      <c r="D986" s="687"/>
      <c r="E986" s="687"/>
      <c r="F986" s="687"/>
      <c r="G986" s="687"/>
      <c r="H986" s="785"/>
      <c r="I986" s="686" t="s">
        <v>848</v>
      </c>
      <c r="J986" s="687"/>
      <c r="K986" s="687"/>
      <c r="L986" s="687"/>
      <c r="M986" s="687"/>
      <c r="N986" s="687"/>
      <c r="O986" s="785"/>
      <c r="P986" s="686" t="s">
        <v>514</v>
      </c>
      <c r="Q986" s="785"/>
      <c r="R986" s="1311">
        <v>1</v>
      </c>
      <c r="S986" s="693" t="s">
        <v>849</v>
      </c>
      <c r="T986" s="693"/>
      <c r="U986" s="693"/>
      <c r="V986" s="857"/>
      <c r="W986" s="693"/>
      <c r="X986" s="693"/>
      <c r="Y986" s="693"/>
      <c r="Z986" s="693"/>
      <c r="AA986" s="693"/>
      <c r="AB986" s="693"/>
      <c r="AC986" s="693"/>
      <c r="AD986" s="693"/>
      <c r="AE986" s="693"/>
      <c r="AF986" s="693"/>
      <c r="AG986" s="693"/>
      <c r="AH986" s="693"/>
      <c r="AI986" s="693"/>
      <c r="AJ986" s="693"/>
      <c r="AK986" s="790"/>
      <c r="AL986" s="861"/>
      <c r="AM986" s="862"/>
      <c r="AN986" s="862"/>
      <c r="AO986" s="862"/>
      <c r="AP986" s="862"/>
      <c r="AQ986" s="891"/>
      <c r="BD986" s="275"/>
      <c r="BE986" s="275"/>
      <c r="BF986" s="275"/>
      <c r="BG986" s="275"/>
      <c r="BH986" s="275"/>
      <c r="BI986" s="275"/>
      <c r="BJ986" s="275"/>
      <c r="BK986" s="275"/>
      <c r="CL986" s="262"/>
      <c r="CM986" s="262"/>
      <c r="CN986" s="262"/>
      <c r="CO986" s="262"/>
      <c r="CP986" s="262"/>
      <c r="CQ986" s="262"/>
      <c r="CR986" s="262"/>
      <c r="CS986" s="262"/>
      <c r="CT986" s="262"/>
      <c r="CU986" s="262"/>
      <c r="CV986" s="262"/>
      <c r="CW986" s="262"/>
      <c r="CX986" s="262"/>
      <c r="CY986" s="262"/>
      <c r="CZ986" s="262"/>
      <c r="DA986" s="262"/>
      <c r="DB986" s="262"/>
      <c r="DC986" s="262"/>
      <c r="DD986" s="262"/>
      <c r="DE986" s="262"/>
      <c r="DF986" s="262"/>
      <c r="DG986" s="262"/>
      <c r="DH986" s="262"/>
      <c r="DI986" s="262"/>
      <c r="DJ986" s="262"/>
      <c r="DK986" s="262"/>
      <c r="DL986" s="262"/>
      <c r="DM986" s="262"/>
      <c r="DN986" s="263"/>
      <c r="DO986" s="263"/>
      <c r="DP986" s="263"/>
      <c r="DQ986" s="263"/>
      <c r="DR986" s="263"/>
      <c r="DS986" s="263"/>
      <c r="DT986" s="263"/>
    </row>
    <row r="987" spans="1:141" ht="20.100000000000001" hidden="1" customHeight="1">
      <c r="A987" s="837"/>
      <c r="B987" s="826"/>
      <c r="C987" s="826"/>
      <c r="D987" s="826"/>
      <c r="E987" s="826"/>
      <c r="F987" s="826"/>
      <c r="G987" s="826"/>
      <c r="H987" s="836"/>
      <c r="I987" s="765" t="s">
        <v>850</v>
      </c>
      <c r="J987" s="766"/>
      <c r="K987" s="766"/>
      <c r="L987" s="766"/>
      <c r="M987" s="766"/>
      <c r="N987" s="766"/>
      <c r="O987" s="788"/>
      <c r="P987" s="794"/>
      <c r="Q987" s="795"/>
      <c r="R987" s="837" t="s">
        <v>851</v>
      </c>
      <c r="S987" s="766"/>
      <c r="T987" s="766"/>
      <c r="U987" s="766"/>
      <c r="V987" s="710"/>
      <c r="W987" s="709"/>
      <c r="X987" s="709"/>
      <c r="Y987" s="709"/>
      <c r="Z987" s="709"/>
      <c r="AA987" s="710"/>
      <c r="AB987" s="709"/>
      <c r="AC987" s="709"/>
      <c r="AD987" s="709"/>
      <c r="AE987" s="709"/>
      <c r="AF987" s="709"/>
      <c r="AG987" s="709"/>
      <c r="AH987" s="709"/>
      <c r="AI987" s="709"/>
      <c r="AJ987" s="709"/>
      <c r="AK987" s="795"/>
      <c r="AL987" s="799"/>
      <c r="AM987" s="800"/>
      <c r="AN987" s="800"/>
      <c r="AO987" s="800"/>
      <c r="AP987" s="800"/>
      <c r="AQ987" s="821"/>
      <c r="BI987" s="275"/>
      <c r="BJ987" s="275"/>
      <c r="BK987" s="275"/>
      <c r="CL987" s="262"/>
      <c r="CM987" s="262"/>
      <c r="CN987" s="262"/>
      <c r="CO987" s="262"/>
      <c r="CP987" s="262"/>
      <c r="CQ987" s="262"/>
      <c r="CR987" s="262"/>
      <c r="CS987" s="262"/>
      <c r="CT987" s="262"/>
      <c r="CU987" s="262"/>
      <c r="CV987" s="262"/>
      <c r="CW987" s="262"/>
      <c r="CX987" s="262"/>
      <c r="CY987" s="262"/>
      <c r="CZ987" s="262"/>
      <c r="DA987" s="262"/>
      <c r="DB987" s="262"/>
      <c r="DC987" s="262"/>
      <c r="DD987" s="262"/>
      <c r="DE987" s="262"/>
      <c r="DF987" s="262"/>
      <c r="DG987" s="262"/>
      <c r="DH987" s="262"/>
      <c r="DI987" s="262"/>
      <c r="DJ987" s="262"/>
      <c r="DK987" s="262"/>
      <c r="DL987" s="262"/>
      <c r="DM987" s="262"/>
      <c r="DN987" s="263"/>
      <c r="DO987" s="263"/>
      <c r="DP987" s="263"/>
      <c r="DQ987" s="263"/>
      <c r="DR987" s="263"/>
      <c r="DS987" s="263"/>
      <c r="DT987" s="263"/>
    </row>
    <row r="988" spans="1:141" ht="20.100000000000001" hidden="1" customHeight="1">
      <c r="A988" s="837"/>
      <c r="B988" s="826"/>
      <c r="C988" s="826"/>
      <c r="D988" s="826"/>
      <c r="E988" s="826"/>
      <c r="F988" s="826"/>
      <c r="G988" s="826"/>
      <c r="H988" s="836"/>
      <c r="I988" s="765" t="s">
        <v>852</v>
      </c>
      <c r="J988" s="766"/>
      <c r="K988" s="766"/>
      <c r="L988" s="766"/>
      <c r="M988" s="766"/>
      <c r="N988" s="766"/>
      <c r="O988" s="788"/>
      <c r="P988" s="794"/>
      <c r="Q988" s="795"/>
      <c r="R988" s="794"/>
      <c r="S988" s="709"/>
      <c r="T988" s="709"/>
      <c r="U988" s="710"/>
      <c r="V988" s="709"/>
      <c r="W988" s="709"/>
      <c r="X988" s="709"/>
      <c r="Y988" s="709"/>
      <c r="Z988" s="709"/>
      <c r="AA988" s="709"/>
      <c r="AB988" s="709"/>
      <c r="AC988" s="1976">
        <v>0</v>
      </c>
      <c r="AD988" s="1976"/>
      <c r="AE988" s="1312" t="s">
        <v>853</v>
      </c>
      <c r="AF988" s="1989">
        <v>4</v>
      </c>
      <c r="AG988" s="1989"/>
      <c r="AH988" s="1095" t="s">
        <v>853</v>
      </c>
      <c r="AI988" s="1978">
        <v>1</v>
      </c>
      <c r="AJ988" s="1978"/>
      <c r="AK988" s="795"/>
      <c r="AL988" s="740">
        <f>ROUND(AC988*AF988*AI988,0)</f>
        <v>0</v>
      </c>
      <c r="AM988" s="741"/>
      <c r="AN988" s="741"/>
      <c r="AO988" s="741"/>
      <c r="AP988" s="741"/>
      <c r="AQ988" s="742"/>
      <c r="AT988" s="109"/>
      <c r="AU988" s="109"/>
      <c r="AV988" s="109"/>
      <c r="AW988" s="111"/>
      <c r="AX988" s="279"/>
      <c r="AY988" s="112"/>
      <c r="AZ988" s="111"/>
      <c r="BA988" s="114"/>
      <c r="BB988" s="114"/>
      <c r="BC988" s="114"/>
      <c r="BD988" s="114"/>
      <c r="BE988" s="108"/>
      <c r="BF988" s="275"/>
      <c r="BG988" s="275"/>
      <c r="BH988" s="275"/>
      <c r="BI988" s="275"/>
      <c r="BJ988" s="275"/>
      <c r="BK988" s="275"/>
      <c r="CL988" s="262"/>
      <c r="CM988" s="262"/>
      <c r="CN988" s="262"/>
      <c r="CO988" s="262"/>
      <c r="CP988" s="262"/>
      <c r="CQ988" s="262"/>
      <c r="CR988" s="262"/>
      <c r="CS988" s="262"/>
      <c r="CT988" s="262"/>
      <c r="CU988" s="262"/>
      <c r="CV988" s="262"/>
      <c r="CW988" s="262"/>
      <c r="CX988" s="262"/>
      <c r="CY988" s="262"/>
      <c r="CZ988" s="262"/>
      <c r="DA988" s="262"/>
      <c r="DB988" s="262"/>
      <c r="DC988" s="262"/>
      <c r="DD988" s="262"/>
      <c r="DE988" s="262"/>
      <c r="DF988" s="262"/>
      <c r="DG988" s="262"/>
      <c r="DH988" s="262"/>
      <c r="DI988" s="262"/>
      <c r="DJ988" s="262"/>
      <c r="DK988" s="262"/>
      <c r="DL988" s="262"/>
      <c r="DM988" s="262"/>
      <c r="DN988" s="263"/>
      <c r="DO988" s="263"/>
      <c r="DP988" s="263"/>
      <c r="DQ988" s="263"/>
      <c r="DR988" s="263"/>
      <c r="DS988" s="263"/>
      <c r="DT988" s="263"/>
    </row>
    <row r="989" spans="1:141" ht="20.100000000000001" hidden="1" customHeight="1">
      <c r="A989" s="837"/>
      <c r="B989" s="826"/>
      <c r="C989" s="826"/>
      <c r="D989" s="826"/>
      <c r="E989" s="826"/>
      <c r="F989" s="826"/>
      <c r="G989" s="826"/>
      <c r="H989" s="836"/>
      <c r="I989" s="765"/>
      <c r="J989" s="766"/>
      <c r="K989" s="766"/>
      <c r="L989" s="766"/>
      <c r="M989" s="766"/>
      <c r="N989" s="766"/>
      <c r="O989" s="788"/>
      <c r="P989" s="794"/>
      <c r="Q989" s="795"/>
      <c r="R989" s="794"/>
      <c r="S989" s="709"/>
      <c r="T989" s="709"/>
      <c r="U989" s="710"/>
      <c r="V989" s="709"/>
      <c r="W989" s="709"/>
      <c r="X989" s="709"/>
      <c r="Y989" s="709"/>
      <c r="Z989" s="709"/>
      <c r="AA989" s="709"/>
      <c r="AB989" s="709"/>
      <c r="AC989" s="1976">
        <v>0</v>
      </c>
      <c r="AD989" s="1976"/>
      <c r="AE989" s="1312" t="s">
        <v>853</v>
      </c>
      <c r="AF989" s="1989">
        <v>3</v>
      </c>
      <c r="AG989" s="1989"/>
      <c r="AH989" s="1095" t="s">
        <v>853</v>
      </c>
      <c r="AI989" s="1978">
        <v>1</v>
      </c>
      <c r="AJ989" s="1978"/>
      <c r="AK989" s="795"/>
      <c r="AL989" s="740">
        <f>ROUND(AC989*AF989*AI989,0)</f>
        <v>0</v>
      </c>
      <c r="AM989" s="741"/>
      <c r="AN989" s="741"/>
      <c r="AO989" s="741"/>
      <c r="AP989" s="741"/>
      <c r="AQ989" s="742"/>
      <c r="AT989" s="109"/>
      <c r="AU989" s="109"/>
      <c r="AV989" s="109"/>
      <c r="AW989" s="111"/>
      <c r="AX989" s="279"/>
      <c r="AY989" s="112"/>
      <c r="AZ989" s="111"/>
      <c r="BA989" s="114"/>
      <c r="BB989" s="114"/>
      <c r="BC989" s="114"/>
      <c r="BD989" s="114"/>
      <c r="BE989" s="108"/>
      <c r="BF989" s="275"/>
      <c r="BG989" s="275"/>
      <c r="BH989" s="275"/>
      <c r="BI989" s="275"/>
      <c r="BJ989" s="275"/>
      <c r="BK989" s="275"/>
      <c r="CL989" s="262"/>
      <c r="CM989" s="262"/>
      <c r="CN989" s="262"/>
      <c r="CO989" s="262"/>
      <c r="CP989" s="262"/>
      <c r="CQ989" s="262"/>
      <c r="CR989" s="262"/>
      <c r="CS989" s="262"/>
      <c r="CT989" s="262"/>
      <c r="CU989" s="262"/>
      <c r="CV989" s="262"/>
      <c r="CW989" s="262"/>
      <c r="CX989" s="262"/>
      <c r="CY989" s="262"/>
      <c r="CZ989" s="262"/>
      <c r="DA989" s="262"/>
      <c r="DB989" s="262"/>
      <c r="DC989" s="262"/>
      <c r="DD989" s="262"/>
      <c r="DE989" s="262"/>
      <c r="DF989" s="262"/>
      <c r="DG989" s="262"/>
      <c r="DH989" s="262"/>
      <c r="DI989" s="262"/>
      <c r="DJ989" s="262"/>
      <c r="DK989" s="262"/>
      <c r="DL989" s="262"/>
      <c r="DM989" s="262"/>
      <c r="DN989" s="263"/>
      <c r="DO989" s="263"/>
      <c r="DP989" s="263"/>
      <c r="DQ989" s="263"/>
      <c r="DR989" s="263"/>
      <c r="DS989" s="263"/>
      <c r="DT989" s="263"/>
    </row>
    <row r="990" spans="1:141" ht="20.100000000000001" hidden="1" customHeight="1">
      <c r="A990" s="837"/>
      <c r="B990" s="826"/>
      <c r="C990" s="826"/>
      <c r="D990" s="826"/>
      <c r="E990" s="826"/>
      <c r="F990" s="826"/>
      <c r="G990" s="826"/>
      <c r="H990" s="836"/>
      <c r="I990" s="765"/>
      <c r="J990" s="766"/>
      <c r="K990" s="766"/>
      <c r="L990" s="766"/>
      <c r="M990" s="766"/>
      <c r="N990" s="766"/>
      <c r="O990" s="788"/>
      <c r="P990" s="794"/>
      <c r="Q990" s="795"/>
      <c r="R990" s="794"/>
      <c r="S990" s="709"/>
      <c r="T990" s="709"/>
      <c r="U990" s="710"/>
      <c r="V990" s="709"/>
      <c r="W990" s="709"/>
      <c r="X990" s="709"/>
      <c r="Y990" s="709"/>
      <c r="Z990" s="709"/>
      <c r="AA990" s="709"/>
      <c r="AB990" s="709"/>
      <c r="AC990" s="1976">
        <v>0</v>
      </c>
      <c r="AD990" s="1976"/>
      <c r="AE990" s="1312" t="s">
        <v>853</v>
      </c>
      <c r="AF990" s="1989">
        <v>0</v>
      </c>
      <c r="AG990" s="1989"/>
      <c r="AH990" s="1095" t="s">
        <v>853</v>
      </c>
      <c r="AI990" s="1978">
        <v>0</v>
      </c>
      <c r="AJ990" s="1978"/>
      <c r="AK990" s="795"/>
      <c r="AL990" s="740">
        <f>ROUND(AC990*AF990*AI990,0)</f>
        <v>0</v>
      </c>
      <c r="AM990" s="741"/>
      <c r="AN990" s="741"/>
      <c r="AO990" s="741"/>
      <c r="AP990" s="741"/>
      <c r="AQ990" s="742"/>
      <c r="BD990" s="275"/>
      <c r="BE990" s="275"/>
      <c r="BF990" s="275"/>
      <c r="BG990" s="275"/>
      <c r="BH990" s="275"/>
      <c r="BI990" s="275"/>
      <c r="BJ990" s="275"/>
      <c r="BK990" s="275"/>
      <c r="CL990" s="262"/>
      <c r="CM990" s="262"/>
      <c r="CN990" s="262"/>
      <c r="CO990" s="262"/>
      <c r="CP990" s="262"/>
      <c r="CQ990" s="262"/>
      <c r="CR990" s="262"/>
      <c r="CS990" s="262"/>
      <c r="CT990" s="262"/>
      <c r="CU990" s="262"/>
      <c r="CV990" s="262"/>
      <c r="CW990" s="262"/>
      <c r="CX990" s="262"/>
      <c r="CY990" s="262"/>
      <c r="CZ990" s="262"/>
      <c r="DA990" s="262"/>
      <c r="DB990" s="262"/>
      <c r="DC990" s="262"/>
      <c r="DD990" s="262"/>
      <c r="DE990" s="262"/>
      <c r="DF990" s="262"/>
      <c r="DG990" s="262"/>
      <c r="DH990" s="262"/>
      <c r="DI990" s="262"/>
      <c r="DJ990" s="262"/>
      <c r="DK990" s="262"/>
      <c r="DL990" s="262"/>
      <c r="DM990" s="263"/>
      <c r="DN990" s="263"/>
      <c r="DO990" s="263"/>
      <c r="DP990" s="263"/>
      <c r="DQ990" s="263"/>
      <c r="DR990" s="263"/>
      <c r="DS990" s="263"/>
      <c r="DT990" s="263"/>
    </row>
    <row r="991" spans="1:141" s="110" customFormat="1" ht="20.100000000000001" hidden="1" customHeight="1">
      <c r="A991" s="837"/>
      <c r="B991" s="826"/>
      <c r="C991" s="826"/>
      <c r="D991" s="826"/>
      <c r="E991" s="826"/>
      <c r="F991" s="826"/>
      <c r="G991" s="826"/>
      <c r="H991" s="836"/>
      <c r="I991" s="765"/>
      <c r="J991" s="766"/>
      <c r="K991" s="766"/>
      <c r="L991" s="766"/>
      <c r="M991" s="766"/>
      <c r="N991" s="766"/>
      <c r="O991" s="788"/>
      <c r="P991" s="794"/>
      <c r="Q991" s="795"/>
      <c r="R991" s="794"/>
      <c r="S991" s="709"/>
      <c r="T991" s="709"/>
      <c r="U991" s="710"/>
      <c r="V991" s="709"/>
      <c r="W991" s="709"/>
      <c r="X991" s="709"/>
      <c r="Y991" s="709"/>
      <c r="Z991" s="709"/>
      <c r="AA991" s="709"/>
      <c r="AB991" s="709"/>
      <c r="AC991" s="1920">
        <v>0</v>
      </c>
      <c r="AD991" s="1920"/>
      <c r="AE991" s="1095" t="s">
        <v>853</v>
      </c>
      <c r="AF991" s="1990">
        <v>0</v>
      </c>
      <c r="AG991" s="1990"/>
      <c r="AH991" s="1095" t="s">
        <v>853</v>
      </c>
      <c r="AI991" s="1978">
        <v>0</v>
      </c>
      <c r="AJ991" s="1978"/>
      <c r="AK991" s="795"/>
      <c r="AL991" s="740">
        <f>ROUND(AC991*AF991*AI991,0)</f>
        <v>0</v>
      </c>
      <c r="AM991" s="741"/>
      <c r="AN991" s="741"/>
      <c r="AO991" s="741"/>
      <c r="AP991" s="741"/>
      <c r="AQ991" s="742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09"/>
      <c r="BE991" s="109"/>
      <c r="BF991" s="109"/>
      <c r="BG991" s="109"/>
      <c r="BH991" s="109"/>
      <c r="BI991" s="109"/>
      <c r="BJ991" s="109"/>
      <c r="BK991" s="109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263"/>
      <c r="CM991" s="263"/>
      <c r="CN991" s="263"/>
      <c r="CO991" s="263"/>
      <c r="CP991" s="263"/>
      <c r="CQ991" s="263"/>
      <c r="CR991" s="263"/>
      <c r="CS991" s="263"/>
      <c r="CT991" s="263"/>
      <c r="CU991" s="263"/>
      <c r="CV991" s="263"/>
      <c r="CW991" s="263"/>
      <c r="CX991" s="263"/>
      <c r="CY991" s="263"/>
      <c r="CZ991" s="263"/>
      <c r="DA991" s="263"/>
      <c r="DB991" s="263"/>
      <c r="DC991" s="263"/>
      <c r="DD991" s="263"/>
      <c r="DE991" s="263"/>
      <c r="DF991" s="263"/>
      <c r="DG991" s="263"/>
      <c r="DH991" s="263"/>
      <c r="DI991" s="263"/>
      <c r="DJ991" s="263"/>
      <c r="DK991" s="263"/>
      <c r="DL991" s="263"/>
      <c r="DM991" s="263"/>
      <c r="DN991" s="263"/>
      <c r="DO991" s="263"/>
      <c r="DP991" s="263"/>
      <c r="DQ991" s="263"/>
      <c r="DR991" s="263"/>
      <c r="DS991" s="263"/>
      <c r="DT991" s="263"/>
    </row>
    <row r="992" spans="1:141" ht="20.100000000000001" hidden="1" customHeight="1">
      <c r="A992" s="837"/>
      <c r="B992" s="826"/>
      <c r="C992" s="826"/>
      <c r="D992" s="826"/>
      <c r="E992" s="826"/>
      <c r="F992" s="826"/>
      <c r="G992" s="826"/>
      <c r="H992" s="836"/>
      <c r="I992" s="765"/>
      <c r="J992" s="766"/>
      <c r="K992" s="766"/>
      <c r="L992" s="766"/>
      <c r="M992" s="766"/>
      <c r="N992" s="766"/>
      <c r="O992" s="788"/>
      <c r="P992" s="794"/>
      <c r="Q992" s="795"/>
      <c r="R992" s="794"/>
      <c r="S992" s="709"/>
      <c r="T992" s="709"/>
      <c r="U992" s="710"/>
      <c r="V992" s="709"/>
      <c r="W992" s="709"/>
      <c r="X992" s="709"/>
      <c r="Y992" s="709"/>
      <c r="Z992" s="709"/>
      <c r="AA992" s="709"/>
      <c r="AB992" s="709"/>
      <c r="AC992" s="1920">
        <v>0</v>
      </c>
      <c r="AD992" s="1920"/>
      <c r="AE992" s="1095" t="s">
        <v>853</v>
      </c>
      <c r="AF992" s="1990">
        <v>0</v>
      </c>
      <c r="AG992" s="1990"/>
      <c r="AH992" s="1095" t="s">
        <v>853</v>
      </c>
      <c r="AI992" s="1978">
        <v>0</v>
      </c>
      <c r="AJ992" s="1978"/>
      <c r="AK992" s="795"/>
      <c r="AL992" s="740">
        <f>ROUND(AC992*AF992*AI992,0)</f>
        <v>0</v>
      </c>
      <c r="AM992" s="741"/>
      <c r="AN992" s="741"/>
      <c r="AO992" s="741"/>
      <c r="AP992" s="741"/>
      <c r="AQ992" s="742"/>
      <c r="BD992" s="275"/>
      <c r="BE992" s="275"/>
      <c r="BF992" s="275"/>
      <c r="BG992" s="275"/>
      <c r="BH992" s="275"/>
      <c r="BI992" s="275"/>
      <c r="BJ992" s="275"/>
      <c r="BK992" s="275"/>
      <c r="CL992" s="262"/>
      <c r="CM992" s="262"/>
      <c r="CN992" s="262"/>
      <c r="CO992" s="262"/>
      <c r="CP992" s="262"/>
      <c r="CQ992" s="262"/>
      <c r="CR992" s="262"/>
      <c r="CS992" s="262"/>
      <c r="CT992" s="262"/>
      <c r="CU992" s="262"/>
      <c r="CV992" s="262"/>
      <c r="CW992" s="262"/>
      <c r="CX992" s="262"/>
      <c r="CY992" s="262"/>
      <c r="CZ992" s="262"/>
      <c r="DA992" s="262"/>
      <c r="DB992" s="262"/>
      <c r="DC992" s="262"/>
      <c r="DD992" s="262"/>
      <c r="DE992" s="262"/>
      <c r="DF992" s="262"/>
      <c r="DG992" s="262"/>
      <c r="DH992" s="262"/>
      <c r="DI992" s="262"/>
      <c r="DJ992" s="262"/>
      <c r="DK992" s="262"/>
      <c r="DL992" s="262"/>
      <c r="DM992" s="263"/>
      <c r="DN992" s="263"/>
      <c r="DO992" s="263"/>
      <c r="DP992" s="263"/>
      <c r="DQ992" s="263"/>
      <c r="DR992" s="263"/>
      <c r="DS992" s="263"/>
      <c r="DT992" s="263"/>
    </row>
    <row r="993" spans="1:124" ht="20.100000000000001" hidden="1" customHeight="1">
      <c r="A993" s="837"/>
      <c r="B993" s="826"/>
      <c r="C993" s="826"/>
      <c r="D993" s="826"/>
      <c r="E993" s="826"/>
      <c r="F993" s="826"/>
      <c r="G993" s="826"/>
      <c r="H993" s="836"/>
      <c r="I993" s="765"/>
      <c r="J993" s="766"/>
      <c r="K993" s="766"/>
      <c r="L993" s="766"/>
      <c r="M993" s="766"/>
      <c r="N993" s="766"/>
      <c r="O993" s="788"/>
      <c r="P993" s="808"/>
      <c r="Q993" s="810"/>
      <c r="R993" s="811" t="s">
        <v>431</v>
      </c>
      <c r="S993" s="809"/>
      <c r="T993" s="809"/>
      <c r="U993" s="763" t="s">
        <v>496</v>
      </c>
      <c r="V993" s="747"/>
      <c r="W993" s="809"/>
      <c r="X993" s="809"/>
      <c r="Y993" s="809"/>
      <c r="Z993" s="763"/>
      <c r="AA993" s="747"/>
      <c r="AB993" s="747"/>
      <c r="AC993" s="747"/>
      <c r="AD993" s="763"/>
      <c r="AE993" s="747"/>
      <c r="AF993" s="747"/>
      <c r="AG993" s="747"/>
      <c r="AH993" s="747"/>
      <c r="AI993" s="747"/>
      <c r="AJ993" s="747"/>
      <c r="AK993" s="810"/>
      <c r="AL993" s="753">
        <f>SUM(AL988:AL992)</f>
        <v>0</v>
      </c>
      <c r="AM993" s="754"/>
      <c r="AN993" s="754"/>
      <c r="AO993" s="754"/>
      <c r="AP993" s="754"/>
      <c r="AQ993" s="755"/>
      <c r="CL993" s="262"/>
      <c r="CM993" s="262"/>
      <c r="CN993" s="262"/>
      <c r="CO993" s="262"/>
      <c r="CP993" s="262"/>
      <c r="CQ993" s="262"/>
      <c r="CR993" s="262"/>
      <c r="CS993" s="262"/>
      <c r="CT993" s="262"/>
      <c r="CU993" s="262"/>
      <c r="CV993" s="262"/>
      <c r="CW993" s="262"/>
      <c r="CX993" s="262"/>
      <c r="CY993" s="262"/>
      <c r="CZ993" s="262"/>
      <c r="DA993" s="262"/>
      <c r="DB993" s="262"/>
      <c r="DC993" s="262"/>
      <c r="DD993" s="262"/>
      <c r="DE993" s="262"/>
      <c r="DF993" s="262"/>
      <c r="DG993" s="262"/>
      <c r="DH993" s="262"/>
      <c r="DI993" s="262"/>
      <c r="DJ993" s="262"/>
      <c r="DK993" s="262"/>
      <c r="DL993" s="262"/>
      <c r="DM993" s="263"/>
      <c r="DN993" s="263"/>
      <c r="DO993" s="263"/>
      <c r="DP993" s="263"/>
      <c r="DQ993" s="263"/>
      <c r="DR993" s="263"/>
      <c r="DS993" s="263"/>
      <c r="DT993" s="263"/>
    </row>
    <row r="994" spans="1:124" ht="20.100000000000001" hidden="1" customHeight="1">
      <c r="A994" s="837"/>
      <c r="B994" s="826"/>
      <c r="C994" s="826"/>
      <c r="D994" s="826"/>
      <c r="E994" s="826"/>
      <c r="F994" s="826"/>
      <c r="G994" s="826"/>
      <c r="H994" s="836"/>
      <c r="I994" s="765"/>
      <c r="J994" s="766"/>
      <c r="K994" s="766"/>
      <c r="L994" s="766"/>
      <c r="M994" s="766"/>
      <c r="N994" s="766"/>
      <c r="O994" s="788"/>
      <c r="P994" s="765" t="s">
        <v>448</v>
      </c>
      <c r="Q994" s="788"/>
      <c r="R994" s="837" t="s">
        <v>854</v>
      </c>
      <c r="S994" s="716"/>
      <c r="T994" s="716"/>
      <c r="U994" s="716"/>
      <c r="V994" s="896"/>
      <c r="W994" s="724"/>
      <c r="X994" s="724"/>
      <c r="Y994" s="724"/>
      <c r="Z994" s="724"/>
      <c r="AA994" s="896"/>
      <c r="AB994" s="724"/>
      <c r="AC994" s="724"/>
      <c r="AD994" s="724"/>
      <c r="AE994" s="724"/>
      <c r="AF994" s="724"/>
      <c r="AG994" s="724"/>
      <c r="AH994" s="896"/>
      <c r="AI994" s="724"/>
      <c r="AJ994" s="724"/>
      <c r="AK994" s="795"/>
      <c r="AL994" s="740"/>
      <c r="AM994" s="741"/>
      <c r="AN994" s="741"/>
      <c r="AO994" s="741"/>
      <c r="AP994" s="741"/>
      <c r="AQ994" s="742"/>
      <c r="CL994" s="262"/>
      <c r="CM994" s="262"/>
      <c r="CN994" s="262"/>
      <c r="CO994" s="262"/>
      <c r="CP994" s="262"/>
      <c r="CQ994" s="262"/>
      <c r="CR994" s="262"/>
      <c r="CS994" s="262"/>
      <c r="CT994" s="262"/>
      <c r="CU994" s="262"/>
      <c r="CV994" s="262"/>
      <c r="CW994" s="262"/>
      <c r="CX994" s="262"/>
      <c r="CY994" s="262"/>
      <c r="CZ994" s="262"/>
      <c r="DA994" s="262"/>
      <c r="DB994" s="262"/>
      <c r="DC994" s="262"/>
      <c r="DD994" s="262"/>
      <c r="DE994" s="262"/>
      <c r="DF994" s="262"/>
      <c r="DG994" s="262"/>
      <c r="DH994" s="262"/>
      <c r="DI994" s="262"/>
      <c r="DJ994" s="262"/>
      <c r="DK994" s="262"/>
      <c r="DL994" s="262"/>
      <c r="DM994" s="263"/>
      <c r="DN994" s="263"/>
      <c r="DO994" s="263"/>
      <c r="DP994" s="263"/>
      <c r="DQ994" s="263"/>
      <c r="DR994" s="263"/>
      <c r="DS994" s="263"/>
      <c r="DT994" s="263"/>
    </row>
    <row r="995" spans="1:124" ht="20.100000000000001" hidden="1" customHeight="1">
      <c r="A995" s="837"/>
      <c r="B995" s="826"/>
      <c r="C995" s="826"/>
      <c r="D995" s="826"/>
      <c r="E995" s="826"/>
      <c r="F995" s="826"/>
      <c r="G995" s="826"/>
      <c r="H995" s="836"/>
      <c r="I995" s="765"/>
      <c r="J995" s="766"/>
      <c r="K995" s="766"/>
      <c r="L995" s="766"/>
      <c r="M995" s="766"/>
      <c r="N995" s="766"/>
      <c r="O995" s="788"/>
      <c r="P995" s="794"/>
      <c r="Q995" s="795"/>
      <c r="R995" s="794"/>
      <c r="S995" s="709"/>
      <c r="T995" s="709"/>
      <c r="U995" s="710"/>
      <c r="V995" s="709"/>
      <c r="W995" s="709"/>
      <c r="X995" s="709"/>
      <c r="Y995" s="709"/>
      <c r="Z995" s="1976">
        <f>AC988</f>
        <v>0</v>
      </c>
      <c r="AA995" s="1976"/>
      <c r="AB995" s="1313"/>
      <c r="AC995" s="1312" t="s">
        <v>853</v>
      </c>
      <c r="AD995" s="1989">
        <f>AF988</f>
        <v>4</v>
      </c>
      <c r="AE995" s="1989"/>
      <c r="AF995" s="1095" t="s">
        <v>853</v>
      </c>
      <c r="AG995" s="1210">
        <f>AI988</f>
        <v>1</v>
      </c>
      <c r="AH995" s="1095" t="s">
        <v>853</v>
      </c>
      <c r="AI995" s="1917">
        <v>2.9</v>
      </c>
      <c r="AJ995" s="1917"/>
      <c r="AK995" s="1991"/>
      <c r="AL995" s="740">
        <f>ROUND(Z995*AD995*AG995*AI995,3)</f>
        <v>0</v>
      </c>
      <c r="AM995" s="741"/>
      <c r="AN995" s="741"/>
      <c r="AO995" s="741"/>
      <c r="AP995" s="741"/>
      <c r="AQ995" s="742"/>
      <c r="CL995" s="262"/>
      <c r="CM995" s="262"/>
      <c r="CN995" s="262"/>
      <c r="CO995" s="262"/>
      <c r="CP995" s="262"/>
      <c r="CQ995" s="262"/>
      <c r="CR995" s="262"/>
      <c r="CS995" s="262"/>
      <c r="CT995" s="262"/>
      <c r="CU995" s="262"/>
      <c r="CV995" s="262"/>
      <c r="CW995" s="262"/>
      <c r="CX995" s="262"/>
      <c r="CY995" s="262"/>
      <c r="CZ995" s="262"/>
      <c r="DA995" s="262"/>
      <c r="DB995" s="262"/>
      <c r="DC995" s="262"/>
      <c r="DD995" s="262"/>
      <c r="DE995" s="262"/>
      <c r="DF995" s="262"/>
      <c r="DG995" s="262"/>
      <c r="DH995" s="262"/>
      <c r="DI995" s="262"/>
      <c r="DJ995" s="262"/>
      <c r="DK995" s="262"/>
      <c r="DL995" s="263"/>
      <c r="DM995" s="263"/>
      <c r="DN995" s="263"/>
      <c r="DO995" s="263"/>
      <c r="DP995" s="263"/>
      <c r="DQ995" s="263"/>
      <c r="DR995" s="263"/>
      <c r="DS995" s="263"/>
      <c r="DT995" s="263"/>
    </row>
    <row r="996" spans="1:124" ht="20.100000000000001" hidden="1" customHeight="1">
      <c r="A996" s="837"/>
      <c r="B996" s="826"/>
      <c r="C996" s="826"/>
      <c r="D996" s="826"/>
      <c r="E996" s="826"/>
      <c r="F996" s="826"/>
      <c r="G996" s="826"/>
      <c r="H996" s="836"/>
      <c r="I996" s="765"/>
      <c r="J996" s="766"/>
      <c r="K996" s="766"/>
      <c r="L996" s="766"/>
      <c r="M996" s="766"/>
      <c r="N996" s="766"/>
      <c r="O996" s="788"/>
      <c r="P996" s="794"/>
      <c r="Q996" s="795"/>
      <c r="R996" s="794"/>
      <c r="S996" s="709"/>
      <c r="T996" s="709"/>
      <c r="U996" s="710"/>
      <c r="V996" s="709"/>
      <c r="W996" s="709"/>
      <c r="X996" s="709"/>
      <c r="Y996" s="709"/>
      <c r="Z996" s="1976">
        <f>AC989</f>
        <v>0</v>
      </c>
      <c r="AA996" s="1976"/>
      <c r="AB996" s="1313"/>
      <c r="AC996" s="1312" t="s">
        <v>853</v>
      </c>
      <c r="AD996" s="1989">
        <f>AF989</f>
        <v>3</v>
      </c>
      <c r="AE996" s="1989"/>
      <c r="AF996" s="1095" t="s">
        <v>853</v>
      </c>
      <c r="AG996" s="1210">
        <f>AI989</f>
        <v>1</v>
      </c>
      <c r="AH996" s="1095" t="s">
        <v>853</v>
      </c>
      <c r="AI996" s="1917">
        <v>2.9</v>
      </c>
      <c r="AJ996" s="1917"/>
      <c r="AK996" s="1991"/>
      <c r="AL996" s="740">
        <f>ROUND(Z996*AD996*AG996*AI996,3)</f>
        <v>0</v>
      </c>
      <c r="AM996" s="741"/>
      <c r="AN996" s="741"/>
      <c r="AO996" s="741"/>
      <c r="AP996" s="741"/>
      <c r="AQ996" s="742"/>
      <c r="CL996" s="262"/>
      <c r="CM996" s="262"/>
      <c r="CN996" s="262"/>
      <c r="CO996" s="262"/>
      <c r="CP996" s="262"/>
      <c r="CQ996" s="262"/>
      <c r="CR996" s="262"/>
      <c r="CS996" s="262"/>
      <c r="CT996" s="262"/>
      <c r="CU996" s="262"/>
      <c r="CV996" s="262"/>
      <c r="CW996" s="262"/>
      <c r="CX996" s="262"/>
      <c r="CY996" s="262"/>
      <c r="CZ996" s="262"/>
      <c r="DA996" s="262"/>
      <c r="DB996" s="262"/>
      <c r="DC996" s="262"/>
      <c r="DD996" s="262"/>
      <c r="DE996" s="262"/>
      <c r="DF996" s="262"/>
      <c r="DG996" s="262"/>
      <c r="DH996" s="262"/>
      <c r="DI996" s="262"/>
      <c r="DJ996" s="262"/>
      <c r="DK996" s="262"/>
      <c r="DL996" s="263"/>
      <c r="DM996" s="263"/>
      <c r="DN996" s="263"/>
      <c r="DO996" s="263"/>
      <c r="DP996" s="263"/>
      <c r="DQ996" s="263"/>
      <c r="DR996" s="263"/>
      <c r="DS996" s="263"/>
      <c r="DT996" s="263"/>
    </row>
    <row r="997" spans="1:124" ht="20.100000000000001" hidden="1" customHeight="1">
      <c r="A997" s="837"/>
      <c r="B997" s="826"/>
      <c r="C997" s="826"/>
      <c r="D997" s="826"/>
      <c r="E997" s="826"/>
      <c r="F997" s="826"/>
      <c r="G997" s="826"/>
      <c r="H997" s="836"/>
      <c r="I997" s="765"/>
      <c r="J997" s="766"/>
      <c r="K997" s="766"/>
      <c r="L997" s="766"/>
      <c r="M997" s="766"/>
      <c r="N997" s="766"/>
      <c r="O997" s="788"/>
      <c r="P997" s="794"/>
      <c r="Q997" s="795"/>
      <c r="R997" s="794"/>
      <c r="S997" s="709"/>
      <c r="T997" s="709"/>
      <c r="U997" s="710"/>
      <c r="V997" s="709"/>
      <c r="W997" s="709"/>
      <c r="X997" s="709"/>
      <c r="Y997" s="709"/>
      <c r="Z997" s="1976">
        <f>AC990</f>
        <v>0</v>
      </c>
      <c r="AA997" s="1976"/>
      <c r="AB997" s="1313"/>
      <c r="AC997" s="1312" t="s">
        <v>853</v>
      </c>
      <c r="AD997" s="1989">
        <f>AF990</f>
        <v>0</v>
      </c>
      <c r="AE997" s="1989"/>
      <c r="AF997" s="1095" t="s">
        <v>853</v>
      </c>
      <c r="AG997" s="1210">
        <f>AI990</f>
        <v>0</v>
      </c>
      <c r="AH997" s="1095" t="s">
        <v>853</v>
      </c>
      <c r="AI997" s="1917">
        <v>0</v>
      </c>
      <c r="AJ997" s="1917"/>
      <c r="AK997" s="1991"/>
      <c r="AL997" s="740">
        <f>ROUND(Z997*AD997*AG997*AI997,3)</f>
        <v>0</v>
      </c>
      <c r="AM997" s="741"/>
      <c r="AN997" s="741"/>
      <c r="AO997" s="741"/>
      <c r="AP997" s="741"/>
      <c r="AQ997" s="742"/>
      <c r="CL997" s="262"/>
      <c r="CM997" s="262"/>
      <c r="CN997" s="262"/>
      <c r="CO997" s="262"/>
      <c r="CP997" s="262"/>
      <c r="CQ997" s="262"/>
      <c r="CR997" s="262"/>
      <c r="CS997" s="262"/>
      <c r="CT997" s="262"/>
      <c r="CU997" s="262"/>
      <c r="CV997" s="262"/>
      <c r="CW997" s="262"/>
      <c r="CX997" s="262"/>
      <c r="CY997" s="262"/>
      <c r="CZ997" s="262"/>
      <c r="DA997" s="262"/>
      <c r="DB997" s="262"/>
      <c r="DC997" s="262"/>
      <c r="DD997" s="262"/>
      <c r="DE997" s="262"/>
      <c r="DF997" s="262"/>
      <c r="DG997" s="262"/>
      <c r="DH997" s="262"/>
      <c r="DI997" s="262"/>
      <c r="DJ997" s="262"/>
      <c r="DK997" s="262"/>
      <c r="DL997" s="263"/>
      <c r="DM997" s="263"/>
      <c r="DN997" s="263"/>
      <c r="DO997" s="263"/>
      <c r="DP997" s="263"/>
      <c r="DQ997" s="263"/>
      <c r="DR997" s="263"/>
      <c r="DS997" s="263"/>
      <c r="DT997" s="263"/>
    </row>
    <row r="998" spans="1:124" ht="20.100000000000001" hidden="1" customHeight="1">
      <c r="A998" s="837"/>
      <c r="B998" s="826"/>
      <c r="C998" s="826"/>
      <c r="D998" s="826"/>
      <c r="E998" s="826"/>
      <c r="F998" s="826"/>
      <c r="G998" s="826"/>
      <c r="H998" s="836"/>
      <c r="I998" s="765"/>
      <c r="J998" s="766"/>
      <c r="K998" s="766"/>
      <c r="L998" s="766"/>
      <c r="M998" s="766"/>
      <c r="N998" s="766"/>
      <c r="O998" s="788"/>
      <c r="P998" s="794"/>
      <c r="Q998" s="795"/>
      <c r="R998" s="794"/>
      <c r="S998" s="709"/>
      <c r="T998" s="709"/>
      <c r="U998" s="710"/>
      <c r="V998" s="709"/>
      <c r="W998" s="709"/>
      <c r="X998" s="709"/>
      <c r="Y998" s="709"/>
      <c r="Z998" s="1920">
        <f>AC991</f>
        <v>0</v>
      </c>
      <c r="AA998" s="1920"/>
      <c r="AB998" s="1210"/>
      <c r="AC998" s="1095" t="s">
        <v>853</v>
      </c>
      <c r="AD998" s="1990">
        <f>AF991</f>
        <v>0</v>
      </c>
      <c r="AE998" s="1990"/>
      <c r="AF998" s="1095" t="s">
        <v>853</v>
      </c>
      <c r="AG998" s="1210">
        <f>AI991</f>
        <v>0</v>
      </c>
      <c r="AH998" s="1095" t="s">
        <v>853</v>
      </c>
      <c r="AI998" s="1917">
        <v>0</v>
      </c>
      <c r="AJ998" s="1917"/>
      <c r="AK998" s="1991"/>
      <c r="AL998" s="740">
        <f>ROUND(Z998*AD998*AG998*AI998,3)</f>
        <v>0</v>
      </c>
      <c r="AM998" s="741"/>
      <c r="AN998" s="741"/>
      <c r="AO998" s="741"/>
      <c r="AP998" s="741"/>
      <c r="AQ998" s="742"/>
      <c r="CL998" s="262"/>
      <c r="CM998" s="262"/>
      <c r="CN998" s="262"/>
      <c r="CO998" s="262"/>
      <c r="CP998" s="262"/>
      <c r="CQ998" s="262"/>
      <c r="CR998" s="262"/>
      <c r="CS998" s="262"/>
      <c r="CT998" s="262"/>
      <c r="CU998" s="262"/>
      <c r="CV998" s="262"/>
      <c r="CW998" s="262"/>
      <c r="CX998" s="262"/>
      <c r="CY998" s="262"/>
      <c r="CZ998" s="262"/>
      <c r="DA998" s="262"/>
      <c r="DB998" s="262"/>
      <c r="DC998" s="262"/>
      <c r="DD998" s="262"/>
      <c r="DE998" s="262"/>
      <c r="DF998" s="262"/>
      <c r="DG998" s="262"/>
      <c r="DH998" s="262"/>
      <c r="DI998" s="262"/>
      <c r="DJ998" s="262"/>
      <c r="DK998" s="262"/>
      <c r="DL998" s="263"/>
      <c r="DM998" s="263"/>
      <c r="DN998" s="263"/>
      <c r="DO998" s="263"/>
      <c r="DP998" s="263"/>
      <c r="DQ998" s="263"/>
      <c r="DR998" s="263"/>
      <c r="DS998" s="263"/>
      <c r="DT998" s="263"/>
    </row>
    <row r="999" spans="1:124" ht="20.100000000000001" hidden="1" customHeight="1">
      <c r="A999" s="837"/>
      <c r="B999" s="826"/>
      <c r="C999" s="826"/>
      <c r="D999" s="826"/>
      <c r="E999" s="826"/>
      <c r="F999" s="826"/>
      <c r="G999" s="826"/>
      <c r="H999" s="836"/>
      <c r="I999" s="765"/>
      <c r="J999" s="766"/>
      <c r="K999" s="766"/>
      <c r="L999" s="766"/>
      <c r="M999" s="766"/>
      <c r="N999" s="766"/>
      <c r="O999" s="788"/>
      <c r="P999" s="794"/>
      <c r="Q999" s="795"/>
      <c r="R999" s="794"/>
      <c r="S999" s="709"/>
      <c r="T999" s="709"/>
      <c r="U999" s="710"/>
      <c r="V999" s="709"/>
      <c r="W999" s="709"/>
      <c r="X999" s="709"/>
      <c r="Y999" s="709"/>
      <c r="Z999" s="1920">
        <f>AC992</f>
        <v>0</v>
      </c>
      <c r="AA999" s="1920"/>
      <c r="AB999" s="1210"/>
      <c r="AC999" s="1095" t="s">
        <v>853</v>
      </c>
      <c r="AD999" s="1990">
        <f>AF992</f>
        <v>0</v>
      </c>
      <c r="AE999" s="1990"/>
      <c r="AF999" s="1095" t="s">
        <v>853</v>
      </c>
      <c r="AG999" s="1210">
        <f>AI992</f>
        <v>0</v>
      </c>
      <c r="AH999" s="1095" t="s">
        <v>853</v>
      </c>
      <c r="AI999" s="1917">
        <v>0</v>
      </c>
      <c r="AJ999" s="1917"/>
      <c r="AK999" s="1991"/>
      <c r="AL999" s="740">
        <f>ROUND(Z999*AD999*AG999*AI999,3)</f>
        <v>0</v>
      </c>
      <c r="AM999" s="741"/>
      <c r="AN999" s="741"/>
      <c r="AO999" s="741"/>
      <c r="AP999" s="741"/>
      <c r="AQ999" s="742"/>
      <c r="AR999" s="109"/>
      <c r="AS999" s="109"/>
      <c r="AT999" s="109"/>
      <c r="AU999" s="109"/>
      <c r="CL999" s="262"/>
      <c r="CM999" s="262"/>
      <c r="CN999" s="262"/>
      <c r="CO999" s="262"/>
      <c r="CP999" s="262"/>
      <c r="CQ999" s="262"/>
      <c r="CR999" s="262"/>
      <c r="CS999" s="262"/>
      <c r="CT999" s="262"/>
      <c r="CU999" s="262"/>
      <c r="CV999" s="262"/>
      <c r="CW999" s="262"/>
      <c r="CX999" s="262"/>
      <c r="CY999" s="262"/>
      <c r="CZ999" s="262"/>
      <c r="DA999" s="262"/>
      <c r="DB999" s="262"/>
      <c r="DC999" s="262"/>
      <c r="DD999" s="262"/>
      <c r="DE999" s="262"/>
      <c r="DF999" s="262"/>
      <c r="DG999" s="262"/>
      <c r="DH999" s="262"/>
      <c r="DI999" s="262"/>
      <c r="DJ999" s="262"/>
      <c r="DK999" s="262"/>
      <c r="DL999" s="263"/>
      <c r="DM999" s="263"/>
      <c r="DN999" s="263"/>
      <c r="DO999" s="263"/>
      <c r="DP999" s="263"/>
      <c r="DQ999" s="263"/>
      <c r="DR999" s="263"/>
      <c r="DS999" s="263"/>
      <c r="DT999" s="263"/>
    </row>
    <row r="1000" spans="1:124" ht="20.100000000000001" hidden="1" customHeight="1">
      <c r="A1000" s="837"/>
      <c r="B1000" s="826"/>
      <c r="C1000" s="826"/>
      <c r="D1000" s="826"/>
      <c r="E1000" s="826"/>
      <c r="F1000" s="826"/>
      <c r="G1000" s="826"/>
      <c r="H1000" s="836"/>
      <c r="I1000" s="765"/>
      <c r="J1000" s="766"/>
      <c r="K1000" s="766"/>
      <c r="L1000" s="766"/>
      <c r="M1000" s="766"/>
      <c r="N1000" s="766"/>
      <c r="O1000" s="788"/>
      <c r="P1000" s="808"/>
      <c r="Q1000" s="810"/>
      <c r="R1000" s="811" t="s">
        <v>431</v>
      </c>
      <c r="S1000" s="809"/>
      <c r="T1000" s="809"/>
      <c r="U1000" s="763" t="s">
        <v>496</v>
      </c>
      <c r="V1000" s="747"/>
      <c r="W1000" s="809"/>
      <c r="X1000" s="809"/>
      <c r="Y1000" s="809"/>
      <c r="Z1000" s="763"/>
      <c r="AA1000" s="747"/>
      <c r="AB1000" s="747"/>
      <c r="AC1000" s="747"/>
      <c r="AD1000" s="763"/>
      <c r="AE1000" s="747"/>
      <c r="AF1000" s="747"/>
      <c r="AG1000" s="747"/>
      <c r="AH1000" s="747"/>
      <c r="AI1000" s="747"/>
      <c r="AJ1000" s="747"/>
      <c r="AK1000" s="810"/>
      <c r="AL1000" s="753">
        <f>SUM(AL995:AL999)</f>
        <v>0</v>
      </c>
      <c r="AM1000" s="754"/>
      <c r="AN1000" s="754"/>
      <c r="AO1000" s="754"/>
      <c r="AP1000" s="754"/>
      <c r="AQ1000" s="755"/>
      <c r="AR1000" s="109"/>
      <c r="AS1000" s="109"/>
      <c r="AT1000" s="109"/>
      <c r="AU1000" s="109"/>
      <c r="CL1000" s="262"/>
      <c r="CM1000" s="262"/>
      <c r="CN1000" s="262"/>
      <c r="CO1000" s="262"/>
      <c r="CP1000" s="262"/>
      <c r="CQ1000" s="262"/>
      <c r="CR1000" s="262"/>
      <c r="CS1000" s="262"/>
      <c r="CT1000" s="262"/>
      <c r="CU1000" s="262"/>
      <c r="CV1000" s="262"/>
      <c r="CW1000" s="262"/>
      <c r="CX1000" s="262"/>
      <c r="CY1000" s="262"/>
      <c r="CZ1000" s="262"/>
      <c r="DA1000" s="262"/>
      <c r="DB1000" s="262"/>
      <c r="DC1000" s="262"/>
      <c r="DD1000" s="262"/>
      <c r="DE1000" s="262"/>
      <c r="DF1000" s="262"/>
      <c r="DG1000" s="262"/>
      <c r="DH1000" s="262"/>
      <c r="DI1000" s="262"/>
      <c r="DJ1000" s="262"/>
      <c r="DK1000" s="262"/>
      <c r="DL1000" s="263"/>
      <c r="DM1000" s="263"/>
      <c r="DN1000" s="263"/>
      <c r="DO1000" s="263"/>
      <c r="DP1000" s="263"/>
      <c r="DQ1000" s="263"/>
      <c r="DR1000" s="263"/>
      <c r="DS1000" s="263"/>
    </row>
    <row r="1001" spans="1:124" s="262" customFormat="1" ht="18.899999999999999" hidden="1" customHeight="1">
      <c r="A1001" s="837"/>
      <c r="B1001" s="826"/>
      <c r="C1001" s="826"/>
      <c r="D1001" s="826"/>
      <c r="E1001" s="826"/>
      <c r="F1001" s="826"/>
      <c r="G1001" s="826"/>
      <c r="H1001" s="836"/>
      <c r="I1001" s="1049" t="s">
        <v>669</v>
      </c>
      <c r="J1001" s="1050"/>
      <c r="K1001" s="1050"/>
      <c r="L1001" s="1050"/>
      <c r="M1001" s="1050"/>
      <c r="N1001" s="1050"/>
      <c r="O1001" s="1051"/>
      <c r="P1001" s="698" t="s">
        <v>503</v>
      </c>
      <c r="Q1001" s="735"/>
      <c r="R1001" s="837" t="s">
        <v>502</v>
      </c>
      <c r="S1001" s="709"/>
      <c r="T1001" s="709"/>
      <c r="U1001" s="709"/>
      <c r="V1001" s="709"/>
      <c r="W1001" s="1937">
        <f>AL1000</f>
        <v>0</v>
      </c>
      <c r="X1001" s="1937"/>
      <c r="Y1001" s="1937"/>
      <c r="Z1001" s="1937"/>
      <c r="AA1001" s="1937"/>
      <c r="AB1001" s="710" t="s">
        <v>501</v>
      </c>
      <c r="AC1001" s="1189">
        <v>3.1800000000000002E-2</v>
      </c>
      <c r="AD1001" s="1190"/>
      <c r="AE1001" s="1190"/>
      <c r="AF1001" s="1191"/>
      <c r="AG1001" s="1191"/>
      <c r="AH1001" s="703"/>
      <c r="AI1001" s="703"/>
      <c r="AJ1001" s="703"/>
      <c r="AK1001" s="711"/>
      <c r="AL1001" s="740">
        <f>ROUND(W1001*AC1001,3)</f>
        <v>0</v>
      </c>
      <c r="AM1001" s="741"/>
      <c r="AN1001" s="741"/>
      <c r="AO1001" s="741"/>
      <c r="AP1001" s="741"/>
      <c r="AQ1001" s="742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  <c r="BY1001" s="106"/>
      <c r="BZ1001" s="106"/>
      <c r="CA1001" s="106"/>
      <c r="CB1001" s="106"/>
      <c r="CC1001" s="106"/>
      <c r="CD1001" s="106"/>
      <c r="CE1001" s="106"/>
      <c r="CF1001" s="106"/>
      <c r="CG1001" s="106"/>
      <c r="CH1001" s="106"/>
      <c r="CI1001" s="106"/>
      <c r="CJ1001" s="106"/>
      <c r="CK1001" s="106"/>
    </row>
    <row r="1002" spans="1:124" s="262" customFormat="1" ht="18.899999999999999" hidden="1" customHeight="1">
      <c r="A1002" s="842"/>
      <c r="B1002" s="843"/>
      <c r="C1002" s="843"/>
      <c r="D1002" s="843"/>
      <c r="E1002" s="843"/>
      <c r="F1002" s="843"/>
      <c r="G1002" s="843"/>
      <c r="H1002" s="844"/>
      <c r="I1002" s="845"/>
      <c r="J1002" s="778"/>
      <c r="K1002" s="778"/>
      <c r="L1002" s="778"/>
      <c r="M1002" s="778"/>
      <c r="N1002" s="778"/>
      <c r="O1002" s="847"/>
      <c r="P1002" s="1072"/>
      <c r="Q1002" s="775"/>
      <c r="R1002" s="842" t="s">
        <v>504</v>
      </c>
      <c r="S1002" s="778"/>
      <c r="T1002" s="963">
        <v>5</v>
      </c>
      <c r="U1002" s="778" t="s">
        <v>505</v>
      </c>
      <c r="V1002" s="778"/>
      <c r="W1002" s="1933">
        <f>AL1001</f>
        <v>0</v>
      </c>
      <c r="X1002" s="1933"/>
      <c r="Y1002" s="1933"/>
      <c r="Z1002" s="1933"/>
      <c r="AA1002" s="1933"/>
      <c r="AB1002" s="773" t="s">
        <v>501</v>
      </c>
      <c r="AC1002" s="964">
        <f>1+T1002/100</f>
        <v>1.05</v>
      </c>
      <c r="AD1002" s="965"/>
      <c r="AE1002" s="965"/>
      <c r="AF1002" s="780"/>
      <c r="AG1002" s="780"/>
      <c r="AH1002" s="780"/>
      <c r="AI1002" s="780"/>
      <c r="AJ1002" s="780"/>
      <c r="AK1002" s="781"/>
      <c r="AL1002" s="853">
        <f>ROUND(W1002*AC1002,3)</f>
        <v>0</v>
      </c>
      <c r="AM1002" s="854"/>
      <c r="AN1002" s="854"/>
      <c r="AO1002" s="854"/>
      <c r="AP1002" s="854"/>
      <c r="AQ1002" s="855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  <c r="BY1002" s="106"/>
      <c r="BZ1002" s="106"/>
      <c r="CA1002" s="106"/>
      <c r="CB1002" s="106"/>
      <c r="CC1002" s="106"/>
      <c r="CD1002" s="106"/>
      <c r="CE1002" s="106"/>
      <c r="CF1002" s="106"/>
      <c r="CG1002" s="106"/>
      <c r="CH1002" s="106"/>
      <c r="CI1002" s="106"/>
      <c r="CJ1002" s="106"/>
      <c r="CK1002" s="106"/>
    </row>
    <row r="1003" spans="1:124" ht="20.100000000000001" hidden="1" customHeight="1">
      <c r="A1003" s="686" t="s">
        <v>847</v>
      </c>
      <c r="B1003" s="687"/>
      <c r="C1003" s="687"/>
      <c r="D1003" s="687"/>
      <c r="E1003" s="687"/>
      <c r="F1003" s="687"/>
      <c r="G1003" s="687"/>
      <c r="H1003" s="785"/>
      <c r="I1003" s="686" t="s">
        <v>703</v>
      </c>
      <c r="J1003" s="687"/>
      <c r="K1003" s="687"/>
      <c r="L1003" s="687"/>
      <c r="M1003" s="687"/>
      <c r="N1003" s="687"/>
      <c r="O1003" s="785"/>
      <c r="P1003" s="686" t="s">
        <v>514</v>
      </c>
      <c r="Q1003" s="785"/>
      <c r="R1003" s="875" t="s">
        <v>855</v>
      </c>
      <c r="S1003" s="693"/>
      <c r="T1003" s="693"/>
      <c r="U1003" s="693"/>
      <c r="V1003" s="857"/>
      <c r="W1003" s="693"/>
      <c r="X1003" s="693"/>
      <c r="Y1003" s="693"/>
      <c r="Z1003" s="693"/>
      <c r="AA1003" s="693"/>
      <c r="AB1003" s="693"/>
      <c r="AC1003" s="693"/>
      <c r="AD1003" s="693"/>
      <c r="AE1003" s="693"/>
      <c r="AF1003" s="693"/>
      <c r="AG1003" s="693"/>
      <c r="AH1003" s="693"/>
      <c r="AI1003" s="693"/>
      <c r="AJ1003" s="693"/>
      <c r="AK1003" s="790"/>
      <c r="AL1003" s="861"/>
      <c r="AM1003" s="862"/>
      <c r="AN1003" s="862"/>
      <c r="AO1003" s="862"/>
      <c r="AP1003" s="862"/>
      <c r="AQ1003" s="891"/>
      <c r="CL1003" s="262"/>
      <c r="CM1003" s="262"/>
      <c r="CN1003" s="262"/>
      <c r="CO1003" s="262"/>
      <c r="CP1003" s="262"/>
      <c r="CQ1003" s="262"/>
      <c r="CR1003" s="262"/>
      <c r="CS1003" s="262"/>
      <c r="CT1003" s="262"/>
      <c r="CU1003" s="262"/>
      <c r="CV1003" s="262"/>
      <c r="CW1003" s="262"/>
      <c r="CX1003" s="262"/>
      <c r="CY1003" s="262"/>
      <c r="CZ1003" s="262"/>
      <c r="DA1003" s="262"/>
      <c r="DB1003" s="262"/>
      <c r="DC1003" s="262"/>
      <c r="DD1003" s="262"/>
      <c r="DE1003" s="262"/>
      <c r="DF1003" s="262"/>
      <c r="DG1003" s="262"/>
      <c r="DH1003" s="262"/>
      <c r="DI1003" s="262"/>
      <c r="DJ1003" s="262"/>
      <c r="DK1003" s="263"/>
      <c r="DL1003" s="263"/>
      <c r="DM1003" s="263"/>
      <c r="DN1003" s="263"/>
      <c r="DO1003" s="263"/>
      <c r="DP1003" s="263"/>
      <c r="DQ1003" s="263"/>
      <c r="DR1003" s="263"/>
      <c r="DS1003" s="263"/>
    </row>
    <row r="1004" spans="1:124" ht="20.100000000000001" hidden="1" customHeight="1">
      <c r="A1004" s="837"/>
      <c r="B1004" s="826"/>
      <c r="C1004" s="826"/>
      <c r="D1004" s="826"/>
      <c r="E1004" s="826"/>
      <c r="F1004" s="826"/>
      <c r="G1004" s="826"/>
      <c r="H1004" s="836"/>
      <c r="I1004" s="765" t="s">
        <v>856</v>
      </c>
      <c r="J1004" s="766"/>
      <c r="K1004" s="766"/>
      <c r="L1004" s="766"/>
      <c r="M1004" s="766"/>
      <c r="N1004" s="766"/>
      <c r="O1004" s="788"/>
      <c r="P1004" s="794"/>
      <c r="Q1004" s="795"/>
      <c r="R1004" s="837" t="s">
        <v>857</v>
      </c>
      <c r="S1004" s="766"/>
      <c r="T1004" s="766"/>
      <c r="U1004" s="766"/>
      <c r="V1004" s="710"/>
      <c r="W1004" s="709"/>
      <c r="X1004" s="709"/>
      <c r="Y1004" s="709"/>
      <c r="Z1004" s="709"/>
      <c r="AA1004" s="710"/>
      <c r="AB1004" s="709"/>
      <c r="AC1004" s="709"/>
      <c r="AD1004" s="709"/>
      <c r="AE1004" s="709"/>
      <c r="AF1004" s="709"/>
      <c r="AG1004" s="709"/>
      <c r="AH1004" s="709"/>
      <c r="AI1004" s="709"/>
      <c r="AJ1004" s="709"/>
      <c r="AK1004" s="795"/>
      <c r="AL1004" s="799"/>
      <c r="AM1004" s="800"/>
      <c r="AN1004" s="800"/>
      <c r="AO1004" s="800"/>
      <c r="AP1004" s="800"/>
      <c r="AQ1004" s="821"/>
      <c r="CL1004" s="262"/>
      <c r="CM1004" s="262"/>
      <c r="CN1004" s="262"/>
      <c r="CO1004" s="262"/>
      <c r="CP1004" s="262"/>
      <c r="CQ1004" s="262"/>
      <c r="CR1004" s="262"/>
      <c r="CS1004" s="262"/>
      <c r="CT1004" s="262"/>
      <c r="CU1004" s="262"/>
      <c r="CV1004" s="262"/>
      <c r="CW1004" s="262"/>
      <c r="CX1004" s="262"/>
      <c r="CY1004" s="262"/>
      <c r="CZ1004" s="262"/>
      <c r="DA1004" s="262"/>
      <c r="DB1004" s="262"/>
      <c r="DC1004" s="262"/>
      <c r="DD1004" s="262"/>
      <c r="DE1004" s="262"/>
      <c r="DF1004" s="262"/>
      <c r="DG1004" s="262"/>
      <c r="DH1004" s="262"/>
      <c r="DI1004" s="262"/>
      <c r="DJ1004" s="262"/>
      <c r="DK1004" s="263"/>
      <c r="DL1004" s="263"/>
      <c r="DM1004" s="263"/>
      <c r="DN1004" s="263"/>
      <c r="DO1004" s="263"/>
      <c r="DP1004" s="263"/>
      <c r="DQ1004" s="263"/>
      <c r="DR1004" s="263"/>
    </row>
    <row r="1005" spans="1:124" ht="20.100000000000001" hidden="1" customHeight="1">
      <c r="A1005" s="837"/>
      <c r="B1005" s="826"/>
      <c r="C1005" s="826"/>
      <c r="D1005" s="826"/>
      <c r="E1005" s="826"/>
      <c r="F1005" s="826"/>
      <c r="G1005" s="826"/>
      <c r="H1005" s="836"/>
      <c r="I1005" s="765"/>
      <c r="J1005" s="766"/>
      <c r="K1005" s="766"/>
      <c r="L1005" s="766"/>
      <c r="M1005" s="766"/>
      <c r="N1005" s="766"/>
      <c r="O1005" s="788"/>
      <c r="P1005" s="794"/>
      <c r="Q1005" s="795"/>
      <c r="R1005" s="794"/>
      <c r="S1005" s="709"/>
      <c r="T1005" s="709"/>
      <c r="U1005" s="710"/>
      <c r="V1005" s="709"/>
      <c r="W1005" s="709"/>
      <c r="X1005" s="709"/>
      <c r="Y1005" s="709"/>
      <c r="Z1005" s="709"/>
      <c r="AA1005" s="709"/>
      <c r="AB1005" s="709"/>
      <c r="AC1005" s="1976">
        <f>2*3</f>
        <v>6</v>
      </c>
      <c r="AD1005" s="1976"/>
      <c r="AE1005" s="1312" t="s">
        <v>853</v>
      </c>
      <c r="AF1005" s="1989">
        <v>4</v>
      </c>
      <c r="AG1005" s="1989"/>
      <c r="AH1005" s="1095" t="s">
        <v>853</v>
      </c>
      <c r="AI1005" s="1978">
        <v>1</v>
      </c>
      <c r="AJ1005" s="1978"/>
      <c r="AK1005" s="795"/>
      <c r="AL1005" s="740">
        <f>ROUND(AC1005*AF1005*AI1005,0)</f>
        <v>24</v>
      </c>
      <c r="AM1005" s="741"/>
      <c r="AN1005" s="741"/>
      <c r="AO1005" s="741"/>
      <c r="AP1005" s="741"/>
      <c r="AQ1005" s="742"/>
      <c r="CL1005" s="262"/>
      <c r="CM1005" s="262"/>
      <c r="CN1005" s="262"/>
      <c r="CO1005" s="262"/>
      <c r="CP1005" s="262"/>
      <c r="CQ1005" s="262"/>
      <c r="CR1005" s="262"/>
      <c r="CS1005" s="262"/>
      <c r="CT1005" s="262"/>
      <c r="CU1005" s="262"/>
      <c r="CV1005" s="262"/>
      <c r="CW1005" s="262"/>
      <c r="CX1005" s="262"/>
      <c r="CY1005" s="262"/>
      <c r="CZ1005" s="262"/>
      <c r="DA1005" s="262"/>
      <c r="DB1005" s="262"/>
      <c r="DC1005" s="262"/>
      <c r="DD1005" s="262"/>
      <c r="DE1005" s="262"/>
      <c r="DF1005" s="262"/>
      <c r="DG1005" s="262"/>
      <c r="DH1005" s="262"/>
      <c r="DI1005" s="262"/>
      <c r="DJ1005" s="262"/>
      <c r="DK1005" s="263"/>
      <c r="DL1005" s="263"/>
      <c r="DM1005" s="263"/>
      <c r="DN1005" s="263"/>
      <c r="DO1005" s="263"/>
      <c r="DP1005" s="263"/>
      <c r="DQ1005" s="263"/>
      <c r="DR1005" s="263"/>
    </row>
    <row r="1006" spans="1:124" ht="20.100000000000001" hidden="1" customHeight="1">
      <c r="A1006" s="837"/>
      <c r="B1006" s="826"/>
      <c r="C1006" s="826"/>
      <c r="D1006" s="826"/>
      <c r="E1006" s="826"/>
      <c r="F1006" s="826"/>
      <c r="G1006" s="826"/>
      <c r="H1006" s="836"/>
      <c r="I1006" s="765"/>
      <c r="J1006" s="766"/>
      <c r="K1006" s="766"/>
      <c r="L1006" s="766"/>
      <c r="M1006" s="766"/>
      <c r="N1006" s="766"/>
      <c r="O1006" s="788"/>
      <c r="P1006" s="794"/>
      <c r="Q1006" s="795"/>
      <c r="R1006" s="794"/>
      <c r="S1006" s="709"/>
      <c r="T1006" s="709"/>
      <c r="U1006" s="710"/>
      <c r="V1006" s="709"/>
      <c r="W1006" s="709"/>
      <c r="X1006" s="709"/>
      <c r="Y1006" s="709"/>
      <c r="Z1006" s="709"/>
      <c r="AA1006" s="709"/>
      <c r="AB1006" s="709"/>
      <c r="AC1006" s="1976">
        <v>2</v>
      </c>
      <c r="AD1006" s="1976"/>
      <c r="AE1006" s="1312" t="s">
        <v>853</v>
      </c>
      <c r="AF1006" s="1989">
        <v>3</v>
      </c>
      <c r="AG1006" s="1989"/>
      <c r="AH1006" s="1095" t="s">
        <v>853</v>
      </c>
      <c r="AI1006" s="1978">
        <v>1</v>
      </c>
      <c r="AJ1006" s="1978"/>
      <c r="AK1006" s="795"/>
      <c r="AL1006" s="740">
        <f>ROUND(AC1006*AF1006*AI1006,0)</f>
        <v>6</v>
      </c>
      <c r="AM1006" s="741"/>
      <c r="AN1006" s="741"/>
      <c r="AO1006" s="741"/>
      <c r="AP1006" s="741"/>
      <c r="AQ1006" s="742"/>
      <c r="CL1006" s="262"/>
      <c r="CM1006" s="262"/>
      <c r="CN1006" s="262"/>
      <c r="CO1006" s="262"/>
      <c r="CP1006" s="262"/>
      <c r="CQ1006" s="262"/>
      <c r="CR1006" s="262"/>
      <c r="CS1006" s="262"/>
      <c r="CT1006" s="262"/>
      <c r="CU1006" s="262"/>
      <c r="CV1006" s="262"/>
      <c r="CW1006" s="262"/>
      <c r="CX1006" s="262"/>
      <c r="CY1006" s="262"/>
      <c r="CZ1006" s="262"/>
      <c r="DA1006" s="262"/>
      <c r="DB1006" s="262"/>
      <c r="DC1006" s="262"/>
      <c r="DD1006" s="262"/>
      <c r="DE1006" s="262"/>
      <c r="DF1006" s="262"/>
      <c r="DG1006" s="262"/>
      <c r="DH1006" s="262"/>
      <c r="DI1006" s="262"/>
      <c r="DJ1006" s="262"/>
      <c r="DK1006" s="263"/>
      <c r="DL1006" s="263"/>
      <c r="DM1006" s="263"/>
      <c r="DN1006" s="263"/>
      <c r="DO1006" s="263"/>
      <c r="DP1006" s="263"/>
      <c r="DQ1006" s="263"/>
      <c r="DR1006" s="263"/>
    </row>
    <row r="1007" spans="1:124" ht="20.100000000000001" hidden="1" customHeight="1">
      <c r="A1007" s="837"/>
      <c r="B1007" s="826"/>
      <c r="C1007" s="826"/>
      <c r="D1007" s="826"/>
      <c r="E1007" s="826"/>
      <c r="F1007" s="826"/>
      <c r="G1007" s="826"/>
      <c r="H1007" s="836"/>
      <c r="I1007" s="765"/>
      <c r="J1007" s="766"/>
      <c r="K1007" s="766"/>
      <c r="L1007" s="766"/>
      <c r="M1007" s="766"/>
      <c r="N1007" s="766"/>
      <c r="O1007" s="788"/>
      <c r="P1007" s="794"/>
      <c r="Q1007" s="795"/>
      <c r="R1007" s="794"/>
      <c r="S1007" s="709"/>
      <c r="T1007" s="709"/>
      <c r="U1007" s="710"/>
      <c r="V1007" s="709"/>
      <c r="W1007" s="709"/>
      <c r="X1007" s="709"/>
      <c r="Y1007" s="709"/>
      <c r="Z1007" s="709"/>
      <c r="AA1007" s="709"/>
      <c r="AB1007" s="709"/>
      <c r="AC1007" s="1976">
        <f>6*3</f>
        <v>18</v>
      </c>
      <c r="AD1007" s="1976"/>
      <c r="AE1007" s="1312" t="s">
        <v>853</v>
      </c>
      <c r="AF1007" s="1989">
        <v>4</v>
      </c>
      <c r="AG1007" s="1989"/>
      <c r="AH1007" s="1095" t="s">
        <v>853</v>
      </c>
      <c r="AI1007" s="1978">
        <v>1</v>
      </c>
      <c r="AJ1007" s="1978"/>
      <c r="AK1007" s="795"/>
      <c r="AL1007" s="740">
        <f>ROUND(AC1007*AF1007*AI1007,0)</f>
        <v>72</v>
      </c>
      <c r="AM1007" s="741"/>
      <c r="AN1007" s="741"/>
      <c r="AO1007" s="741"/>
      <c r="AP1007" s="741"/>
      <c r="AQ1007" s="742"/>
      <c r="CL1007" s="262"/>
      <c r="CM1007" s="262"/>
      <c r="CN1007" s="262"/>
      <c r="CO1007" s="262"/>
      <c r="CP1007" s="262"/>
      <c r="CQ1007" s="262"/>
      <c r="CR1007" s="262"/>
      <c r="CS1007" s="262"/>
      <c r="CT1007" s="262"/>
      <c r="CU1007" s="262"/>
      <c r="CV1007" s="262"/>
      <c r="CW1007" s="262"/>
      <c r="CX1007" s="262"/>
      <c r="CY1007" s="262"/>
      <c r="CZ1007" s="262"/>
      <c r="DA1007" s="262"/>
      <c r="DB1007" s="262"/>
      <c r="DC1007" s="262"/>
      <c r="DD1007" s="262"/>
      <c r="DE1007" s="262"/>
      <c r="DF1007" s="262"/>
      <c r="DG1007" s="262"/>
      <c r="DH1007" s="262"/>
      <c r="DI1007" s="262"/>
      <c r="DJ1007" s="263"/>
      <c r="DK1007" s="263"/>
      <c r="DL1007" s="263"/>
      <c r="DM1007" s="263"/>
      <c r="DN1007" s="263"/>
      <c r="DP1007" s="263"/>
      <c r="DQ1007" s="263"/>
    </row>
    <row r="1008" spans="1:124" s="110" customFormat="1" ht="20.100000000000001" hidden="1" customHeight="1">
      <c r="A1008" s="837"/>
      <c r="B1008" s="826"/>
      <c r="C1008" s="826"/>
      <c r="D1008" s="826"/>
      <c r="E1008" s="826"/>
      <c r="F1008" s="826"/>
      <c r="G1008" s="826"/>
      <c r="H1008" s="836"/>
      <c r="I1008" s="765"/>
      <c r="J1008" s="766"/>
      <c r="K1008" s="766"/>
      <c r="L1008" s="766"/>
      <c r="M1008" s="766"/>
      <c r="N1008" s="766"/>
      <c r="O1008" s="788"/>
      <c r="P1008" s="794"/>
      <c r="Q1008" s="795"/>
      <c r="R1008" s="794"/>
      <c r="S1008" s="709"/>
      <c r="T1008" s="709"/>
      <c r="U1008" s="710"/>
      <c r="V1008" s="709"/>
      <c r="W1008" s="709"/>
      <c r="X1008" s="709"/>
      <c r="Y1008" s="709"/>
      <c r="Z1008" s="709"/>
      <c r="AA1008" s="709"/>
      <c r="AB1008" s="709"/>
      <c r="AC1008" s="1920">
        <v>6</v>
      </c>
      <c r="AD1008" s="1920"/>
      <c r="AE1008" s="1095" t="s">
        <v>853</v>
      </c>
      <c r="AF1008" s="1990">
        <v>3</v>
      </c>
      <c r="AG1008" s="1990"/>
      <c r="AH1008" s="1095" t="s">
        <v>853</v>
      </c>
      <c r="AI1008" s="1978">
        <v>1</v>
      </c>
      <c r="AJ1008" s="1978"/>
      <c r="AK1008" s="795"/>
      <c r="AL1008" s="740">
        <f>ROUND(AC1008*AF1008*AI1008,0)</f>
        <v>18</v>
      </c>
      <c r="AM1008" s="741"/>
      <c r="AN1008" s="741"/>
      <c r="AO1008" s="741"/>
      <c r="AP1008" s="741"/>
      <c r="AQ1008" s="742"/>
      <c r="AR1008" s="111"/>
      <c r="AS1008" s="111"/>
      <c r="AT1008" s="111"/>
      <c r="AU1008" s="111"/>
      <c r="AV1008" s="111"/>
      <c r="AW1008" s="111"/>
      <c r="AX1008" s="111"/>
      <c r="AY1008" s="111"/>
      <c r="AZ1008" s="111"/>
      <c r="BA1008" s="111"/>
      <c r="BB1008" s="111"/>
      <c r="BC1008" s="111"/>
      <c r="BD1008" s="111"/>
      <c r="BE1008" s="111"/>
      <c r="BF1008" s="111"/>
      <c r="BG1008" s="111"/>
      <c r="BH1008" s="111"/>
      <c r="BI1008" s="111"/>
      <c r="BJ1008" s="111"/>
      <c r="BK1008" s="111"/>
      <c r="BL1008" s="111"/>
      <c r="BM1008" s="111"/>
      <c r="BN1008" s="111"/>
      <c r="BO1008" s="111"/>
      <c r="BP1008" s="111"/>
      <c r="BQ1008" s="111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  <c r="CI1008" s="111"/>
      <c r="CJ1008" s="111"/>
      <c r="CK1008" s="111"/>
      <c r="CL1008" s="263"/>
      <c r="CM1008" s="263"/>
      <c r="CN1008" s="263"/>
      <c r="CO1008" s="263"/>
      <c r="CP1008" s="263"/>
      <c r="CQ1008" s="263"/>
      <c r="CR1008" s="263"/>
      <c r="CS1008" s="263"/>
      <c r="CT1008" s="263"/>
      <c r="CU1008" s="263"/>
      <c r="CV1008" s="263"/>
      <c r="CW1008" s="263"/>
      <c r="CX1008" s="263"/>
      <c r="CY1008" s="263"/>
      <c r="CZ1008" s="263"/>
      <c r="DA1008" s="263"/>
      <c r="DB1008" s="263"/>
      <c r="DC1008" s="263"/>
      <c r="DD1008" s="263"/>
      <c r="DE1008" s="263"/>
      <c r="DF1008" s="263"/>
      <c r="DG1008" s="263"/>
      <c r="DH1008" s="263"/>
      <c r="DI1008" s="263"/>
      <c r="DJ1008" s="263"/>
      <c r="DK1008" s="263"/>
      <c r="DL1008" s="263"/>
      <c r="DM1008" s="263"/>
      <c r="DN1008" s="263"/>
      <c r="DP1008" s="263"/>
      <c r="DQ1008" s="263"/>
    </row>
    <row r="1009" spans="1:131" ht="20.100000000000001" hidden="1" customHeight="1">
      <c r="A1009" s="837"/>
      <c r="B1009" s="826"/>
      <c r="C1009" s="826"/>
      <c r="D1009" s="826"/>
      <c r="E1009" s="826"/>
      <c r="F1009" s="826"/>
      <c r="G1009" s="826"/>
      <c r="H1009" s="836"/>
      <c r="I1009" s="765"/>
      <c r="J1009" s="766"/>
      <c r="K1009" s="766"/>
      <c r="L1009" s="766"/>
      <c r="M1009" s="766"/>
      <c r="N1009" s="766"/>
      <c r="O1009" s="788"/>
      <c r="P1009" s="794"/>
      <c r="Q1009" s="795"/>
      <c r="R1009" s="794"/>
      <c r="S1009" s="709"/>
      <c r="T1009" s="709"/>
      <c r="U1009" s="710"/>
      <c r="V1009" s="709"/>
      <c r="W1009" s="709"/>
      <c r="X1009" s="709"/>
      <c r="Y1009" s="709"/>
      <c r="Z1009" s="709"/>
      <c r="AA1009" s="709"/>
      <c r="AB1009" s="709"/>
      <c r="AC1009" s="1920">
        <v>0</v>
      </c>
      <c r="AD1009" s="1920"/>
      <c r="AE1009" s="1095" t="s">
        <v>853</v>
      </c>
      <c r="AF1009" s="1990">
        <v>0</v>
      </c>
      <c r="AG1009" s="1990"/>
      <c r="AH1009" s="1095" t="s">
        <v>853</v>
      </c>
      <c r="AI1009" s="1978">
        <v>1</v>
      </c>
      <c r="AJ1009" s="1978"/>
      <c r="AK1009" s="795"/>
      <c r="AL1009" s="740">
        <f>ROUND(AC1009*AF1009*AI1009,0)</f>
        <v>0</v>
      </c>
      <c r="AM1009" s="741"/>
      <c r="AN1009" s="741"/>
      <c r="AO1009" s="741"/>
      <c r="AP1009" s="741"/>
      <c r="AQ1009" s="742"/>
      <c r="CL1009" s="262"/>
      <c r="CM1009" s="262"/>
      <c r="CN1009" s="262"/>
      <c r="CO1009" s="262"/>
      <c r="CP1009" s="262"/>
      <c r="CQ1009" s="262"/>
      <c r="CR1009" s="262"/>
      <c r="CS1009" s="262"/>
      <c r="CT1009" s="262"/>
      <c r="CU1009" s="262"/>
      <c r="CV1009" s="262"/>
      <c r="CW1009" s="262"/>
      <c r="CX1009" s="262"/>
      <c r="CY1009" s="262"/>
      <c r="CZ1009" s="262"/>
      <c r="DA1009" s="262"/>
      <c r="DB1009" s="262"/>
      <c r="DC1009" s="262"/>
      <c r="DD1009" s="262"/>
      <c r="DE1009" s="262"/>
      <c r="DF1009" s="262"/>
      <c r="DG1009" s="262"/>
      <c r="DH1009" s="262"/>
      <c r="DI1009" s="262"/>
      <c r="DJ1009" s="263"/>
      <c r="DK1009" s="263"/>
      <c r="DL1009" s="263"/>
      <c r="DM1009" s="263"/>
      <c r="DN1009" s="263"/>
      <c r="DP1009" s="263"/>
      <c r="DQ1009" s="263"/>
    </row>
    <row r="1010" spans="1:131" ht="20.100000000000001" hidden="1" customHeight="1">
      <c r="A1010" s="837"/>
      <c r="B1010" s="826"/>
      <c r="C1010" s="826"/>
      <c r="D1010" s="826"/>
      <c r="E1010" s="826"/>
      <c r="F1010" s="826"/>
      <c r="G1010" s="826"/>
      <c r="H1010" s="836"/>
      <c r="I1010" s="765"/>
      <c r="J1010" s="766"/>
      <c r="K1010" s="766"/>
      <c r="L1010" s="766"/>
      <c r="M1010" s="766"/>
      <c r="N1010" s="766"/>
      <c r="O1010" s="788"/>
      <c r="P1010" s="808"/>
      <c r="Q1010" s="810"/>
      <c r="R1010" s="811" t="s">
        <v>431</v>
      </c>
      <c r="S1010" s="809"/>
      <c r="T1010" s="809"/>
      <c r="U1010" s="763" t="s">
        <v>496</v>
      </c>
      <c r="V1010" s="747"/>
      <c r="W1010" s="809"/>
      <c r="X1010" s="809"/>
      <c r="Y1010" s="809"/>
      <c r="Z1010" s="763"/>
      <c r="AA1010" s="747"/>
      <c r="AB1010" s="747"/>
      <c r="AC1010" s="747"/>
      <c r="AD1010" s="763"/>
      <c r="AE1010" s="747"/>
      <c r="AF1010" s="747"/>
      <c r="AG1010" s="747"/>
      <c r="AH1010" s="747"/>
      <c r="AI1010" s="747"/>
      <c r="AJ1010" s="747"/>
      <c r="AK1010" s="810"/>
      <c r="AL1010" s="753">
        <f>SUM(AL1005:AL1009)</f>
        <v>120</v>
      </c>
      <c r="AM1010" s="754"/>
      <c r="AN1010" s="754"/>
      <c r="AO1010" s="754"/>
      <c r="AP1010" s="754"/>
      <c r="AQ1010" s="755"/>
      <c r="CL1010" s="262"/>
      <c r="CM1010" s="262"/>
      <c r="CN1010" s="262"/>
      <c r="CO1010" s="262"/>
      <c r="CP1010" s="262"/>
      <c r="CQ1010" s="262"/>
      <c r="CR1010" s="262"/>
      <c r="CS1010" s="262"/>
      <c r="CT1010" s="262"/>
      <c r="CU1010" s="262"/>
      <c r="CV1010" s="262"/>
      <c r="CW1010" s="262"/>
      <c r="CX1010" s="262"/>
      <c r="CY1010" s="262"/>
      <c r="CZ1010" s="262"/>
      <c r="DA1010" s="262"/>
      <c r="DB1010" s="262"/>
      <c r="DC1010" s="262"/>
      <c r="DD1010" s="262"/>
      <c r="DE1010" s="262"/>
      <c r="DF1010" s="262"/>
      <c r="DG1010" s="262"/>
      <c r="DH1010" s="262"/>
      <c r="DI1010" s="262"/>
      <c r="DJ1010" s="263"/>
      <c r="DK1010" s="263"/>
      <c r="DL1010" s="263"/>
      <c r="DM1010" s="263"/>
      <c r="DN1010" s="263"/>
      <c r="DP1010" s="263"/>
      <c r="DQ1010" s="263"/>
    </row>
    <row r="1011" spans="1:131" ht="20.100000000000001" hidden="1" customHeight="1">
      <c r="A1011" s="837"/>
      <c r="B1011" s="826"/>
      <c r="C1011" s="826"/>
      <c r="D1011" s="826"/>
      <c r="E1011" s="826"/>
      <c r="F1011" s="826"/>
      <c r="G1011" s="826"/>
      <c r="H1011" s="836"/>
      <c r="I1011" s="765"/>
      <c r="J1011" s="766"/>
      <c r="K1011" s="766"/>
      <c r="L1011" s="766"/>
      <c r="M1011" s="766"/>
      <c r="N1011" s="766"/>
      <c r="O1011" s="788"/>
      <c r="P1011" s="765" t="s">
        <v>448</v>
      </c>
      <c r="Q1011" s="788"/>
      <c r="R1011" s="837" t="s">
        <v>858</v>
      </c>
      <c r="S1011" s="716"/>
      <c r="T1011" s="716"/>
      <c r="U1011" s="716"/>
      <c r="V1011" s="896"/>
      <c r="W1011" s="724"/>
      <c r="X1011" s="724"/>
      <c r="Y1011" s="724"/>
      <c r="Z1011" s="724"/>
      <c r="AA1011" s="896"/>
      <c r="AB1011" s="724"/>
      <c r="AC1011" s="724"/>
      <c r="AD1011" s="724"/>
      <c r="AE1011" s="724"/>
      <c r="AF1011" s="724"/>
      <c r="AG1011" s="724"/>
      <c r="AH1011" s="896"/>
      <c r="AI1011" s="724"/>
      <c r="AJ1011" s="724"/>
      <c r="AK1011" s="795"/>
      <c r="AL1011" s="740"/>
      <c r="AM1011" s="741"/>
      <c r="AN1011" s="741"/>
      <c r="AO1011" s="741"/>
      <c r="AP1011" s="741"/>
      <c r="AQ1011" s="742"/>
      <c r="CL1011" s="262"/>
      <c r="CM1011" s="262"/>
      <c r="CN1011" s="262"/>
      <c r="CO1011" s="262"/>
      <c r="CP1011" s="262"/>
      <c r="CQ1011" s="262"/>
      <c r="CR1011" s="262"/>
      <c r="CS1011" s="262"/>
      <c r="CT1011" s="262"/>
      <c r="CU1011" s="262"/>
      <c r="CV1011" s="262"/>
      <c r="CW1011" s="262"/>
      <c r="CX1011" s="262"/>
      <c r="CY1011" s="262"/>
      <c r="CZ1011" s="262"/>
      <c r="DA1011" s="262"/>
      <c r="DB1011" s="262"/>
      <c r="DC1011" s="262"/>
      <c r="DD1011" s="262"/>
      <c r="DE1011" s="262"/>
      <c r="DF1011" s="262"/>
      <c r="DG1011" s="262"/>
      <c r="DH1011" s="262"/>
      <c r="DI1011" s="262"/>
      <c r="DJ1011" s="263"/>
      <c r="DK1011" s="263"/>
      <c r="DL1011" s="263"/>
      <c r="DM1011" s="263"/>
      <c r="DN1011" s="263"/>
      <c r="DP1011" s="263"/>
      <c r="DQ1011" s="263"/>
    </row>
    <row r="1012" spans="1:131" ht="20.100000000000001" hidden="1" customHeight="1">
      <c r="A1012" s="837"/>
      <c r="B1012" s="826"/>
      <c r="C1012" s="826"/>
      <c r="D1012" s="826"/>
      <c r="E1012" s="826"/>
      <c r="F1012" s="826"/>
      <c r="G1012" s="826"/>
      <c r="H1012" s="836"/>
      <c r="I1012" s="765"/>
      <c r="J1012" s="766"/>
      <c r="K1012" s="766"/>
      <c r="L1012" s="766"/>
      <c r="M1012" s="766"/>
      <c r="N1012" s="766"/>
      <c r="O1012" s="788"/>
      <c r="P1012" s="794"/>
      <c r="Q1012" s="795"/>
      <c r="R1012" s="794"/>
      <c r="S1012" s="709"/>
      <c r="T1012" s="709"/>
      <c r="U1012" s="710"/>
      <c r="V1012" s="709"/>
      <c r="W1012" s="709"/>
      <c r="X1012" s="709"/>
      <c r="Y1012" s="709"/>
      <c r="Z1012" s="1976">
        <f>AC1005</f>
        <v>6</v>
      </c>
      <c r="AA1012" s="1976"/>
      <c r="AB1012" s="1313"/>
      <c r="AC1012" s="1312" t="s">
        <v>853</v>
      </c>
      <c r="AD1012" s="1989">
        <f>AF1005</f>
        <v>4</v>
      </c>
      <c r="AE1012" s="1989"/>
      <c r="AF1012" s="1095" t="s">
        <v>853</v>
      </c>
      <c r="AG1012" s="1210">
        <f>AI1005</f>
        <v>1</v>
      </c>
      <c r="AH1012" s="1095" t="s">
        <v>853</v>
      </c>
      <c r="AI1012" s="1917">
        <v>2</v>
      </c>
      <c r="AJ1012" s="1917"/>
      <c r="AK1012" s="1991"/>
      <c r="AL1012" s="740">
        <f>ROUND(Z1012*AD1012*AG1012*AI1012,3)</f>
        <v>48</v>
      </c>
      <c r="AM1012" s="741"/>
      <c r="AN1012" s="741"/>
      <c r="AO1012" s="741"/>
      <c r="AP1012" s="741"/>
      <c r="AQ1012" s="742"/>
      <c r="CL1012" s="262"/>
      <c r="CM1012" s="262"/>
      <c r="CN1012" s="262"/>
      <c r="CO1012" s="262"/>
      <c r="CP1012" s="262"/>
      <c r="CQ1012" s="262"/>
      <c r="CR1012" s="262"/>
      <c r="CS1012" s="262"/>
      <c r="CT1012" s="262"/>
      <c r="CU1012" s="262"/>
      <c r="CV1012" s="262"/>
      <c r="CW1012" s="262"/>
      <c r="CX1012" s="262"/>
      <c r="CY1012" s="262"/>
      <c r="CZ1012" s="262"/>
      <c r="DA1012" s="262"/>
      <c r="DB1012" s="262"/>
      <c r="DC1012" s="262"/>
      <c r="DD1012" s="262"/>
      <c r="DE1012" s="262"/>
      <c r="DF1012" s="262"/>
      <c r="DG1012" s="262"/>
      <c r="DH1012" s="262"/>
      <c r="DI1012" s="262"/>
      <c r="DJ1012" s="263"/>
      <c r="DK1012" s="263"/>
      <c r="DL1012" s="263"/>
      <c r="DM1012" s="263"/>
      <c r="DN1012" s="263"/>
      <c r="DP1012" s="263"/>
      <c r="DQ1012" s="263"/>
    </row>
    <row r="1013" spans="1:131" ht="20.100000000000001" hidden="1" customHeight="1">
      <c r="A1013" s="837"/>
      <c r="B1013" s="826"/>
      <c r="C1013" s="826"/>
      <c r="D1013" s="826"/>
      <c r="E1013" s="826"/>
      <c r="F1013" s="826"/>
      <c r="G1013" s="826"/>
      <c r="H1013" s="836"/>
      <c r="I1013" s="794" t="s">
        <v>709</v>
      </c>
      <c r="J1013" s="709"/>
      <c r="K1013" s="709"/>
      <c r="L1013" s="709"/>
      <c r="M1013" s="709"/>
      <c r="N1013" s="709"/>
      <c r="O1013" s="795"/>
      <c r="P1013" s="794"/>
      <c r="Q1013" s="795"/>
      <c r="R1013" s="794"/>
      <c r="S1013" s="709"/>
      <c r="T1013" s="709"/>
      <c r="U1013" s="710"/>
      <c r="V1013" s="709"/>
      <c r="W1013" s="709"/>
      <c r="X1013" s="709"/>
      <c r="Y1013" s="709"/>
      <c r="Z1013" s="1976">
        <f>AC1006</f>
        <v>2</v>
      </c>
      <c r="AA1013" s="1976"/>
      <c r="AB1013" s="1313"/>
      <c r="AC1013" s="1312" t="s">
        <v>853</v>
      </c>
      <c r="AD1013" s="1989">
        <f>AF1006</f>
        <v>3</v>
      </c>
      <c r="AE1013" s="1989"/>
      <c r="AF1013" s="1095" t="s">
        <v>853</v>
      </c>
      <c r="AG1013" s="1210">
        <f>AI1006</f>
        <v>1</v>
      </c>
      <c r="AH1013" s="1095" t="s">
        <v>853</v>
      </c>
      <c r="AI1013" s="1917">
        <v>2</v>
      </c>
      <c r="AJ1013" s="1917"/>
      <c r="AK1013" s="1991"/>
      <c r="AL1013" s="740">
        <f>ROUND(Z1013*AD1013*AG1013*AI1013,3)</f>
        <v>12</v>
      </c>
      <c r="AM1013" s="741"/>
      <c r="AN1013" s="741"/>
      <c r="AO1013" s="741"/>
      <c r="AP1013" s="741"/>
      <c r="AQ1013" s="742"/>
      <c r="CL1013" s="262"/>
      <c r="CM1013" s="262"/>
      <c r="CN1013" s="262"/>
      <c r="CO1013" s="262"/>
      <c r="CP1013" s="262"/>
      <c r="CQ1013" s="262"/>
      <c r="CR1013" s="262"/>
      <c r="CS1013" s="262"/>
      <c r="CT1013" s="262"/>
      <c r="CU1013" s="262"/>
      <c r="CV1013" s="262"/>
      <c r="CW1013" s="262"/>
      <c r="CX1013" s="262"/>
      <c r="CY1013" s="262"/>
      <c r="CZ1013" s="262"/>
      <c r="DA1013" s="262"/>
      <c r="DB1013" s="262"/>
      <c r="DC1013" s="262"/>
      <c r="DD1013" s="262"/>
      <c r="DE1013" s="262"/>
      <c r="DF1013" s="262"/>
      <c r="DG1013" s="262"/>
      <c r="DH1013" s="262"/>
      <c r="DI1013" s="262"/>
      <c r="DJ1013" s="263"/>
      <c r="DK1013" s="263"/>
      <c r="DL1013" s="263"/>
      <c r="DM1013" s="263"/>
      <c r="DQ1013" s="263"/>
    </row>
    <row r="1014" spans="1:131" ht="20.100000000000001" hidden="1" customHeight="1">
      <c r="A1014" s="837"/>
      <c r="B1014" s="826"/>
      <c r="C1014" s="826"/>
      <c r="D1014" s="826"/>
      <c r="E1014" s="826"/>
      <c r="F1014" s="826"/>
      <c r="G1014" s="826"/>
      <c r="H1014" s="836"/>
      <c r="I1014" s="794"/>
      <c r="J1014" s="709"/>
      <c r="K1014" s="709"/>
      <c r="L1014" s="709"/>
      <c r="M1014" s="709"/>
      <c r="N1014" s="709"/>
      <c r="O1014" s="795"/>
      <c r="P1014" s="794"/>
      <c r="Q1014" s="795"/>
      <c r="R1014" s="794"/>
      <c r="S1014" s="709"/>
      <c r="T1014" s="709"/>
      <c r="U1014" s="710"/>
      <c r="V1014" s="709"/>
      <c r="W1014" s="709"/>
      <c r="X1014" s="709"/>
      <c r="Y1014" s="709"/>
      <c r="Z1014" s="1976">
        <f>AC1007</f>
        <v>18</v>
      </c>
      <c r="AA1014" s="1976"/>
      <c r="AB1014" s="1313"/>
      <c r="AC1014" s="1312" t="s">
        <v>853</v>
      </c>
      <c r="AD1014" s="1989">
        <f>AF1007</f>
        <v>4</v>
      </c>
      <c r="AE1014" s="1989"/>
      <c r="AF1014" s="1095" t="s">
        <v>853</v>
      </c>
      <c r="AG1014" s="1210">
        <f>AI1007</f>
        <v>1</v>
      </c>
      <c r="AH1014" s="1095" t="s">
        <v>853</v>
      </c>
      <c r="AI1014" s="1917">
        <v>2.8</v>
      </c>
      <c r="AJ1014" s="1917"/>
      <c r="AK1014" s="1991"/>
      <c r="AL1014" s="740">
        <f>ROUND(Z1014*AD1014*AG1014*AI1014,3)</f>
        <v>201.6</v>
      </c>
      <c r="AM1014" s="741"/>
      <c r="AN1014" s="741"/>
      <c r="AO1014" s="741"/>
      <c r="AP1014" s="741"/>
      <c r="AQ1014" s="742"/>
      <c r="CL1014" s="262"/>
      <c r="CM1014" s="262"/>
      <c r="CN1014" s="262"/>
      <c r="CO1014" s="262"/>
      <c r="CP1014" s="262"/>
      <c r="CQ1014" s="262"/>
      <c r="CR1014" s="262"/>
      <c r="CS1014" s="262"/>
      <c r="CT1014" s="262"/>
      <c r="CU1014" s="262"/>
      <c r="CV1014" s="262"/>
      <c r="CW1014" s="262"/>
      <c r="CX1014" s="262"/>
      <c r="CY1014" s="262"/>
      <c r="CZ1014" s="262"/>
      <c r="DA1014" s="262"/>
      <c r="DB1014" s="262"/>
      <c r="DC1014" s="262"/>
      <c r="DD1014" s="262"/>
      <c r="DE1014" s="262"/>
      <c r="DF1014" s="262"/>
      <c r="DG1014" s="262"/>
      <c r="DH1014" s="262"/>
      <c r="DI1014" s="262"/>
      <c r="DJ1014" s="263"/>
      <c r="DK1014" s="263"/>
      <c r="DL1014" s="263"/>
      <c r="DM1014" s="263"/>
    </row>
    <row r="1015" spans="1:131" ht="20.100000000000001" hidden="1" customHeight="1">
      <c r="A1015" s="837"/>
      <c r="B1015" s="826"/>
      <c r="C1015" s="826"/>
      <c r="D1015" s="826"/>
      <c r="E1015" s="826"/>
      <c r="F1015" s="826"/>
      <c r="G1015" s="826"/>
      <c r="H1015" s="836"/>
      <c r="I1015" s="794"/>
      <c r="J1015" s="709"/>
      <c r="K1015" s="709"/>
      <c r="L1015" s="709"/>
      <c r="M1015" s="709"/>
      <c r="N1015" s="709"/>
      <c r="O1015" s="795"/>
      <c r="P1015" s="794"/>
      <c r="Q1015" s="795"/>
      <c r="R1015" s="794"/>
      <c r="S1015" s="709"/>
      <c r="T1015" s="709"/>
      <c r="U1015" s="710"/>
      <c r="V1015" s="709"/>
      <c r="W1015" s="709"/>
      <c r="X1015" s="709"/>
      <c r="Y1015" s="709"/>
      <c r="Z1015" s="1920">
        <f>AC1008</f>
        <v>6</v>
      </c>
      <c r="AA1015" s="1920"/>
      <c r="AB1015" s="1210"/>
      <c r="AC1015" s="1095" t="s">
        <v>853</v>
      </c>
      <c r="AD1015" s="1990">
        <f>AF1008</f>
        <v>3</v>
      </c>
      <c r="AE1015" s="1990"/>
      <c r="AF1015" s="1095" t="s">
        <v>853</v>
      </c>
      <c r="AG1015" s="1210">
        <f>AI1008</f>
        <v>1</v>
      </c>
      <c r="AH1015" s="1095" t="s">
        <v>853</v>
      </c>
      <c r="AI1015" s="1917">
        <v>2.8</v>
      </c>
      <c r="AJ1015" s="1917"/>
      <c r="AK1015" s="1991"/>
      <c r="AL1015" s="740">
        <f>ROUND(Z1015*AD1015*AG1015*AI1015,3)</f>
        <v>50.4</v>
      </c>
      <c r="AM1015" s="741"/>
      <c r="AN1015" s="741"/>
      <c r="AO1015" s="741"/>
      <c r="AP1015" s="741"/>
      <c r="AQ1015" s="742"/>
      <c r="CL1015" s="262"/>
      <c r="CM1015" s="262"/>
      <c r="CN1015" s="262"/>
      <c r="CO1015" s="262"/>
      <c r="CP1015" s="262"/>
      <c r="CQ1015" s="262"/>
      <c r="CR1015" s="262"/>
      <c r="CS1015" s="262"/>
      <c r="CT1015" s="262"/>
      <c r="CU1015" s="262"/>
      <c r="CV1015" s="262"/>
      <c r="CW1015" s="262"/>
      <c r="CX1015" s="262"/>
      <c r="CY1015" s="262"/>
      <c r="CZ1015" s="262"/>
      <c r="DA1015" s="262"/>
      <c r="DB1015" s="262"/>
      <c r="DC1015" s="262"/>
      <c r="DD1015" s="262"/>
      <c r="DE1015" s="262"/>
      <c r="DF1015" s="262"/>
      <c r="DG1015" s="262"/>
      <c r="DH1015" s="262"/>
      <c r="DI1015" s="262"/>
      <c r="DJ1015" s="263"/>
      <c r="DK1015" s="263"/>
      <c r="DL1015" s="263"/>
      <c r="DM1015" s="263"/>
    </row>
    <row r="1016" spans="1:131" ht="20.100000000000001" hidden="1" customHeight="1">
      <c r="A1016" s="837"/>
      <c r="B1016" s="826"/>
      <c r="C1016" s="826"/>
      <c r="D1016" s="826"/>
      <c r="E1016" s="826"/>
      <c r="F1016" s="826"/>
      <c r="G1016" s="826"/>
      <c r="H1016" s="836"/>
      <c r="I1016" s="794"/>
      <c r="J1016" s="709"/>
      <c r="K1016" s="709"/>
      <c r="L1016" s="709"/>
      <c r="M1016" s="709"/>
      <c r="N1016" s="709"/>
      <c r="O1016" s="795"/>
      <c r="P1016" s="794"/>
      <c r="Q1016" s="795"/>
      <c r="R1016" s="794"/>
      <c r="S1016" s="709"/>
      <c r="T1016" s="709"/>
      <c r="U1016" s="710"/>
      <c r="V1016" s="709"/>
      <c r="W1016" s="709"/>
      <c r="X1016" s="709"/>
      <c r="Y1016" s="709"/>
      <c r="Z1016" s="1920">
        <f>AC1009</f>
        <v>0</v>
      </c>
      <c r="AA1016" s="1920"/>
      <c r="AB1016" s="1210"/>
      <c r="AC1016" s="1095" t="s">
        <v>853</v>
      </c>
      <c r="AD1016" s="1990">
        <f>AF1009</f>
        <v>0</v>
      </c>
      <c r="AE1016" s="1990"/>
      <c r="AF1016" s="1095" t="s">
        <v>853</v>
      </c>
      <c r="AG1016" s="1210">
        <f>AI1009</f>
        <v>1</v>
      </c>
      <c r="AH1016" s="1095" t="s">
        <v>853</v>
      </c>
      <c r="AI1016" s="1917">
        <v>0</v>
      </c>
      <c r="AJ1016" s="1917"/>
      <c r="AK1016" s="1991"/>
      <c r="AL1016" s="740">
        <f>ROUND(Z1016*AD1016*AG1016*AI1016,3)</f>
        <v>0</v>
      </c>
      <c r="AM1016" s="741"/>
      <c r="AN1016" s="741"/>
      <c r="AO1016" s="741"/>
      <c r="AP1016" s="741"/>
      <c r="AQ1016" s="742"/>
      <c r="CL1016" s="262"/>
      <c r="CM1016" s="262"/>
      <c r="CN1016" s="262"/>
      <c r="CO1016" s="262"/>
      <c r="CP1016" s="262"/>
      <c r="CQ1016" s="262"/>
      <c r="CR1016" s="262"/>
      <c r="CS1016" s="262"/>
      <c r="CT1016" s="262"/>
      <c r="CU1016" s="262"/>
      <c r="CV1016" s="262"/>
      <c r="CW1016" s="262"/>
      <c r="CX1016" s="262"/>
      <c r="CY1016" s="262"/>
      <c r="CZ1016" s="262"/>
      <c r="DA1016" s="262"/>
      <c r="DB1016" s="262"/>
      <c r="DC1016" s="262"/>
      <c r="DD1016" s="262"/>
      <c r="DE1016" s="262"/>
      <c r="DF1016" s="262"/>
      <c r="DG1016" s="262"/>
      <c r="DH1016" s="262"/>
      <c r="DI1016" s="262"/>
      <c r="DJ1016" s="263"/>
      <c r="DK1016" s="263"/>
      <c r="DL1016" s="263"/>
      <c r="DM1016" s="263"/>
    </row>
    <row r="1017" spans="1:131" ht="20.100000000000001" hidden="1" customHeight="1">
      <c r="A1017" s="837"/>
      <c r="B1017" s="826"/>
      <c r="C1017" s="826"/>
      <c r="D1017" s="826"/>
      <c r="E1017" s="826"/>
      <c r="F1017" s="826"/>
      <c r="G1017" s="826"/>
      <c r="H1017" s="836"/>
      <c r="I1017" s="794"/>
      <c r="J1017" s="709"/>
      <c r="K1017" s="709"/>
      <c r="L1017" s="709"/>
      <c r="M1017" s="709"/>
      <c r="N1017" s="709"/>
      <c r="O1017" s="795"/>
      <c r="P1017" s="794"/>
      <c r="Q1017" s="795"/>
      <c r="R1017" s="765" t="s">
        <v>431</v>
      </c>
      <c r="S1017" s="766"/>
      <c r="T1017" s="766"/>
      <c r="U1017" s="710" t="s">
        <v>496</v>
      </c>
      <c r="V1017" s="709"/>
      <c r="W1017" s="766"/>
      <c r="X1017" s="766"/>
      <c r="Y1017" s="766"/>
      <c r="Z1017" s="710"/>
      <c r="AA1017" s="709"/>
      <c r="AB1017" s="709"/>
      <c r="AC1017" s="709"/>
      <c r="AD1017" s="710"/>
      <c r="AE1017" s="709"/>
      <c r="AF1017" s="709"/>
      <c r="AG1017" s="709"/>
      <c r="AH1017" s="709"/>
      <c r="AI1017" s="709"/>
      <c r="AJ1017" s="709"/>
      <c r="AK1017" s="795"/>
      <c r="AL1017" s="740">
        <f>SUM(AL1012:AL1016)</f>
        <v>312</v>
      </c>
      <c r="AM1017" s="741"/>
      <c r="AN1017" s="741"/>
      <c r="AO1017" s="741"/>
      <c r="AP1017" s="741"/>
      <c r="AQ1017" s="742"/>
      <c r="CL1017" s="262"/>
      <c r="CM1017" s="262"/>
      <c r="CN1017" s="262"/>
      <c r="CO1017" s="262"/>
      <c r="CP1017" s="262"/>
      <c r="CQ1017" s="262"/>
      <c r="CR1017" s="262"/>
      <c r="CS1017" s="262"/>
      <c r="CT1017" s="262"/>
      <c r="CU1017" s="262"/>
      <c r="CV1017" s="262"/>
      <c r="CW1017" s="262"/>
      <c r="CX1017" s="262"/>
      <c r="CY1017" s="262"/>
      <c r="CZ1017" s="262"/>
      <c r="DA1017" s="262"/>
      <c r="DB1017" s="262"/>
      <c r="DC1017" s="262"/>
      <c r="DD1017" s="262"/>
      <c r="DE1017" s="262"/>
      <c r="DF1017" s="262"/>
      <c r="DG1017" s="262"/>
      <c r="DH1017" s="262"/>
      <c r="DI1017" s="262"/>
      <c r="DJ1017" s="263"/>
      <c r="DK1017" s="263"/>
      <c r="DL1017" s="263"/>
      <c r="DM1017" s="263"/>
    </row>
    <row r="1018" spans="1:131" s="262" customFormat="1" ht="18.899999999999999" hidden="1" customHeight="1">
      <c r="A1018" s="837"/>
      <c r="B1018" s="826"/>
      <c r="C1018" s="826"/>
      <c r="D1018" s="826"/>
      <c r="E1018" s="826"/>
      <c r="F1018" s="826"/>
      <c r="G1018" s="826"/>
      <c r="H1018" s="836"/>
      <c r="I1018" s="1049" t="s">
        <v>669</v>
      </c>
      <c r="J1018" s="1050"/>
      <c r="K1018" s="1050"/>
      <c r="L1018" s="1050"/>
      <c r="M1018" s="1050"/>
      <c r="N1018" s="1050"/>
      <c r="O1018" s="1051"/>
      <c r="P1018" s="720" t="s">
        <v>503</v>
      </c>
      <c r="Q1018" s="719"/>
      <c r="R1018" s="956" t="s">
        <v>502</v>
      </c>
      <c r="S1018" s="724"/>
      <c r="T1018" s="724"/>
      <c r="U1018" s="724"/>
      <c r="V1018" s="724"/>
      <c r="W1018" s="1926">
        <f>AL1017</f>
        <v>312</v>
      </c>
      <c r="X1018" s="1926"/>
      <c r="Y1018" s="1926"/>
      <c r="Z1018" s="1926"/>
      <c r="AA1018" s="1926"/>
      <c r="AB1018" s="896" t="s">
        <v>501</v>
      </c>
      <c r="AC1018" s="1132">
        <v>1.3299999999999999E-2</v>
      </c>
      <c r="AD1018" s="1133"/>
      <c r="AE1018" s="1133"/>
      <c r="AF1018" s="1134"/>
      <c r="AG1018" s="1134"/>
      <c r="AH1018" s="728"/>
      <c r="AI1018" s="728"/>
      <c r="AJ1018" s="728"/>
      <c r="AK1018" s="729"/>
      <c r="AL1018" s="730">
        <f>ROUND(W1018*AC1018,3)</f>
        <v>4.1500000000000004</v>
      </c>
      <c r="AM1018" s="900"/>
      <c r="AN1018" s="900"/>
      <c r="AO1018" s="900"/>
      <c r="AP1018" s="900"/>
      <c r="AQ1018" s="901"/>
      <c r="AR1018" s="106"/>
      <c r="AS1018" s="106"/>
      <c r="AT1018" s="106"/>
      <c r="AU1018" s="106"/>
      <c r="AV1018" s="106"/>
      <c r="AW1018" s="106"/>
      <c r="AX1018" s="106"/>
      <c r="AY1018" s="106"/>
      <c r="AZ1018" s="106"/>
      <c r="BA1018" s="106"/>
      <c r="BB1018" s="106"/>
      <c r="BC1018" s="106"/>
      <c r="BD1018" s="106"/>
      <c r="BE1018" s="106"/>
      <c r="BF1018" s="106"/>
      <c r="BG1018" s="106"/>
      <c r="BH1018" s="106"/>
      <c r="BI1018" s="106"/>
      <c r="BJ1018" s="106"/>
      <c r="BK1018" s="106"/>
      <c r="BL1018" s="106"/>
      <c r="BM1018" s="106"/>
      <c r="BN1018" s="106"/>
      <c r="BO1018" s="106"/>
      <c r="BP1018" s="106"/>
      <c r="BQ1018" s="106"/>
      <c r="BR1018" s="106"/>
      <c r="BS1018" s="106"/>
      <c r="BT1018" s="106"/>
      <c r="BU1018" s="106"/>
      <c r="BV1018" s="106"/>
      <c r="BW1018" s="106"/>
      <c r="BX1018" s="106"/>
      <c r="BY1018" s="106"/>
      <c r="BZ1018" s="106"/>
      <c r="CA1018" s="106"/>
      <c r="CB1018" s="106"/>
      <c r="CC1018" s="106"/>
      <c r="CD1018" s="106"/>
      <c r="CE1018" s="106"/>
      <c r="CF1018" s="106"/>
      <c r="CG1018" s="106"/>
      <c r="CH1018" s="106"/>
      <c r="CI1018" s="106"/>
      <c r="CJ1018" s="106"/>
      <c r="CK1018" s="106"/>
    </row>
    <row r="1019" spans="1:131" s="262" customFormat="1" ht="18.899999999999999" hidden="1" customHeight="1">
      <c r="A1019" s="842"/>
      <c r="B1019" s="843"/>
      <c r="C1019" s="843"/>
      <c r="D1019" s="843"/>
      <c r="E1019" s="843"/>
      <c r="F1019" s="843"/>
      <c r="G1019" s="843"/>
      <c r="H1019" s="844"/>
      <c r="I1019" s="845"/>
      <c r="J1019" s="778"/>
      <c r="K1019" s="778"/>
      <c r="L1019" s="778"/>
      <c r="M1019" s="778"/>
      <c r="N1019" s="778"/>
      <c r="O1019" s="847"/>
      <c r="P1019" s="1072"/>
      <c r="Q1019" s="775"/>
      <c r="R1019" s="842" t="s">
        <v>504</v>
      </c>
      <c r="S1019" s="778"/>
      <c r="T1019" s="963">
        <v>5</v>
      </c>
      <c r="U1019" s="778" t="s">
        <v>505</v>
      </c>
      <c r="V1019" s="778"/>
      <c r="W1019" s="1933">
        <f>AL1018</f>
        <v>4.1500000000000004</v>
      </c>
      <c r="X1019" s="1933"/>
      <c r="Y1019" s="1933"/>
      <c r="Z1019" s="1933"/>
      <c r="AA1019" s="1933"/>
      <c r="AB1019" s="773" t="s">
        <v>501</v>
      </c>
      <c r="AC1019" s="964">
        <f>1+T1019/100</f>
        <v>1.05</v>
      </c>
      <c r="AD1019" s="965"/>
      <c r="AE1019" s="965"/>
      <c r="AF1019" s="780"/>
      <c r="AG1019" s="780"/>
      <c r="AH1019" s="780"/>
      <c r="AI1019" s="780"/>
      <c r="AJ1019" s="780"/>
      <c r="AK1019" s="781"/>
      <c r="AL1019" s="853">
        <f>ROUND(W1019*AC1019,3)</f>
        <v>4.3579999999999997</v>
      </c>
      <c r="AM1019" s="854"/>
      <c r="AN1019" s="854"/>
      <c r="AO1019" s="854"/>
      <c r="AP1019" s="854"/>
      <c r="AQ1019" s="855"/>
      <c r="AR1019" s="106"/>
      <c r="AS1019" s="106"/>
      <c r="AT1019" s="106"/>
      <c r="AU1019" s="106"/>
      <c r="AV1019" s="106"/>
      <c r="AW1019" s="106"/>
      <c r="AX1019" s="106"/>
      <c r="AY1019" s="106"/>
      <c r="AZ1019" s="106"/>
      <c r="BA1019" s="106"/>
      <c r="BB1019" s="106"/>
      <c r="BC1019" s="106"/>
      <c r="BD1019" s="106"/>
      <c r="BE1019" s="106"/>
      <c r="BF1019" s="106"/>
      <c r="BG1019" s="106"/>
      <c r="BH1019" s="106"/>
      <c r="BI1019" s="106"/>
      <c r="BJ1019" s="106"/>
      <c r="BK1019" s="106"/>
      <c r="BL1019" s="106"/>
      <c r="BM1019" s="106"/>
      <c r="BN1019" s="106"/>
      <c r="BO1019" s="106"/>
      <c r="BP1019" s="106"/>
      <c r="BQ1019" s="106"/>
      <c r="BR1019" s="106"/>
      <c r="BS1019" s="106"/>
      <c r="BT1019" s="106"/>
      <c r="BU1019" s="106"/>
      <c r="BV1019" s="106"/>
      <c r="BW1019" s="106"/>
      <c r="BX1019" s="106"/>
      <c r="BY1019" s="106"/>
      <c r="BZ1019" s="106"/>
      <c r="CA1019" s="106"/>
      <c r="CB1019" s="106"/>
      <c r="CC1019" s="106"/>
      <c r="CD1019" s="106"/>
      <c r="CE1019" s="106"/>
      <c r="CF1019" s="106"/>
      <c r="CG1019" s="106"/>
      <c r="CH1019" s="106"/>
      <c r="CI1019" s="106"/>
      <c r="CJ1019" s="106"/>
      <c r="CK1019" s="106"/>
    </row>
    <row r="1020" spans="1:131" ht="20.100000000000001" hidden="1" customHeight="1">
      <c r="A1020" s="686" t="s">
        <v>859</v>
      </c>
      <c r="B1020" s="687"/>
      <c r="C1020" s="687"/>
      <c r="D1020" s="687"/>
      <c r="E1020" s="687"/>
      <c r="F1020" s="687"/>
      <c r="G1020" s="687"/>
      <c r="H1020" s="785"/>
      <c r="I1020" s="686" t="s">
        <v>860</v>
      </c>
      <c r="J1020" s="687"/>
      <c r="K1020" s="687"/>
      <c r="L1020" s="687"/>
      <c r="M1020" s="687"/>
      <c r="N1020" s="687"/>
      <c r="O1020" s="785"/>
      <c r="P1020" s="686" t="s">
        <v>514</v>
      </c>
      <c r="Q1020" s="785"/>
      <c r="R1020" s="875"/>
      <c r="S1020" s="693"/>
      <c r="T1020" s="693"/>
      <c r="U1020" s="693"/>
      <c r="V1020" s="857"/>
      <c r="W1020" s="693"/>
      <c r="X1020" s="693"/>
      <c r="Y1020" s="693"/>
      <c r="Z1020" s="693"/>
      <c r="AA1020" s="693"/>
      <c r="AB1020" s="693"/>
      <c r="AC1020" s="693"/>
      <c r="AD1020" s="693"/>
      <c r="AE1020" s="693"/>
      <c r="AF1020" s="693"/>
      <c r="AG1020" s="693"/>
      <c r="AH1020" s="857"/>
      <c r="AI1020" s="1047"/>
      <c r="AJ1020" s="693"/>
      <c r="AK1020" s="790"/>
      <c r="AL1020" s="861"/>
      <c r="AM1020" s="862"/>
      <c r="AN1020" s="862"/>
      <c r="AO1020" s="862"/>
      <c r="AP1020" s="862"/>
      <c r="AQ1020" s="863"/>
      <c r="BD1020" s="275"/>
      <c r="BE1020" s="275"/>
      <c r="BF1020" s="275"/>
      <c r="BG1020" s="275"/>
      <c r="BH1020" s="275"/>
      <c r="BI1020" s="275"/>
      <c r="BJ1020" s="275"/>
      <c r="BK1020" s="275"/>
      <c r="CL1020" s="262"/>
      <c r="CM1020" s="262"/>
      <c r="CN1020" s="262"/>
      <c r="CO1020" s="262"/>
      <c r="CP1020" s="262"/>
      <c r="CQ1020" s="262"/>
      <c r="CR1020" s="262"/>
      <c r="CS1020" s="262"/>
      <c r="CT1020" s="262"/>
      <c r="CU1020" s="262"/>
      <c r="CV1020" s="262"/>
      <c r="CW1020" s="262"/>
      <c r="CX1020" s="262"/>
      <c r="CY1020" s="262"/>
      <c r="CZ1020" s="262"/>
      <c r="DA1020" s="262"/>
      <c r="DB1020" s="262"/>
      <c r="DC1020" s="262"/>
      <c r="DD1020" s="262"/>
      <c r="DE1020" s="262"/>
      <c r="DF1020" s="262"/>
      <c r="DG1020" s="262"/>
      <c r="DH1020" s="262"/>
      <c r="DI1020" s="262"/>
      <c r="DJ1020" s="262"/>
      <c r="DK1020" s="262"/>
      <c r="DL1020" s="262"/>
      <c r="DM1020" s="262"/>
      <c r="DN1020" s="262"/>
      <c r="DO1020" s="262"/>
      <c r="DP1020" s="262"/>
      <c r="DQ1020" s="262"/>
      <c r="DR1020" s="262"/>
      <c r="DS1020" s="262"/>
      <c r="DT1020" s="262"/>
      <c r="DU1020" s="263"/>
      <c r="DV1020" s="262"/>
      <c r="DW1020" s="262"/>
      <c r="DX1020" s="263"/>
      <c r="DY1020" s="263"/>
      <c r="DZ1020" s="263"/>
      <c r="EA1020" s="263"/>
    </row>
    <row r="1021" spans="1:131" ht="20.100000000000001" hidden="1" customHeight="1">
      <c r="A1021" s="765" t="s">
        <v>861</v>
      </c>
      <c r="B1021" s="766"/>
      <c r="C1021" s="766"/>
      <c r="D1021" s="766"/>
      <c r="E1021" s="766"/>
      <c r="F1021" s="766"/>
      <c r="G1021" s="766"/>
      <c r="H1021" s="788"/>
      <c r="I1021" s="765" t="s">
        <v>706</v>
      </c>
      <c r="J1021" s="766"/>
      <c r="K1021" s="766"/>
      <c r="L1021" s="766"/>
      <c r="M1021" s="766"/>
      <c r="N1021" s="766"/>
      <c r="O1021" s="788"/>
      <c r="P1021" s="794"/>
      <c r="Q1021" s="795"/>
      <c r="R1021" s="837" t="s">
        <v>862</v>
      </c>
      <c r="S1021" s="766"/>
      <c r="T1021" s="766"/>
      <c r="U1021" s="766"/>
      <c r="V1021" s="710"/>
      <c r="W1021" s="709"/>
      <c r="X1021" s="709"/>
      <c r="Y1021" s="709"/>
      <c r="Z1021" s="709"/>
      <c r="AA1021" s="710"/>
      <c r="AB1021" s="709"/>
      <c r="AC1021" s="709"/>
      <c r="AD1021" s="709"/>
      <c r="AE1021" s="709"/>
      <c r="AF1021" s="709"/>
      <c r="AG1021" s="709"/>
      <c r="AH1021" s="709"/>
      <c r="AI1021" s="709"/>
      <c r="AJ1021" s="709"/>
      <c r="AK1021" s="795"/>
      <c r="AL1021" s="799"/>
      <c r="AM1021" s="800"/>
      <c r="AN1021" s="800"/>
      <c r="AO1021" s="800"/>
      <c r="AP1021" s="800"/>
      <c r="AQ1021" s="821"/>
      <c r="BD1021" s="275"/>
      <c r="BE1021" s="275"/>
      <c r="BF1021" s="275"/>
      <c r="BG1021" s="275"/>
      <c r="BH1021" s="275"/>
      <c r="BI1021" s="275"/>
      <c r="BJ1021" s="275"/>
      <c r="BK1021" s="275"/>
      <c r="CL1021" s="262"/>
      <c r="CM1021" s="262"/>
      <c r="CN1021" s="262"/>
      <c r="CO1021" s="262"/>
      <c r="CP1021" s="262"/>
      <c r="CQ1021" s="262"/>
      <c r="CR1021" s="262"/>
      <c r="CS1021" s="262"/>
      <c r="CT1021" s="262"/>
      <c r="CU1021" s="262"/>
      <c r="CV1021" s="262"/>
      <c r="CW1021" s="262"/>
      <c r="CX1021" s="262"/>
      <c r="CY1021" s="262"/>
      <c r="CZ1021" s="262"/>
      <c r="DA1021" s="262"/>
      <c r="DB1021" s="262"/>
      <c r="DC1021" s="262"/>
      <c r="DD1021" s="262"/>
      <c r="DE1021" s="262"/>
      <c r="DF1021" s="262"/>
      <c r="DG1021" s="262"/>
      <c r="DH1021" s="262"/>
      <c r="DI1021" s="262"/>
      <c r="DJ1021" s="262"/>
      <c r="DK1021" s="262"/>
      <c r="DL1021" s="262"/>
      <c r="DM1021" s="262"/>
      <c r="DN1021" s="262"/>
      <c r="DO1021" s="262"/>
      <c r="DP1021" s="262"/>
      <c r="DQ1021" s="262"/>
      <c r="DR1021" s="262"/>
      <c r="DS1021" s="262"/>
      <c r="DT1021" s="262"/>
      <c r="DU1021" s="263"/>
      <c r="DV1021" s="262"/>
      <c r="DW1021" s="262"/>
      <c r="DX1021" s="263"/>
      <c r="DY1021" s="263"/>
      <c r="DZ1021" s="263"/>
      <c r="EA1021" s="263"/>
    </row>
    <row r="1022" spans="1:131" ht="20.100000000000001" hidden="1" customHeight="1">
      <c r="A1022" s="765"/>
      <c r="B1022" s="766"/>
      <c r="C1022" s="766"/>
      <c r="D1022" s="766"/>
      <c r="E1022" s="766"/>
      <c r="F1022" s="766"/>
      <c r="G1022" s="826"/>
      <c r="H1022" s="836"/>
      <c r="I1022" s="765"/>
      <c r="J1022" s="766"/>
      <c r="K1022" s="766"/>
      <c r="L1022" s="766"/>
      <c r="M1022" s="766"/>
      <c r="N1022" s="766"/>
      <c r="O1022" s="788"/>
      <c r="P1022" s="794"/>
      <c r="Q1022" s="795"/>
      <c r="R1022" s="794"/>
      <c r="S1022" s="709"/>
      <c r="T1022" s="709"/>
      <c r="U1022" s="710"/>
      <c r="V1022" s="709"/>
      <c r="W1022" s="709"/>
      <c r="X1022" s="709"/>
      <c r="Y1022" s="709"/>
      <c r="Z1022" s="709"/>
      <c r="AA1022" s="709"/>
      <c r="AB1022" s="709"/>
      <c r="AC1022" s="1978">
        <v>2</v>
      </c>
      <c r="AD1022" s="1978"/>
      <c r="AE1022" s="1095" t="s">
        <v>853</v>
      </c>
      <c r="AF1022" s="1990">
        <v>3</v>
      </c>
      <c r="AG1022" s="1990"/>
      <c r="AH1022" s="1095" t="s">
        <v>853</v>
      </c>
      <c r="AI1022" s="1978">
        <v>2</v>
      </c>
      <c r="AJ1022" s="1978"/>
      <c r="AK1022" s="795"/>
      <c r="AL1022" s="740">
        <f>ROUND(AC1022*AF1022*AI1022,0)</f>
        <v>12</v>
      </c>
      <c r="AM1022" s="741"/>
      <c r="AN1022" s="741"/>
      <c r="AO1022" s="741"/>
      <c r="AP1022" s="741"/>
      <c r="AQ1022" s="742"/>
      <c r="BD1022" s="275"/>
      <c r="BE1022" s="275"/>
      <c r="BF1022" s="275"/>
      <c r="BG1022" s="275"/>
      <c r="BH1022" s="275"/>
      <c r="BI1022" s="275"/>
      <c r="BJ1022" s="275"/>
      <c r="BK1022" s="275"/>
      <c r="CL1022" s="262"/>
      <c r="CM1022" s="262"/>
      <c r="CN1022" s="262"/>
      <c r="CO1022" s="262"/>
      <c r="CP1022" s="262"/>
      <c r="CQ1022" s="262"/>
      <c r="CR1022" s="262"/>
      <c r="CS1022" s="262"/>
      <c r="CT1022" s="262"/>
      <c r="CU1022" s="262"/>
      <c r="CV1022" s="262"/>
      <c r="CW1022" s="262"/>
      <c r="CX1022" s="262"/>
      <c r="CY1022" s="262"/>
      <c r="CZ1022" s="262"/>
      <c r="DA1022" s="262"/>
      <c r="DB1022" s="262"/>
      <c r="DC1022" s="262"/>
      <c r="DD1022" s="262"/>
      <c r="DE1022" s="262"/>
      <c r="DF1022" s="262"/>
      <c r="DG1022" s="262"/>
      <c r="DH1022" s="262"/>
      <c r="DI1022" s="262"/>
      <c r="DJ1022" s="262"/>
      <c r="DK1022" s="262"/>
      <c r="DL1022" s="262"/>
      <c r="DM1022" s="262"/>
      <c r="DN1022" s="262"/>
      <c r="DO1022" s="262"/>
      <c r="DP1022" s="262"/>
      <c r="DQ1022" s="262"/>
      <c r="DR1022" s="262"/>
      <c r="DS1022" s="262"/>
      <c r="DT1022" s="262"/>
      <c r="DU1022" s="263"/>
      <c r="DV1022" s="262"/>
      <c r="DW1022" s="262"/>
      <c r="DX1022" s="263"/>
      <c r="DY1022" s="263"/>
      <c r="DZ1022" s="263"/>
      <c r="EA1022" s="263"/>
    </row>
    <row r="1023" spans="1:131" ht="20.100000000000001" hidden="1" customHeight="1">
      <c r="A1023" s="765"/>
      <c r="B1023" s="766"/>
      <c r="C1023" s="766"/>
      <c r="D1023" s="766"/>
      <c r="E1023" s="766"/>
      <c r="F1023" s="766"/>
      <c r="G1023" s="826"/>
      <c r="H1023" s="836"/>
      <c r="I1023" s="794"/>
      <c r="J1023" s="709"/>
      <c r="K1023" s="709"/>
      <c r="L1023" s="709"/>
      <c r="M1023" s="709"/>
      <c r="N1023" s="709"/>
      <c r="O1023" s="795"/>
      <c r="P1023" s="794"/>
      <c r="Q1023" s="795"/>
      <c r="R1023" s="794"/>
      <c r="S1023" s="709"/>
      <c r="T1023" s="709"/>
      <c r="U1023" s="710"/>
      <c r="V1023" s="709"/>
      <c r="W1023" s="709"/>
      <c r="X1023" s="709"/>
      <c r="Y1023" s="709"/>
      <c r="Z1023" s="709"/>
      <c r="AA1023" s="709"/>
      <c r="AB1023" s="709"/>
      <c r="AC1023" s="1978">
        <v>2</v>
      </c>
      <c r="AD1023" s="1978"/>
      <c r="AE1023" s="1095" t="s">
        <v>853</v>
      </c>
      <c r="AF1023" s="1990">
        <v>3</v>
      </c>
      <c r="AG1023" s="1990"/>
      <c r="AH1023" s="1095" t="s">
        <v>853</v>
      </c>
      <c r="AI1023" s="1978">
        <v>2</v>
      </c>
      <c r="AJ1023" s="1978"/>
      <c r="AK1023" s="795"/>
      <c r="AL1023" s="740">
        <f>ROUND(AC1023*AF1023*AI1023,0)</f>
        <v>12</v>
      </c>
      <c r="AM1023" s="741"/>
      <c r="AN1023" s="741"/>
      <c r="AO1023" s="741"/>
      <c r="AP1023" s="741"/>
      <c r="AQ1023" s="742"/>
      <c r="BD1023" s="275"/>
      <c r="BE1023" s="275"/>
      <c r="BF1023" s="275"/>
      <c r="BG1023" s="275"/>
      <c r="BH1023" s="275"/>
      <c r="BI1023" s="275"/>
      <c r="BJ1023" s="275"/>
      <c r="BK1023" s="275"/>
      <c r="CL1023" s="262"/>
      <c r="CM1023" s="262"/>
      <c r="CN1023" s="262"/>
      <c r="CO1023" s="262"/>
      <c r="CP1023" s="262"/>
      <c r="CQ1023" s="262"/>
      <c r="CR1023" s="262"/>
      <c r="CS1023" s="262"/>
      <c r="CT1023" s="262"/>
      <c r="CU1023" s="262"/>
      <c r="CV1023" s="262"/>
      <c r="CW1023" s="262"/>
      <c r="CX1023" s="262"/>
      <c r="CY1023" s="262"/>
      <c r="CZ1023" s="262"/>
      <c r="DA1023" s="262"/>
      <c r="DB1023" s="262"/>
      <c r="DC1023" s="262"/>
      <c r="DD1023" s="262"/>
      <c r="DE1023" s="262"/>
      <c r="DF1023" s="262"/>
      <c r="DG1023" s="262"/>
      <c r="DH1023" s="262"/>
      <c r="DI1023" s="262"/>
      <c r="DJ1023" s="262"/>
      <c r="DK1023" s="262"/>
      <c r="DL1023" s="262"/>
      <c r="DM1023" s="262"/>
      <c r="DN1023" s="262"/>
      <c r="DO1023" s="262"/>
      <c r="DP1023" s="262"/>
      <c r="DQ1023" s="262"/>
      <c r="DR1023" s="262"/>
      <c r="DS1023" s="262"/>
      <c r="DT1023" s="262"/>
      <c r="DU1023" s="263"/>
      <c r="DV1023" s="262"/>
      <c r="DW1023" s="262"/>
      <c r="DX1023" s="263"/>
      <c r="DY1023" s="263"/>
      <c r="DZ1023" s="263"/>
      <c r="EA1023" s="263"/>
    </row>
    <row r="1024" spans="1:131" ht="20.100000000000001" hidden="1" customHeight="1">
      <c r="A1024" s="765"/>
      <c r="B1024" s="766"/>
      <c r="C1024" s="766"/>
      <c r="D1024" s="766"/>
      <c r="E1024" s="766"/>
      <c r="F1024" s="766"/>
      <c r="G1024" s="826"/>
      <c r="H1024" s="836"/>
      <c r="I1024" s="794"/>
      <c r="J1024" s="709"/>
      <c r="K1024" s="709"/>
      <c r="L1024" s="709"/>
      <c r="M1024" s="709"/>
      <c r="N1024" s="709"/>
      <c r="O1024" s="795"/>
      <c r="P1024" s="808"/>
      <c r="Q1024" s="810"/>
      <c r="R1024" s="811" t="s">
        <v>431</v>
      </c>
      <c r="S1024" s="809"/>
      <c r="T1024" s="809"/>
      <c r="U1024" s="763" t="s">
        <v>496</v>
      </c>
      <c r="V1024" s="747"/>
      <c r="W1024" s="809"/>
      <c r="X1024" s="809"/>
      <c r="Y1024" s="809"/>
      <c r="Z1024" s="763"/>
      <c r="AA1024" s="747"/>
      <c r="AB1024" s="747"/>
      <c r="AC1024" s="747"/>
      <c r="AD1024" s="763"/>
      <c r="AE1024" s="747"/>
      <c r="AF1024" s="747"/>
      <c r="AG1024" s="747"/>
      <c r="AH1024" s="747"/>
      <c r="AI1024" s="747"/>
      <c r="AJ1024" s="747"/>
      <c r="AK1024" s="810"/>
      <c r="AL1024" s="753">
        <f>SUM(AL1022:AL1023)</f>
        <v>24</v>
      </c>
      <c r="AM1024" s="754"/>
      <c r="AN1024" s="754"/>
      <c r="AO1024" s="754"/>
      <c r="AP1024" s="754"/>
      <c r="AQ1024" s="755"/>
      <c r="BD1024" s="275"/>
      <c r="BE1024" s="275"/>
      <c r="BF1024" s="275"/>
      <c r="BG1024" s="275"/>
      <c r="BH1024" s="275"/>
      <c r="BI1024" s="275"/>
      <c r="BJ1024" s="275"/>
      <c r="BK1024" s="275"/>
      <c r="CL1024" s="262"/>
      <c r="CM1024" s="262"/>
      <c r="CN1024" s="262"/>
      <c r="CO1024" s="262"/>
      <c r="CP1024" s="262"/>
      <c r="CQ1024" s="262"/>
      <c r="CR1024" s="262"/>
      <c r="CS1024" s="262"/>
      <c r="CT1024" s="262"/>
      <c r="CU1024" s="262"/>
      <c r="CV1024" s="262"/>
      <c r="CW1024" s="262"/>
      <c r="CX1024" s="262"/>
      <c r="CY1024" s="262"/>
      <c r="CZ1024" s="262"/>
      <c r="DA1024" s="262"/>
      <c r="DB1024" s="262"/>
      <c r="DC1024" s="262"/>
      <c r="DD1024" s="262"/>
      <c r="DE1024" s="262"/>
      <c r="DF1024" s="262"/>
      <c r="DG1024" s="262"/>
      <c r="DH1024" s="262"/>
      <c r="DI1024" s="262"/>
      <c r="DJ1024" s="262"/>
      <c r="DK1024" s="262"/>
      <c r="DL1024" s="262"/>
      <c r="DM1024" s="262"/>
      <c r="DN1024" s="262"/>
      <c r="DO1024" s="262"/>
      <c r="DP1024" s="262"/>
      <c r="DQ1024" s="262"/>
      <c r="DR1024" s="262"/>
      <c r="DS1024" s="262"/>
      <c r="DT1024" s="262"/>
      <c r="DU1024" s="263"/>
      <c r="DV1024" s="262"/>
      <c r="DW1024" s="262"/>
      <c r="DX1024" s="263"/>
      <c r="DY1024" s="263"/>
      <c r="DZ1024" s="263"/>
      <c r="EA1024" s="263"/>
    </row>
    <row r="1025" spans="1:131" ht="20.100000000000001" hidden="1" customHeight="1">
      <c r="A1025" s="765"/>
      <c r="B1025" s="766"/>
      <c r="C1025" s="766"/>
      <c r="D1025" s="766"/>
      <c r="E1025" s="766"/>
      <c r="F1025" s="766"/>
      <c r="G1025" s="826"/>
      <c r="H1025" s="836"/>
      <c r="I1025" s="765"/>
      <c r="J1025" s="766"/>
      <c r="K1025" s="766"/>
      <c r="L1025" s="766"/>
      <c r="M1025" s="766"/>
      <c r="N1025" s="766"/>
      <c r="O1025" s="788"/>
      <c r="P1025" s="765" t="s">
        <v>448</v>
      </c>
      <c r="Q1025" s="788"/>
      <c r="R1025" s="837" t="s">
        <v>863</v>
      </c>
      <c r="S1025" s="716"/>
      <c r="T1025" s="716"/>
      <c r="U1025" s="716"/>
      <c r="V1025" s="896"/>
      <c r="W1025" s="724"/>
      <c r="X1025" s="724"/>
      <c r="Y1025" s="724"/>
      <c r="Z1025" s="724"/>
      <c r="AA1025" s="896"/>
      <c r="AB1025" s="724"/>
      <c r="AC1025" s="724"/>
      <c r="AD1025" s="724"/>
      <c r="AE1025" s="724"/>
      <c r="AF1025" s="724"/>
      <c r="AG1025" s="724"/>
      <c r="AH1025" s="896"/>
      <c r="AI1025" s="724"/>
      <c r="AJ1025" s="724"/>
      <c r="AK1025" s="795"/>
      <c r="AL1025" s="740"/>
      <c r="AM1025" s="741"/>
      <c r="AN1025" s="741"/>
      <c r="AO1025" s="741"/>
      <c r="AP1025" s="741"/>
      <c r="AQ1025" s="742"/>
      <c r="AR1025" s="111"/>
      <c r="AS1025" s="111"/>
      <c r="AT1025" s="111"/>
      <c r="AU1025" s="111"/>
      <c r="AV1025" s="111"/>
      <c r="BD1025" s="275"/>
      <c r="BE1025" s="275"/>
      <c r="BF1025" s="275"/>
      <c r="BG1025" s="275"/>
      <c r="BH1025" s="275"/>
      <c r="BI1025" s="275"/>
      <c r="BJ1025" s="275"/>
      <c r="BK1025" s="275"/>
      <c r="CL1025" s="262"/>
      <c r="CM1025" s="262"/>
      <c r="CN1025" s="262"/>
      <c r="CO1025" s="262"/>
      <c r="CP1025" s="262"/>
      <c r="CQ1025" s="262"/>
      <c r="CR1025" s="262"/>
      <c r="CS1025" s="262"/>
      <c r="CT1025" s="262"/>
      <c r="CU1025" s="262"/>
      <c r="CV1025" s="262"/>
      <c r="CW1025" s="262"/>
      <c r="CX1025" s="262"/>
      <c r="CY1025" s="262"/>
      <c r="CZ1025" s="262"/>
      <c r="DA1025" s="262"/>
      <c r="DB1025" s="262"/>
      <c r="DC1025" s="262"/>
      <c r="DD1025" s="262"/>
      <c r="DE1025" s="262"/>
      <c r="DF1025" s="262"/>
      <c r="DG1025" s="262"/>
      <c r="DH1025" s="262"/>
      <c r="DI1025" s="262"/>
      <c r="DJ1025" s="262"/>
      <c r="DK1025" s="262"/>
      <c r="DL1025" s="262"/>
      <c r="DM1025" s="262"/>
      <c r="DN1025" s="262"/>
      <c r="DO1025" s="262"/>
      <c r="DP1025" s="262"/>
      <c r="DQ1025" s="262"/>
      <c r="DR1025" s="262"/>
      <c r="DS1025" s="262"/>
      <c r="DT1025" s="262"/>
      <c r="DU1025" s="263"/>
      <c r="DV1025" s="262"/>
      <c r="DW1025" s="262"/>
      <c r="DX1025" s="263"/>
      <c r="DY1025" s="263"/>
      <c r="DZ1025" s="263"/>
      <c r="EA1025" s="263"/>
    </row>
    <row r="1026" spans="1:131" ht="20.100000000000001" hidden="1" customHeight="1">
      <c r="A1026" s="765"/>
      <c r="B1026" s="766"/>
      <c r="C1026" s="766"/>
      <c r="D1026" s="766"/>
      <c r="E1026" s="766"/>
      <c r="F1026" s="766"/>
      <c r="G1026" s="826"/>
      <c r="H1026" s="836"/>
      <c r="I1026" s="794"/>
      <c r="J1026" s="709"/>
      <c r="K1026" s="709"/>
      <c r="L1026" s="709"/>
      <c r="M1026" s="709"/>
      <c r="N1026" s="709"/>
      <c r="O1026" s="795"/>
      <c r="P1026" s="794"/>
      <c r="Q1026" s="795"/>
      <c r="R1026" s="794"/>
      <c r="S1026" s="709"/>
      <c r="T1026" s="709"/>
      <c r="U1026" s="710"/>
      <c r="V1026" s="709"/>
      <c r="W1026" s="709"/>
      <c r="X1026" s="1977">
        <f>AL1022</f>
        <v>12</v>
      </c>
      <c r="Y1026" s="1977"/>
      <c r="Z1026" s="1977"/>
      <c r="AA1026" s="1977"/>
      <c r="AB1026" s="1210"/>
      <c r="AC1026" s="1095" t="s">
        <v>853</v>
      </c>
      <c r="AD1026" s="1917">
        <v>5.5</v>
      </c>
      <c r="AE1026" s="1917"/>
      <c r="AF1026" s="1917"/>
      <c r="AG1026" s="1210"/>
      <c r="AH1026" s="1095"/>
      <c r="AI1026" s="1917"/>
      <c r="AJ1026" s="1917"/>
      <c r="AK1026" s="1991"/>
      <c r="AL1026" s="740">
        <f>ROUND(X1026*AD1026,3)</f>
        <v>66</v>
      </c>
      <c r="AM1026" s="741"/>
      <c r="AN1026" s="741"/>
      <c r="AO1026" s="741"/>
      <c r="AP1026" s="741"/>
      <c r="AQ1026" s="742"/>
      <c r="CL1026" s="262"/>
      <c r="CM1026" s="262"/>
      <c r="CN1026" s="262"/>
      <c r="CO1026" s="262"/>
      <c r="CP1026" s="262"/>
      <c r="CQ1026" s="262"/>
      <c r="CR1026" s="262"/>
      <c r="CS1026" s="262"/>
      <c r="CT1026" s="262"/>
      <c r="CU1026" s="262"/>
      <c r="CV1026" s="262"/>
      <c r="CW1026" s="262"/>
      <c r="CX1026" s="262"/>
      <c r="CY1026" s="262"/>
      <c r="CZ1026" s="262"/>
      <c r="DA1026" s="262"/>
      <c r="DB1026" s="262"/>
      <c r="DC1026" s="262"/>
      <c r="DD1026" s="262"/>
      <c r="DE1026" s="262"/>
      <c r="DF1026" s="262"/>
      <c r="DG1026" s="262"/>
      <c r="DH1026" s="262"/>
      <c r="DI1026" s="262"/>
      <c r="DJ1026" s="262"/>
      <c r="DK1026" s="262"/>
      <c r="DL1026" s="262"/>
      <c r="DM1026" s="262"/>
      <c r="DN1026" s="262"/>
      <c r="DO1026" s="262"/>
      <c r="DP1026" s="262"/>
      <c r="DQ1026" s="262"/>
      <c r="DR1026" s="262"/>
      <c r="DS1026" s="262"/>
      <c r="DT1026" s="262"/>
      <c r="DU1026" s="263"/>
      <c r="DV1026" s="263"/>
      <c r="DW1026" s="263"/>
      <c r="DX1026" s="263"/>
      <c r="DY1026" s="263"/>
      <c r="DZ1026" s="263"/>
      <c r="EA1026" s="263"/>
    </row>
    <row r="1027" spans="1:131" ht="20.100000000000001" hidden="1" customHeight="1">
      <c r="A1027" s="765"/>
      <c r="B1027" s="766"/>
      <c r="C1027" s="766"/>
      <c r="D1027" s="766"/>
      <c r="E1027" s="766"/>
      <c r="F1027" s="766"/>
      <c r="G1027" s="826"/>
      <c r="H1027" s="836"/>
      <c r="I1027" s="794"/>
      <c r="J1027" s="709"/>
      <c r="K1027" s="709"/>
      <c r="L1027" s="709"/>
      <c r="M1027" s="709"/>
      <c r="N1027" s="709"/>
      <c r="O1027" s="795"/>
      <c r="P1027" s="794"/>
      <c r="Q1027" s="795"/>
      <c r="R1027" s="794"/>
      <c r="S1027" s="709"/>
      <c r="T1027" s="709"/>
      <c r="U1027" s="710"/>
      <c r="V1027" s="709"/>
      <c r="W1027" s="709"/>
      <c r="X1027" s="1977">
        <f>AL1023</f>
        <v>12</v>
      </c>
      <c r="Y1027" s="1977"/>
      <c r="Z1027" s="1977"/>
      <c r="AA1027" s="1977"/>
      <c r="AB1027" s="1210"/>
      <c r="AC1027" s="1095" t="s">
        <v>853</v>
      </c>
      <c r="AD1027" s="1917">
        <v>5.5</v>
      </c>
      <c r="AE1027" s="1917"/>
      <c r="AF1027" s="1917"/>
      <c r="AG1027" s="1210"/>
      <c r="AH1027" s="1095"/>
      <c r="AI1027" s="1917"/>
      <c r="AJ1027" s="1917"/>
      <c r="AK1027" s="1991"/>
      <c r="AL1027" s="740">
        <f>ROUND(X1027*AD1027,3)</f>
        <v>66</v>
      </c>
      <c r="AM1027" s="741"/>
      <c r="AN1027" s="741"/>
      <c r="AO1027" s="741"/>
      <c r="AP1027" s="741"/>
      <c r="AQ1027" s="742"/>
      <c r="CL1027" s="262"/>
      <c r="CM1027" s="262"/>
      <c r="CN1027" s="262"/>
      <c r="CO1027" s="262"/>
      <c r="CP1027" s="262"/>
      <c r="CQ1027" s="262"/>
      <c r="CR1027" s="262"/>
      <c r="CS1027" s="262"/>
      <c r="CT1027" s="262"/>
      <c r="CU1027" s="262"/>
      <c r="CV1027" s="262"/>
      <c r="CW1027" s="262"/>
      <c r="CX1027" s="262"/>
      <c r="CY1027" s="262"/>
      <c r="CZ1027" s="262"/>
      <c r="DA1027" s="262"/>
      <c r="DB1027" s="262"/>
      <c r="DC1027" s="262"/>
      <c r="DD1027" s="262"/>
      <c r="DE1027" s="262"/>
      <c r="DF1027" s="262"/>
      <c r="DG1027" s="262"/>
      <c r="DH1027" s="262"/>
      <c r="DI1027" s="262"/>
      <c r="DJ1027" s="262"/>
      <c r="DK1027" s="262"/>
      <c r="DL1027" s="262"/>
      <c r="DM1027" s="262"/>
      <c r="DN1027" s="262"/>
      <c r="DO1027" s="262"/>
      <c r="DP1027" s="262"/>
      <c r="DQ1027" s="262"/>
      <c r="DR1027" s="262"/>
      <c r="DS1027" s="262"/>
      <c r="DT1027" s="262"/>
      <c r="DU1027" s="263"/>
      <c r="DV1027" s="263"/>
      <c r="DW1027" s="263"/>
      <c r="DX1027" s="263"/>
      <c r="DY1027" s="263"/>
      <c r="DZ1027" s="263"/>
      <c r="EA1027" s="263"/>
    </row>
    <row r="1028" spans="1:131" ht="20.100000000000001" hidden="1" customHeight="1">
      <c r="A1028" s="765"/>
      <c r="B1028" s="766"/>
      <c r="C1028" s="766"/>
      <c r="D1028" s="766"/>
      <c r="E1028" s="766"/>
      <c r="F1028" s="766"/>
      <c r="G1028" s="826"/>
      <c r="H1028" s="836"/>
      <c r="I1028" s="794"/>
      <c r="J1028" s="709"/>
      <c r="K1028" s="709"/>
      <c r="L1028" s="709"/>
      <c r="M1028" s="709"/>
      <c r="N1028" s="709"/>
      <c r="O1028" s="795"/>
      <c r="P1028" s="808"/>
      <c r="Q1028" s="810"/>
      <c r="R1028" s="811" t="s">
        <v>431</v>
      </c>
      <c r="S1028" s="809"/>
      <c r="T1028" s="809"/>
      <c r="U1028" s="763" t="s">
        <v>496</v>
      </c>
      <c r="V1028" s="747"/>
      <c r="W1028" s="809"/>
      <c r="X1028" s="809"/>
      <c r="Y1028" s="809"/>
      <c r="Z1028" s="763"/>
      <c r="AA1028" s="747"/>
      <c r="AB1028" s="747"/>
      <c r="AC1028" s="747"/>
      <c r="AD1028" s="763"/>
      <c r="AE1028" s="747"/>
      <c r="AF1028" s="747"/>
      <c r="AG1028" s="747"/>
      <c r="AH1028" s="747"/>
      <c r="AI1028" s="747"/>
      <c r="AJ1028" s="747"/>
      <c r="AK1028" s="810"/>
      <c r="AL1028" s="753">
        <f>SUM(AL1026:AL1027)</f>
        <v>132</v>
      </c>
      <c r="AM1028" s="754"/>
      <c r="AN1028" s="754"/>
      <c r="AO1028" s="754"/>
      <c r="AP1028" s="754"/>
      <c r="AQ1028" s="755"/>
      <c r="AR1028" s="111"/>
      <c r="AS1028" s="111"/>
      <c r="AT1028" s="111"/>
      <c r="AU1028" s="111"/>
      <c r="CL1028" s="262"/>
      <c r="CM1028" s="262"/>
      <c r="CN1028" s="262"/>
      <c r="CO1028" s="262"/>
      <c r="CP1028" s="262"/>
      <c r="CQ1028" s="262"/>
      <c r="CR1028" s="262"/>
      <c r="CS1028" s="262"/>
      <c r="CT1028" s="262"/>
      <c r="CU1028" s="262"/>
      <c r="CV1028" s="262"/>
      <c r="CW1028" s="262"/>
      <c r="CX1028" s="262"/>
      <c r="CY1028" s="262"/>
      <c r="CZ1028" s="262"/>
      <c r="DA1028" s="262"/>
      <c r="DB1028" s="262"/>
      <c r="DC1028" s="262"/>
      <c r="DD1028" s="262"/>
      <c r="DE1028" s="262"/>
      <c r="DF1028" s="262"/>
      <c r="DG1028" s="262"/>
      <c r="DH1028" s="262"/>
      <c r="DI1028" s="262"/>
      <c r="DJ1028" s="262"/>
      <c r="DK1028" s="262"/>
      <c r="DL1028" s="262"/>
      <c r="DM1028" s="262"/>
      <c r="DN1028" s="262"/>
      <c r="DO1028" s="262"/>
      <c r="DP1028" s="262"/>
      <c r="DQ1028" s="262"/>
      <c r="DR1028" s="262"/>
      <c r="DS1028" s="262"/>
      <c r="DT1028" s="262"/>
      <c r="DU1028" s="263"/>
      <c r="DV1028" s="263"/>
      <c r="DW1028" s="263"/>
      <c r="DX1028" s="263"/>
      <c r="DY1028" s="263"/>
      <c r="DZ1028" s="263"/>
      <c r="EA1028" s="263"/>
    </row>
    <row r="1029" spans="1:131" s="262" customFormat="1" ht="18.899999999999999" hidden="1" customHeight="1">
      <c r="A1029" s="837"/>
      <c r="B1029" s="826"/>
      <c r="C1029" s="826"/>
      <c r="D1029" s="826"/>
      <c r="E1029" s="826"/>
      <c r="F1029" s="826"/>
      <c r="G1029" s="826"/>
      <c r="H1029" s="836"/>
      <c r="I1029" s="1049" t="s">
        <v>669</v>
      </c>
      <c r="J1029" s="1050"/>
      <c r="K1029" s="1050"/>
      <c r="L1029" s="1050"/>
      <c r="M1029" s="1050"/>
      <c r="N1029" s="1050"/>
      <c r="O1029" s="1051"/>
      <c r="P1029" s="698" t="s">
        <v>503</v>
      </c>
      <c r="Q1029" s="735"/>
      <c r="R1029" s="837" t="s">
        <v>502</v>
      </c>
      <c r="S1029" s="709"/>
      <c r="T1029" s="709"/>
      <c r="U1029" s="709"/>
      <c r="V1029" s="709"/>
      <c r="W1029" s="1937">
        <f>AL1028</f>
        <v>132</v>
      </c>
      <c r="X1029" s="1937"/>
      <c r="Y1029" s="1937"/>
      <c r="Z1029" s="1937"/>
      <c r="AA1029" s="1937"/>
      <c r="AB1029" s="710" t="s">
        <v>501</v>
      </c>
      <c r="AC1029" s="1079">
        <v>2.3400000000000001E-2</v>
      </c>
      <c r="AD1029" s="1117"/>
      <c r="AE1029" s="1117"/>
      <c r="AF1029" s="1118"/>
      <c r="AG1029" s="1118"/>
      <c r="AH1029" s="703"/>
      <c r="AI1029" s="703"/>
      <c r="AJ1029" s="703"/>
      <c r="AK1029" s="711"/>
      <c r="AL1029" s="740">
        <f>ROUND(W1029*AC1029,3)</f>
        <v>3.089</v>
      </c>
      <c r="AM1029" s="741"/>
      <c r="AN1029" s="741"/>
      <c r="AO1029" s="741"/>
      <c r="AP1029" s="741"/>
      <c r="AQ1029" s="742"/>
      <c r="AR1029" s="106"/>
      <c r="AS1029" s="106"/>
      <c r="AT1029" s="106"/>
      <c r="AU1029" s="106"/>
      <c r="AV1029" s="106"/>
      <c r="AW1029" s="106"/>
      <c r="AX1029" s="106"/>
      <c r="AY1029" s="106"/>
      <c r="AZ1029" s="106"/>
      <c r="BA1029" s="106"/>
      <c r="BB1029" s="106"/>
      <c r="BC1029" s="106"/>
      <c r="BD1029" s="106"/>
      <c r="BE1029" s="106"/>
      <c r="BF1029" s="106"/>
      <c r="BG1029" s="106"/>
      <c r="BH1029" s="106"/>
      <c r="BI1029" s="106"/>
      <c r="BJ1029" s="106"/>
      <c r="BK1029" s="106"/>
      <c r="BL1029" s="106"/>
      <c r="BM1029" s="106"/>
      <c r="BN1029" s="106"/>
      <c r="BO1029" s="106"/>
      <c r="BP1029" s="106"/>
      <c r="BQ1029" s="106"/>
      <c r="BR1029" s="106"/>
      <c r="BS1029" s="106"/>
      <c r="BT1029" s="106"/>
      <c r="BU1029" s="106"/>
      <c r="BV1029" s="106"/>
      <c r="BW1029" s="106"/>
      <c r="BX1029" s="106"/>
      <c r="BY1029" s="106"/>
      <c r="BZ1029" s="106"/>
      <c r="CA1029" s="106"/>
      <c r="CB1029" s="106"/>
      <c r="CC1029" s="106"/>
      <c r="CD1029" s="106"/>
      <c r="CE1029" s="106"/>
      <c r="CF1029" s="106"/>
      <c r="CG1029" s="106"/>
      <c r="CH1029" s="106"/>
      <c r="CI1029" s="106"/>
      <c r="CJ1029" s="106"/>
      <c r="CK1029" s="106"/>
    </row>
    <row r="1030" spans="1:131" s="262" customFormat="1" ht="18.899999999999999" hidden="1" customHeight="1">
      <c r="A1030" s="842"/>
      <c r="B1030" s="843"/>
      <c r="C1030" s="843"/>
      <c r="D1030" s="843"/>
      <c r="E1030" s="843"/>
      <c r="F1030" s="843"/>
      <c r="G1030" s="843"/>
      <c r="H1030" s="844"/>
      <c r="I1030" s="845"/>
      <c r="J1030" s="778"/>
      <c r="K1030" s="778"/>
      <c r="L1030" s="778"/>
      <c r="M1030" s="778"/>
      <c r="N1030" s="778"/>
      <c r="O1030" s="847"/>
      <c r="P1030" s="1072"/>
      <c r="Q1030" s="775"/>
      <c r="R1030" s="842" t="s">
        <v>504</v>
      </c>
      <c r="S1030" s="778"/>
      <c r="T1030" s="963">
        <v>5</v>
      </c>
      <c r="U1030" s="778" t="s">
        <v>505</v>
      </c>
      <c r="V1030" s="778"/>
      <c r="W1030" s="1933">
        <f>AL1029</f>
        <v>3.089</v>
      </c>
      <c r="X1030" s="1933"/>
      <c r="Y1030" s="1933"/>
      <c r="Z1030" s="1933"/>
      <c r="AA1030" s="1933"/>
      <c r="AB1030" s="773" t="s">
        <v>501</v>
      </c>
      <c r="AC1030" s="964">
        <f>1+T1030/100</f>
        <v>1.05</v>
      </c>
      <c r="AD1030" s="965"/>
      <c r="AE1030" s="965"/>
      <c r="AF1030" s="780"/>
      <c r="AG1030" s="780"/>
      <c r="AH1030" s="780"/>
      <c r="AI1030" s="780"/>
      <c r="AJ1030" s="780"/>
      <c r="AK1030" s="781"/>
      <c r="AL1030" s="853">
        <f>ROUND(W1030*AC1030,3)</f>
        <v>3.2429999999999999</v>
      </c>
      <c r="AM1030" s="854"/>
      <c r="AN1030" s="854"/>
      <c r="AO1030" s="854"/>
      <c r="AP1030" s="854"/>
      <c r="AQ1030" s="855"/>
      <c r="AR1030" s="106"/>
      <c r="AS1030" s="106"/>
      <c r="AT1030" s="106"/>
      <c r="AU1030" s="106"/>
      <c r="AV1030" s="106"/>
      <c r="AW1030" s="106"/>
      <c r="AX1030" s="106"/>
      <c r="AY1030" s="106"/>
      <c r="AZ1030" s="106"/>
      <c r="BA1030" s="106"/>
      <c r="BB1030" s="106"/>
      <c r="BC1030" s="106"/>
      <c r="BD1030" s="106"/>
      <c r="BE1030" s="106"/>
      <c r="BF1030" s="106"/>
      <c r="BG1030" s="106"/>
      <c r="BH1030" s="106"/>
      <c r="BI1030" s="106"/>
      <c r="BJ1030" s="106"/>
      <c r="BK1030" s="106"/>
      <c r="BL1030" s="106"/>
      <c r="BM1030" s="106"/>
      <c r="BN1030" s="106"/>
      <c r="BO1030" s="106"/>
      <c r="BP1030" s="106"/>
      <c r="BQ1030" s="106"/>
      <c r="BR1030" s="106"/>
      <c r="BS1030" s="106"/>
      <c r="BT1030" s="106"/>
      <c r="BU1030" s="106"/>
      <c r="BV1030" s="106"/>
      <c r="BW1030" s="106"/>
      <c r="BX1030" s="106"/>
      <c r="BY1030" s="106"/>
      <c r="BZ1030" s="106"/>
      <c r="CA1030" s="106"/>
      <c r="CB1030" s="106"/>
      <c r="CC1030" s="106"/>
      <c r="CD1030" s="106"/>
      <c r="CE1030" s="106"/>
      <c r="CF1030" s="106"/>
      <c r="CG1030" s="106"/>
      <c r="CH1030" s="106"/>
      <c r="CI1030" s="106"/>
      <c r="CJ1030" s="106"/>
      <c r="CK1030" s="106"/>
    </row>
    <row r="1031" spans="1:131" ht="20.100000000000001" hidden="1" customHeight="1">
      <c r="A1031" s="686" t="s">
        <v>859</v>
      </c>
      <c r="B1031" s="687"/>
      <c r="C1031" s="687"/>
      <c r="D1031" s="687"/>
      <c r="E1031" s="687"/>
      <c r="F1031" s="687"/>
      <c r="G1031" s="687"/>
      <c r="H1031" s="785"/>
      <c r="I1031" s="686" t="s">
        <v>864</v>
      </c>
      <c r="J1031" s="687"/>
      <c r="K1031" s="687"/>
      <c r="L1031" s="687"/>
      <c r="M1031" s="687"/>
      <c r="N1031" s="687"/>
      <c r="O1031" s="785"/>
      <c r="P1031" s="686" t="s">
        <v>514</v>
      </c>
      <c r="Q1031" s="785"/>
      <c r="R1031" s="875" t="s">
        <v>865</v>
      </c>
      <c r="S1031" s="693"/>
      <c r="T1031" s="693"/>
      <c r="U1031" s="693"/>
      <c r="V1031" s="857"/>
      <c r="W1031" s="693"/>
      <c r="X1031" s="693"/>
      <c r="Y1031" s="693"/>
      <c r="Z1031" s="693"/>
      <c r="AA1031" s="693"/>
      <c r="AB1031" s="693"/>
      <c r="AC1031" s="693"/>
      <c r="AD1031" s="693"/>
      <c r="AE1031" s="693"/>
      <c r="AF1031" s="693"/>
      <c r="AG1031" s="693"/>
      <c r="AH1031" s="693"/>
      <c r="AI1031" s="693"/>
      <c r="AJ1031" s="693"/>
      <c r="AK1031" s="790"/>
      <c r="AL1031" s="861"/>
      <c r="AM1031" s="862"/>
      <c r="AN1031" s="862"/>
      <c r="AO1031" s="862"/>
      <c r="AP1031" s="862"/>
      <c r="AQ1031" s="863"/>
      <c r="AR1031" s="111"/>
      <c r="AS1031" s="111"/>
      <c r="AT1031" s="111"/>
      <c r="AU1031" s="111"/>
      <c r="CL1031" s="262"/>
      <c r="CM1031" s="262"/>
      <c r="CN1031" s="262"/>
      <c r="CO1031" s="262"/>
      <c r="CP1031" s="262"/>
      <c r="CQ1031" s="262"/>
      <c r="CR1031" s="262"/>
      <c r="CS1031" s="262"/>
      <c r="CT1031" s="262"/>
      <c r="CU1031" s="262"/>
      <c r="CV1031" s="262"/>
      <c r="CW1031" s="262"/>
      <c r="CX1031" s="262"/>
      <c r="CY1031" s="262"/>
      <c r="CZ1031" s="262"/>
      <c r="DA1031" s="262"/>
      <c r="DB1031" s="262"/>
      <c r="DC1031" s="262"/>
      <c r="DD1031" s="262"/>
      <c r="DE1031" s="262"/>
      <c r="DF1031" s="262"/>
      <c r="DG1031" s="262"/>
      <c r="DH1031" s="262"/>
      <c r="DI1031" s="262"/>
      <c r="DJ1031" s="262"/>
      <c r="DK1031" s="262"/>
      <c r="DL1031" s="262"/>
      <c r="DM1031" s="262"/>
      <c r="DN1031" s="262"/>
      <c r="DO1031" s="262"/>
      <c r="DP1031" s="262"/>
      <c r="DQ1031" s="262"/>
      <c r="DR1031" s="262"/>
      <c r="DS1031" s="262"/>
      <c r="DT1031" s="262"/>
      <c r="DU1031" s="263"/>
      <c r="DV1031" s="263"/>
      <c r="DW1031" s="263"/>
      <c r="DX1031" s="263"/>
      <c r="DY1031" s="263"/>
      <c r="DZ1031" s="263"/>
      <c r="EA1031" s="263"/>
    </row>
    <row r="1032" spans="1:131" ht="20.100000000000001" hidden="1" customHeight="1">
      <c r="A1032" s="765" t="s">
        <v>861</v>
      </c>
      <c r="B1032" s="766"/>
      <c r="C1032" s="766"/>
      <c r="D1032" s="766"/>
      <c r="E1032" s="766"/>
      <c r="F1032" s="766"/>
      <c r="G1032" s="766"/>
      <c r="H1032" s="788"/>
      <c r="I1032" s="765" t="s">
        <v>703</v>
      </c>
      <c r="J1032" s="766"/>
      <c r="K1032" s="766"/>
      <c r="L1032" s="766"/>
      <c r="M1032" s="766"/>
      <c r="N1032" s="766"/>
      <c r="O1032" s="788"/>
      <c r="P1032" s="794"/>
      <c r="Q1032" s="795"/>
      <c r="R1032" s="837" t="s">
        <v>866</v>
      </c>
      <c r="S1032" s="709"/>
      <c r="T1032" s="709"/>
      <c r="U1032" s="709"/>
      <c r="V1032" s="710"/>
      <c r="W1032" s="709"/>
      <c r="X1032" s="709"/>
      <c r="Y1032" s="709"/>
      <c r="Z1032" s="709"/>
      <c r="AA1032" s="709"/>
      <c r="AB1032" s="709"/>
      <c r="AC1032" s="709"/>
      <c r="AD1032" s="709"/>
      <c r="AE1032" s="709"/>
      <c r="AF1032" s="709"/>
      <c r="AG1032" s="709"/>
      <c r="AH1032" s="709"/>
      <c r="AI1032" s="709"/>
      <c r="AJ1032" s="709"/>
      <c r="AK1032" s="795"/>
      <c r="AL1032" s="799"/>
      <c r="AM1032" s="800"/>
      <c r="AN1032" s="800"/>
      <c r="AO1032" s="800"/>
      <c r="AP1032" s="800"/>
      <c r="AQ1032" s="821"/>
      <c r="AR1032" s="111"/>
      <c r="AS1032" s="111"/>
      <c r="AT1032" s="111"/>
      <c r="AU1032" s="111"/>
      <c r="CL1032" s="262"/>
      <c r="CM1032" s="262"/>
      <c r="CN1032" s="262"/>
      <c r="CO1032" s="262"/>
      <c r="CP1032" s="262"/>
      <c r="CQ1032" s="262"/>
      <c r="CR1032" s="262"/>
      <c r="CS1032" s="262"/>
      <c r="CT1032" s="262"/>
      <c r="CU1032" s="262"/>
      <c r="CV1032" s="262"/>
      <c r="CW1032" s="262"/>
      <c r="CX1032" s="262"/>
      <c r="CY1032" s="262"/>
      <c r="CZ1032" s="262"/>
      <c r="DA1032" s="262"/>
      <c r="DB1032" s="262"/>
      <c r="DC1032" s="262"/>
      <c r="DD1032" s="262"/>
      <c r="DE1032" s="262"/>
      <c r="DF1032" s="262"/>
      <c r="DG1032" s="262"/>
      <c r="DH1032" s="262"/>
      <c r="DI1032" s="262"/>
      <c r="DJ1032" s="262"/>
      <c r="DK1032" s="262"/>
      <c r="DL1032" s="262"/>
      <c r="DM1032" s="262"/>
      <c r="DN1032" s="262"/>
      <c r="DO1032" s="262"/>
      <c r="DP1032" s="262"/>
      <c r="DQ1032" s="262"/>
      <c r="DR1032" s="262"/>
      <c r="DS1032" s="262"/>
      <c r="DT1032" s="262"/>
      <c r="DU1032" s="263"/>
      <c r="DV1032" s="263"/>
      <c r="DW1032" s="263"/>
      <c r="DX1032" s="263"/>
      <c r="DY1032" s="263"/>
      <c r="DZ1032" s="263"/>
      <c r="EA1032" s="263"/>
    </row>
    <row r="1033" spans="1:131" s="110" customFormat="1" ht="20.100000000000001" hidden="1" customHeight="1">
      <c r="A1033" s="765"/>
      <c r="B1033" s="766"/>
      <c r="C1033" s="766"/>
      <c r="D1033" s="766"/>
      <c r="E1033" s="766"/>
      <c r="F1033" s="766"/>
      <c r="G1033" s="826"/>
      <c r="H1033" s="836"/>
      <c r="I1033" s="765"/>
      <c r="J1033" s="766"/>
      <c r="K1033" s="766"/>
      <c r="L1033" s="766"/>
      <c r="M1033" s="766"/>
      <c r="N1033" s="766"/>
      <c r="O1033" s="788"/>
      <c r="P1033" s="794"/>
      <c r="Q1033" s="795"/>
      <c r="R1033" s="794"/>
      <c r="S1033" s="709"/>
      <c r="T1033" s="709"/>
      <c r="U1033" s="710"/>
      <c r="V1033" s="709"/>
      <c r="W1033" s="709"/>
      <c r="X1033" s="709"/>
      <c r="Y1033" s="709"/>
      <c r="Z1033" s="709"/>
      <c r="AA1033" s="709"/>
      <c r="AB1033" s="709"/>
      <c r="AC1033" s="1976">
        <v>0</v>
      </c>
      <c r="AD1033" s="1976"/>
      <c r="AE1033" s="1095" t="s">
        <v>853</v>
      </c>
      <c r="AF1033" s="1990">
        <v>4</v>
      </c>
      <c r="AG1033" s="1990"/>
      <c r="AH1033" s="1095" t="s">
        <v>853</v>
      </c>
      <c r="AI1033" s="1978">
        <v>1</v>
      </c>
      <c r="AJ1033" s="1978"/>
      <c r="AK1033" s="795"/>
      <c r="AL1033" s="740">
        <f>ROUND(AC1033*AF1033*AI1033,0)</f>
        <v>0</v>
      </c>
      <c r="AM1033" s="741"/>
      <c r="AN1033" s="741"/>
      <c r="AO1033" s="741"/>
      <c r="AP1033" s="741"/>
      <c r="AQ1033" s="742"/>
      <c r="AR1033" s="111"/>
      <c r="AS1033" s="111"/>
      <c r="AT1033" s="111"/>
      <c r="AU1033" s="111"/>
      <c r="AV1033" s="111"/>
      <c r="AW1033" s="111"/>
      <c r="AX1033" s="111"/>
      <c r="AY1033" s="111"/>
      <c r="AZ1033" s="111"/>
      <c r="BA1033" s="111"/>
      <c r="BB1033" s="111"/>
      <c r="BC1033" s="111"/>
      <c r="BD1033" s="109"/>
      <c r="BE1033" s="109"/>
      <c r="BF1033" s="109"/>
      <c r="BG1033" s="109"/>
      <c r="BH1033" s="109"/>
      <c r="BI1033" s="109"/>
      <c r="BJ1033" s="109"/>
      <c r="BK1033" s="109"/>
      <c r="BL1033" s="111"/>
      <c r="BM1033" s="111"/>
      <c r="BN1033" s="111"/>
      <c r="BO1033" s="111"/>
      <c r="BP1033" s="111"/>
      <c r="BQ1033" s="111"/>
      <c r="BR1033" s="111"/>
      <c r="BS1033" s="111"/>
      <c r="BT1033" s="111"/>
      <c r="BU1033" s="111"/>
      <c r="BV1033" s="111"/>
      <c r="BW1033" s="111"/>
      <c r="BX1033" s="111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  <c r="CI1033" s="111"/>
      <c r="CJ1033" s="111"/>
      <c r="CK1033" s="111"/>
      <c r="CL1033" s="263"/>
      <c r="CM1033" s="263"/>
      <c r="CN1033" s="263"/>
      <c r="CO1033" s="263"/>
      <c r="CP1033" s="263"/>
      <c r="CQ1033" s="263"/>
      <c r="CR1033" s="263"/>
      <c r="CS1033" s="263"/>
      <c r="CT1033" s="263"/>
      <c r="CU1033" s="263"/>
      <c r="CV1033" s="263"/>
      <c r="CW1033" s="263"/>
      <c r="CX1033" s="263"/>
      <c r="CY1033" s="263"/>
      <c r="CZ1033" s="263"/>
      <c r="DA1033" s="263"/>
      <c r="DB1033" s="263"/>
      <c r="DC1033" s="263"/>
      <c r="DD1033" s="263"/>
      <c r="DE1033" s="263"/>
      <c r="DF1033" s="263"/>
      <c r="DG1033" s="263"/>
      <c r="DH1033" s="263"/>
      <c r="DI1033" s="263"/>
      <c r="DJ1033" s="263"/>
      <c r="DK1033" s="263"/>
      <c r="DL1033" s="263"/>
      <c r="DM1033" s="263"/>
      <c r="DN1033" s="263"/>
      <c r="DO1033" s="263"/>
      <c r="DP1033" s="263"/>
      <c r="DQ1033" s="263"/>
      <c r="DR1033" s="263"/>
      <c r="DS1033" s="263"/>
      <c r="DT1033" s="263"/>
      <c r="DU1033" s="263"/>
      <c r="DV1033" s="263"/>
      <c r="DW1033" s="263"/>
      <c r="DX1033" s="263"/>
      <c r="DY1033" s="263"/>
      <c r="DZ1033" s="263"/>
      <c r="EA1033" s="263"/>
    </row>
    <row r="1034" spans="1:131" ht="20.100000000000001" hidden="1" customHeight="1">
      <c r="A1034" s="765"/>
      <c r="B1034" s="766"/>
      <c r="C1034" s="766"/>
      <c r="D1034" s="766"/>
      <c r="E1034" s="766"/>
      <c r="F1034" s="766"/>
      <c r="G1034" s="826"/>
      <c r="H1034" s="836"/>
      <c r="I1034" s="794"/>
      <c r="J1034" s="709"/>
      <c r="K1034" s="709"/>
      <c r="L1034" s="709"/>
      <c r="M1034" s="709"/>
      <c r="N1034" s="709"/>
      <c r="O1034" s="795"/>
      <c r="P1034" s="794"/>
      <c r="Q1034" s="795"/>
      <c r="R1034" s="794"/>
      <c r="S1034" s="709"/>
      <c r="T1034" s="709"/>
      <c r="U1034" s="710"/>
      <c r="V1034" s="709"/>
      <c r="W1034" s="709"/>
      <c r="X1034" s="709"/>
      <c r="Y1034" s="709"/>
      <c r="Z1034" s="709"/>
      <c r="AA1034" s="709"/>
      <c r="AB1034" s="709"/>
      <c r="AC1034" s="1976">
        <v>0</v>
      </c>
      <c r="AD1034" s="1976"/>
      <c r="AE1034" s="1095" t="s">
        <v>853</v>
      </c>
      <c r="AF1034" s="1990">
        <v>0</v>
      </c>
      <c r="AG1034" s="1990"/>
      <c r="AH1034" s="1095" t="s">
        <v>853</v>
      </c>
      <c r="AI1034" s="1978">
        <v>1</v>
      </c>
      <c r="AJ1034" s="1978"/>
      <c r="AK1034" s="795"/>
      <c r="AL1034" s="740">
        <f>ROUND(AC1034*AF1034*AI1034,0)</f>
        <v>0</v>
      </c>
      <c r="AM1034" s="741"/>
      <c r="AN1034" s="741"/>
      <c r="AO1034" s="741"/>
      <c r="AP1034" s="741"/>
      <c r="AQ1034" s="742"/>
      <c r="BD1034" s="275"/>
      <c r="BE1034" s="275"/>
      <c r="BF1034" s="275"/>
      <c r="BG1034" s="275"/>
      <c r="BH1034" s="275"/>
      <c r="BI1034" s="275"/>
      <c r="BJ1034" s="275"/>
      <c r="BK1034" s="275"/>
      <c r="CL1034" s="262"/>
      <c r="CM1034" s="262"/>
      <c r="CN1034" s="262"/>
      <c r="CO1034" s="262"/>
      <c r="CP1034" s="262"/>
      <c r="CQ1034" s="262"/>
      <c r="CR1034" s="262"/>
      <c r="CS1034" s="262"/>
      <c r="CT1034" s="262"/>
      <c r="CU1034" s="262"/>
      <c r="CV1034" s="262"/>
      <c r="CW1034" s="262"/>
      <c r="CX1034" s="262"/>
      <c r="CY1034" s="262"/>
      <c r="CZ1034" s="262"/>
      <c r="DA1034" s="262"/>
      <c r="DB1034" s="262"/>
      <c r="DC1034" s="262"/>
      <c r="DD1034" s="262"/>
      <c r="DE1034" s="262"/>
      <c r="DF1034" s="262"/>
      <c r="DG1034" s="262"/>
      <c r="DH1034" s="262"/>
      <c r="DI1034" s="262"/>
      <c r="DJ1034" s="262"/>
      <c r="DK1034" s="262"/>
      <c r="DL1034" s="262"/>
      <c r="DM1034" s="262"/>
      <c r="DN1034" s="262"/>
      <c r="DO1034" s="262"/>
      <c r="DP1034" s="262"/>
      <c r="DQ1034" s="262"/>
      <c r="DR1034" s="262"/>
      <c r="DS1034" s="262"/>
      <c r="DT1034" s="262"/>
      <c r="DU1034" s="263"/>
      <c r="DV1034" s="263"/>
      <c r="DW1034" s="263"/>
      <c r="DX1034" s="263"/>
      <c r="DY1034" s="263"/>
      <c r="DZ1034" s="263"/>
      <c r="EA1034" s="263"/>
    </row>
    <row r="1035" spans="1:131" ht="20.100000000000001" hidden="1" customHeight="1">
      <c r="A1035" s="765"/>
      <c r="B1035" s="766"/>
      <c r="C1035" s="766"/>
      <c r="D1035" s="766"/>
      <c r="E1035" s="766"/>
      <c r="F1035" s="766"/>
      <c r="G1035" s="826"/>
      <c r="H1035" s="836"/>
      <c r="I1035" s="794"/>
      <c r="J1035" s="709"/>
      <c r="K1035" s="709"/>
      <c r="L1035" s="709"/>
      <c r="M1035" s="709"/>
      <c r="N1035" s="709"/>
      <c r="O1035" s="795"/>
      <c r="P1035" s="794"/>
      <c r="Q1035" s="795"/>
      <c r="R1035" s="733"/>
      <c r="S1035" s="826"/>
      <c r="T1035" s="766"/>
      <c r="U1035" s="766"/>
      <c r="V1035" s="710"/>
      <c r="W1035" s="709"/>
      <c r="X1035" s="709"/>
      <c r="Y1035" s="709"/>
      <c r="Z1035" s="709"/>
      <c r="AA1035" s="710"/>
      <c r="AB1035" s="709"/>
      <c r="AC1035" s="1976">
        <v>0</v>
      </c>
      <c r="AD1035" s="1976"/>
      <c r="AE1035" s="1095" t="s">
        <v>853</v>
      </c>
      <c r="AF1035" s="1990">
        <v>0</v>
      </c>
      <c r="AG1035" s="1990"/>
      <c r="AH1035" s="1095" t="s">
        <v>853</v>
      </c>
      <c r="AI1035" s="1978">
        <v>0.5</v>
      </c>
      <c r="AJ1035" s="1978"/>
      <c r="AK1035" s="795"/>
      <c r="AL1035" s="740">
        <f>ROUND(AC1035*AF1035*AI1035,0)</f>
        <v>0</v>
      </c>
      <c r="AM1035" s="741"/>
      <c r="AN1035" s="741"/>
      <c r="AO1035" s="741"/>
      <c r="AP1035" s="741"/>
      <c r="AQ1035" s="742"/>
      <c r="BD1035" s="275"/>
      <c r="BE1035" s="275"/>
      <c r="BF1035" s="275"/>
      <c r="BG1035" s="275"/>
      <c r="BH1035" s="275"/>
      <c r="BI1035" s="275"/>
      <c r="BJ1035" s="275"/>
      <c r="BK1035" s="275"/>
      <c r="CL1035" s="262"/>
      <c r="CM1035" s="262"/>
      <c r="CN1035" s="262"/>
      <c r="CO1035" s="262"/>
      <c r="CP1035" s="262"/>
      <c r="CQ1035" s="262"/>
      <c r="CR1035" s="262"/>
      <c r="CS1035" s="262"/>
      <c r="CT1035" s="262"/>
      <c r="CU1035" s="262"/>
      <c r="CV1035" s="262"/>
      <c r="CW1035" s="262"/>
      <c r="CX1035" s="262"/>
      <c r="CY1035" s="262"/>
      <c r="CZ1035" s="262"/>
      <c r="DA1035" s="262"/>
      <c r="DB1035" s="262"/>
      <c r="DC1035" s="262"/>
      <c r="DD1035" s="262"/>
      <c r="DE1035" s="262"/>
      <c r="DF1035" s="262"/>
      <c r="DG1035" s="262"/>
      <c r="DH1035" s="262"/>
      <c r="DI1035" s="262"/>
      <c r="DJ1035" s="262"/>
      <c r="DK1035" s="262"/>
      <c r="DL1035" s="262"/>
      <c r="DM1035" s="262"/>
      <c r="DN1035" s="262"/>
      <c r="DO1035" s="262"/>
      <c r="DP1035" s="262"/>
      <c r="DQ1035" s="262"/>
      <c r="DR1035" s="262"/>
      <c r="DS1035" s="262"/>
      <c r="DT1035" s="262"/>
      <c r="DU1035" s="263"/>
      <c r="DV1035" s="263"/>
      <c r="DW1035" s="263"/>
      <c r="DX1035" s="263"/>
      <c r="DY1035" s="263"/>
      <c r="DZ1035" s="263"/>
      <c r="EA1035" s="263"/>
    </row>
    <row r="1036" spans="1:131" ht="20.100000000000001" hidden="1" customHeight="1">
      <c r="A1036" s="765"/>
      <c r="B1036" s="766"/>
      <c r="C1036" s="766"/>
      <c r="D1036" s="766"/>
      <c r="E1036" s="766"/>
      <c r="F1036" s="766"/>
      <c r="G1036" s="826"/>
      <c r="H1036" s="836"/>
      <c r="I1036" s="794"/>
      <c r="J1036" s="709"/>
      <c r="K1036" s="709"/>
      <c r="L1036" s="709"/>
      <c r="M1036" s="709"/>
      <c r="N1036" s="709"/>
      <c r="O1036" s="795"/>
      <c r="P1036" s="794"/>
      <c r="Q1036" s="795"/>
      <c r="R1036" s="733"/>
      <c r="S1036" s="826"/>
      <c r="T1036" s="766"/>
      <c r="U1036" s="766"/>
      <c r="V1036" s="710"/>
      <c r="W1036" s="709"/>
      <c r="X1036" s="709"/>
      <c r="Y1036" s="709"/>
      <c r="Z1036" s="709"/>
      <c r="AA1036" s="710"/>
      <c r="AB1036" s="709"/>
      <c r="AC1036" s="1976">
        <v>0</v>
      </c>
      <c r="AD1036" s="1976"/>
      <c r="AE1036" s="1095" t="s">
        <v>853</v>
      </c>
      <c r="AF1036" s="1990">
        <v>0</v>
      </c>
      <c r="AG1036" s="1990"/>
      <c r="AH1036" s="1095" t="s">
        <v>853</v>
      </c>
      <c r="AI1036" s="1978">
        <v>0.5</v>
      </c>
      <c r="AJ1036" s="1978"/>
      <c r="AK1036" s="795"/>
      <c r="AL1036" s="740">
        <f>ROUND(AC1036*AF1036*AI1036,0)</f>
        <v>0</v>
      </c>
      <c r="AM1036" s="741"/>
      <c r="AN1036" s="741"/>
      <c r="AO1036" s="741"/>
      <c r="AP1036" s="741"/>
      <c r="AQ1036" s="742"/>
      <c r="BD1036" s="275"/>
      <c r="BE1036" s="275"/>
      <c r="BF1036" s="275"/>
      <c r="BG1036" s="275"/>
      <c r="BH1036" s="275"/>
      <c r="BI1036" s="275"/>
      <c r="BJ1036" s="275"/>
      <c r="BK1036" s="275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3"/>
      <c r="DV1036" s="263"/>
      <c r="DW1036" s="263"/>
      <c r="DX1036" s="263"/>
      <c r="DY1036" s="263"/>
      <c r="DZ1036" s="263"/>
      <c r="EA1036" s="263"/>
    </row>
    <row r="1037" spans="1:131" ht="20.100000000000001" hidden="1" customHeight="1">
      <c r="A1037" s="765"/>
      <c r="B1037" s="766"/>
      <c r="C1037" s="766"/>
      <c r="D1037" s="766"/>
      <c r="E1037" s="766"/>
      <c r="F1037" s="766"/>
      <c r="G1037" s="826"/>
      <c r="H1037" s="836"/>
      <c r="I1037" s="794"/>
      <c r="J1037" s="709"/>
      <c r="K1037" s="709"/>
      <c r="L1037" s="709"/>
      <c r="M1037" s="709"/>
      <c r="N1037" s="709"/>
      <c r="O1037" s="795"/>
      <c r="P1037" s="794"/>
      <c r="Q1037" s="795"/>
      <c r="R1037" s="733"/>
      <c r="S1037" s="826"/>
      <c r="T1037" s="766"/>
      <c r="U1037" s="766"/>
      <c r="V1037" s="710"/>
      <c r="W1037" s="709"/>
      <c r="X1037" s="709"/>
      <c r="Y1037" s="709"/>
      <c r="Z1037" s="709"/>
      <c r="AA1037" s="710"/>
      <c r="AB1037" s="709"/>
      <c r="AC1037" s="1976">
        <v>0</v>
      </c>
      <c r="AD1037" s="1976"/>
      <c r="AE1037" s="1095" t="s">
        <v>853</v>
      </c>
      <c r="AF1037" s="1990">
        <v>0</v>
      </c>
      <c r="AG1037" s="1990"/>
      <c r="AH1037" s="1095" t="s">
        <v>853</v>
      </c>
      <c r="AI1037" s="1978">
        <v>0.5</v>
      </c>
      <c r="AJ1037" s="1978"/>
      <c r="AK1037" s="795"/>
      <c r="AL1037" s="740">
        <f>ROUND(AC1037*AF1037*AI1037,0)</f>
        <v>0</v>
      </c>
      <c r="AM1037" s="741"/>
      <c r="AN1037" s="741"/>
      <c r="AO1037" s="741"/>
      <c r="AP1037" s="741"/>
      <c r="AQ1037" s="742"/>
      <c r="BD1037" s="275"/>
      <c r="BE1037" s="275"/>
      <c r="BF1037" s="275"/>
      <c r="BG1037" s="275"/>
      <c r="BH1037" s="275"/>
      <c r="BI1037" s="275"/>
      <c r="BJ1037" s="275"/>
      <c r="BK1037" s="275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3"/>
      <c r="DV1037" s="263"/>
      <c r="DW1037" s="263"/>
      <c r="DX1037" s="263"/>
      <c r="DY1037" s="263"/>
      <c r="DZ1037" s="263"/>
      <c r="EA1037" s="263"/>
    </row>
    <row r="1038" spans="1:131" ht="20.100000000000001" hidden="1" customHeight="1">
      <c r="A1038" s="927"/>
      <c r="B1038" s="826"/>
      <c r="C1038" s="826"/>
      <c r="D1038" s="826"/>
      <c r="E1038" s="826"/>
      <c r="F1038" s="826"/>
      <c r="G1038" s="826"/>
      <c r="H1038" s="836"/>
      <c r="I1038" s="765"/>
      <c r="J1038" s="766"/>
      <c r="K1038" s="766"/>
      <c r="L1038" s="766"/>
      <c r="M1038" s="766"/>
      <c r="N1038" s="766"/>
      <c r="O1038" s="788"/>
      <c r="P1038" s="811"/>
      <c r="Q1038" s="812"/>
      <c r="R1038" s="811" t="s">
        <v>431</v>
      </c>
      <c r="S1038" s="809"/>
      <c r="T1038" s="809"/>
      <c r="U1038" s="763" t="s">
        <v>496</v>
      </c>
      <c r="V1038" s="1152"/>
      <c r="W1038" s="1275"/>
      <c r="X1038" s="1275"/>
      <c r="Y1038" s="1275"/>
      <c r="Z1038" s="1275"/>
      <c r="AA1038" s="1296"/>
      <c r="AB1038" s="1275"/>
      <c r="AC1038" s="1275"/>
      <c r="AD1038" s="1275"/>
      <c r="AE1038" s="1275"/>
      <c r="AF1038" s="1152"/>
      <c r="AG1038" s="1275"/>
      <c r="AH1038" s="1275"/>
      <c r="AI1038" s="1275"/>
      <c r="AJ1038" s="1275"/>
      <c r="AK1038" s="1314"/>
      <c r="AL1038" s="753">
        <f>SUM(AL1033:AL1037)</f>
        <v>0</v>
      </c>
      <c r="AM1038" s="754"/>
      <c r="AN1038" s="754"/>
      <c r="AO1038" s="754"/>
      <c r="AP1038" s="754"/>
      <c r="AQ1038" s="755"/>
      <c r="BD1038" s="275"/>
      <c r="BE1038" s="275"/>
      <c r="BF1038" s="275"/>
      <c r="BG1038" s="275"/>
      <c r="BH1038" s="275"/>
      <c r="BI1038" s="275"/>
      <c r="BJ1038" s="275"/>
      <c r="BK1038" s="275"/>
      <c r="CL1038" s="262"/>
      <c r="CM1038" s="262"/>
      <c r="CN1038" s="262"/>
      <c r="CO1038" s="262"/>
      <c r="CP1038" s="262"/>
      <c r="CQ1038" s="262"/>
      <c r="CR1038" s="262"/>
      <c r="CS1038" s="262"/>
      <c r="CT1038" s="262"/>
      <c r="CU1038" s="262"/>
      <c r="CV1038" s="262"/>
      <c r="CW1038" s="262"/>
      <c r="CX1038" s="262"/>
      <c r="CY1038" s="262"/>
      <c r="CZ1038" s="262"/>
      <c r="DA1038" s="262"/>
      <c r="DB1038" s="262"/>
      <c r="DC1038" s="262"/>
      <c r="DD1038" s="262"/>
      <c r="DE1038" s="262"/>
      <c r="DF1038" s="262"/>
      <c r="DG1038" s="262"/>
      <c r="DH1038" s="262"/>
      <c r="DI1038" s="262"/>
      <c r="DJ1038" s="262"/>
      <c r="DK1038" s="262"/>
      <c r="DL1038" s="262"/>
      <c r="DM1038" s="262"/>
      <c r="DN1038" s="262"/>
      <c r="DO1038" s="262"/>
      <c r="DP1038" s="262"/>
      <c r="DQ1038" s="262"/>
      <c r="DR1038" s="262"/>
      <c r="DS1038" s="262"/>
      <c r="DT1038" s="262"/>
      <c r="DV1038" s="263"/>
      <c r="DW1038" s="263"/>
      <c r="DX1038" s="263"/>
      <c r="DY1038" s="263"/>
      <c r="DZ1038" s="263"/>
      <c r="EA1038" s="263"/>
    </row>
    <row r="1039" spans="1:131" ht="20.100000000000001" hidden="1" customHeight="1">
      <c r="A1039" s="927"/>
      <c r="B1039" s="826"/>
      <c r="C1039" s="826"/>
      <c r="D1039" s="826"/>
      <c r="E1039" s="826"/>
      <c r="F1039" s="826"/>
      <c r="G1039" s="826"/>
      <c r="H1039" s="836"/>
      <c r="I1039" s="765"/>
      <c r="J1039" s="766"/>
      <c r="K1039" s="766"/>
      <c r="L1039" s="766"/>
      <c r="M1039" s="766"/>
      <c r="N1039" s="766"/>
      <c r="O1039" s="788"/>
      <c r="P1039" s="765" t="s">
        <v>448</v>
      </c>
      <c r="Q1039" s="788"/>
      <c r="R1039" s="837" t="s">
        <v>867</v>
      </c>
      <c r="S1039" s="716"/>
      <c r="T1039" s="716"/>
      <c r="U1039" s="716"/>
      <c r="V1039" s="896"/>
      <c r="W1039" s="724"/>
      <c r="X1039" s="724"/>
      <c r="Y1039" s="724"/>
      <c r="Z1039" s="724"/>
      <c r="AA1039" s="896"/>
      <c r="AB1039" s="724"/>
      <c r="AC1039" s="724"/>
      <c r="AD1039" s="724"/>
      <c r="AE1039" s="724"/>
      <c r="AF1039" s="724"/>
      <c r="AG1039" s="724"/>
      <c r="AH1039" s="896"/>
      <c r="AI1039" s="724"/>
      <c r="AJ1039" s="724"/>
      <c r="AK1039" s="795"/>
      <c r="AL1039" s="740"/>
      <c r="AM1039" s="741"/>
      <c r="AN1039" s="741"/>
      <c r="AO1039" s="741"/>
      <c r="AP1039" s="741"/>
      <c r="AQ1039" s="742"/>
      <c r="BD1039" s="275"/>
      <c r="BE1039" s="275"/>
      <c r="BF1039" s="275"/>
      <c r="BG1039" s="275"/>
      <c r="BH1039" s="275"/>
      <c r="BI1039" s="275"/>
      <c r="BJ1039" s="275"/>
      <c r="BK1039" s="275"/>
      <c r="CL1039" s="262"/>
      <c r="CM1039" s="262"/>
      <c r="CN1039" s="262"/>
      <c r="CO1039" s="262"/>
      <c r="CP1039" s="262"/>
      <c r="CQ1039" s="262"/>
      <c r="CR1039" s="262"/>
      <c r="CS1039" s="262"/>
      <c r="CT1039" s="262"/>
      <c r="CU1039" s="262"/>
      <c r="CV1039" s="262"/>
      <c r="CW1039" s="262"/>
      <c r="CX1039" s="262"/>
      <c r="CY1039" s="262"/>
      <c r="CZ1039" s="262"/>
      <c r="DA1039" s="262"/>
      <c r="DB1039" s="262"/>
      <c r="DC1039" s="262"/>
      <c r="DD1039" s="262"/>
      <c r="DE1039" s="262"/>
      <c r="DF1039" s="262"/>
      <c r="DG1039" s="262"/>
      <c r="DH1039" s="262"/>
      <c r="DI1039" s="262"/>
      <c r="DJ1039" s="262"/>
      <c r="DK1039" s="262"/>
      <c r="DL1039" s="262"/>
      <c r="DM1039" s="262"/>
      <c r="DN1039" s="262"/>
      <c r="DO1039" s="262"/>
      <c r="DP1039" s="262"/>
      <c r="DQ1039" s="262"/>
      <c r="DR1039" s="262"/>
      <c r="DS1039" s="262"/>
      <c r="DT1039" s="262"/>
      <c r="DV1039" s="263"/>
      <c r="DW1039" s="263"/>
      <c r="DX1039" s="263"/>
      <c r="DY1039" s="263"/>
    </row>
    <row r="1040" spans="1:131" ht="20.100000000000001" hidden="1" customHeight="1">
      <c r="A1040" s="927"/>
      <c r="B1040" s="826"/>
      <c r="C1040" s="826"/>
      <c r="D1040" s="826"/>
      <c r="E1040" s="826"/>
      <c r="F1040" s="826"/>
      <c r="G1040" s="826"/>
      <c r="H1040" s="836"/>
      <c r="I1040" s="765"/>
      <c r="J1040" s="766"/>
      <c r="K1040" s="766"/>
      <c r="L1040" s="766"/>
      <c r="M1040" s="766"/>
      <c r="N1040" s="766"/>
      <c r="O1040" s="788"/>
      <c r="P1040" s="794"/>
      <c r="Q1040" s="795"/>
      <c r="R1040" s="794"/>
      <c r="S1040" s="709"/>
      <c r="T1040" s="709"/>
      <c r="U1040" s="710"/>
      <c r="V1040" s="709"/>
      <c r="W1040" s="709" t="s">
        <v>467</v>
      </c>
      <c r="X1040" s="1976">
        <f>AC1033</f>
        <v>0</v>
      </c>
      <c r="Y1040" s="1976"/>
      <c r="Z1040" s="709" t="s">
        <v>511</v>
      </c>
      <c r="AA1040" s="1210">
        <v>0</v>
      </c>
      <c r="AB1040" s="1210" t="s">
        <v>469</v>
      </c>
      <c r="AC1040" s="1095" t="s">
        <v>853</v>
      </c>
      <c r="AD1040" s="1990">
        <f>AF1033</f>
        <v>4</v>
      </c>
      <c r="AE1040" s="1990"/>
      <c r="AF1040" s="1095" t="s">
        <v>853</v>
      </c>
      <c r="AG1040" s="1210">
        <v>1</v>
      </c>
      <c r="AH1040" s="1095" t="s">
        <v>853</v>
      </c>
      <c r="AI1040" s="1917">
        <v>2.8</v>
      </c>
      <c r="AJ1040" s="1917"/>
      <c r="AK1040" s="1991"/>
      <c r="AL1040" s="740">
        <f>MAX(0,ROUND((X1040-AA1040)*AD1040*AG1040*AI1040,3))</f>
        <v>0</v>
      </c>
      <c r="AM1040" s="741"/>
      <c r="AN1040" s="741"/>
      <c r="AO1040" s="741"/>
      <c r="AP1040" s="741"/>
      <c r="AQ1040" s="742"/>
      <c r="BD1040" s="275"/>
      <c r="BE1040" s="275"/>
      <c r="BF1040" s="275"/>
      <c r="BG1040" s="275"/>
      <c r="BH1040" s="275"/>
      <c r="BI1040" s="275"/>
      <c r="BJ1040" s="275"/>
      <c r="BK1040" s="275"/>
      <c r="CL1040" s="262"/>
      <c r="CM1040" s="262"/>
      <c r="CN1040" s="262"/>
      <c r="CO1040" s="262"/>
      <c r="CP1040" s="262"/>
      <c r="CQ1040" s="262"/>
      <c r="CR1040" s="262"/>
      <c r="CS1040" s="262"/>
      <c r="CT1040" s="262"/>
      <c r="CU1040" s="262"/>
      <c r="CV1040" s="262"/>
      <c r="CW1040" s="262"/>
      <c r="CX1040" s="262"/>
      <c r="CY1040" s="262"/>
      <c r="CZ1040" s="262"/>
      <c r="DA1040" s="262"/>
      <c r="DB1040" s="262"/>
      <c r="DC1040" s="262"/>
      <c r="DD1040" s="262"/>
      <c r="DE1040" s="262"/>
      <c r="DF1040" s="262"/>
      <c r="DG1040" s="262"/>
      <c r="DH1040" s="262"/>
      <c r="DI1040" s="262"/>
      <c r="DJ1040" s="262"/>
      <c r="DK1040" s="262"/>
      <c r="DL1040" s="262"/>
      <c r="DM1040" s="262"/>
      <c r="DN1040" s="262"/>
      <c r="DO1040" s="262"/>
      <c r="DP1040" s="262"/>
      <c r="DQ1040" s="262"/>
      <c r="DR1040" s="262"/>
      <c r="DS1040" s="262"/>
      <c r="DT1040" s="262"/>
      <c r="DV1040" s="263"/>
      <c r="DW1040" s="263"/>
      <c r="DX1040" s="263"/>
      <c r="DY1040" s="263"/>
    </row>
    <row r="1041" spans="1:127" ht="20.100000000000001" hidden="1" customHeight="1">
      <c r="A1041" s="927"/>
      <c r="B1041" s="826"/>
      <c r="C1041" s="826"/>
      <c r="D1041" s="826"/>
      <c r="E1041" s="826"/>
      <c r="F1041" s="826"/>
      <c r="G1041" s="826"/>
      <c r="H1041" s="836"/>
      <c r="I1041" s="765"/>
      <c r="J1041" s="766"/>
      <c r="K1041" s="766"/>
      <c r="L1041" s="766"/>
      <c r="M1041" s="766"/>
      <c r="N1041" s="766"/>
      <c r="O1041" s="788"/>
      <c r="P1041" s="794"/>
      <c r="Q1041" s="795"/>
      <c r="R1041" s="794"/>
      <c r="S1041" s="709"/>
      <c r="T1041" s="709"/>
      <c r="U1041" s="710"/>
      <c r="V1041" s="709"/>
      <c r="W1041" s="709" t="s">
        <v>467</v>
      </c>
      <c r="X1041" s="1976">
        <f>AC1034</f>
        <v>0</v>
      </c>
      <c r="Y1041" s="1976"/>
      <c r="Z1041" s="709" t="s">
        <v>511</v>
      </c>
      <c r="AA1041" s="1210">
        <v>1</v>
      </c>
      <c r="AB1041" s="1210" t="s">
        <v>469</v>
      </c>
      <c r="AC1041" s="1095" t="s">
        <v>853</v>
      </c>
      <c r="AD1041" s="1990">
        <f>AF1034</f>
        <v>0</v>
      </c>
      <c r="AE1041" s="1990"/>
      <c r="AF1041" s="1095" t="s">
        <v>853</v>
      </c>
      <c r="AG1041" s="1210">
        <v>1</v>
      </c>
      <c r="AH1041" s="1095" t="s">
        <v>853</v>
      </c>
      <c r="AI1041" s="1917">
        <v>0</v>
      </c>
      <c r="AJ1041" s="1917"/>
      <c r="AK1041" s="1991"/>
      <c r="AL1041" s="740">
        <f>MAX(0,ROUND((X1041-AA1041)*AD1041*AG1041*AI1041,3))</f>
        <v>0</v>
      </c>
      <c r="AM1041" s="741"/>
      <c r="AN1041" s="741"/>
      <c r="AO1041" s="741"/>
      <c r="AP1041" s="741"/>
      <c r="AQ1041" s="742"/>
      <c r="BD1041" s="275"/>
      <c r="BE1041" s="275"/>
      <c r="BF1041" s="275"/>
      <c r="BG1041" s="275"/>
      <c r="BH1041" s="275"/>
      <c r="BI1041" s="275"/>
      <c r="BJ1041" s="275"/>
      <c r="BK1041" s="275"/>
      <c r="CL1041" s="262"/>
      <c r="CM1041" s="262"/>
      <c r="CN1041" s="262"/>
      <c r="CO1041" s="262"/>
      <c r="CP1041" s="262"/>
      <c r="CQ1041" s="262"/>
      <c r="CR1041" s="262"/>
      <c r="CS1041" s="262"/>
      <c r="CT1041" s="262"/>
      <c r="CU1041" s="262"/>
      <c r="CV1041" s="262"/>
      <c r="CW1041" s="262"/>
      <c r="CX1041" s="262"/>
      <c r="CY1041" s="262"/>
      <c r="CZ1041" s="262"/>
      <c r="DA1041" s="262"/>
      <c r="DB1041" s="262"/>
      <c r="DC1041" s="262"/>
      <c r="DD1041" s="262"/>
      <c r="DE1041" s="262"/>
      <c r="DF1041" s="262"/>
      <c r="DG1041" s="262"/>
      <c r="DH1041" s="262"/>
      <c r="DI1041" s="262"/>
      <c r="DJ1041" s="262"/>
      <c r="DK1041" s="262"/>
      <c r="DL1041" s="262"/>
      <c r="DM1041" s="262"/>
      <c r="DN1041" s="262"/>
      <c r="DO1041" s="262"/>
      <c r="DP1041" s="262"/>
      <c r="DQ1041" s="262"/>
      <c r="DR1041" s="262"/>
      <c r="DS1041" s="262"/>
      <c r="DT1041" s="262"/>
      <c r="DV1041" s="263"/>
      <c r="DW1041" s="263"/>
    </row>
    <row r="1042" spans="1:127" ht="20.100000000000001" hidden="1" customHeight="1">
      <c r="A1042" s="927"/>
      <c r="B1042" s="826"/>
      <c r="C1042" s="826"/>
      <c r="D1042" s="826"/>
      <c r="E1042" s="826"/>
      <c r="F1042" s="826"/>
      <c r="G1042" s="826"/>
      <c r="H1042" s="836"/>
      <c r="I1042" s="765"/>
      <c r="J1042" s="766"/>
      <c r="K1042" s="766"/>
      <c r="L1042" s="766"/>
      <c r="M1042" s="766"/>
      <c r="N1042" s="766"/>
      <c r="O1042" s="788"/>
      <c r="P1042" s="794"/>
      <c r="Q1042" s="795"/>
      <c r="R1042" s="794"/>
      <c r="S1042" s="709"/>
      <c r="T1042" s="709"/>
      <c r="U1042" s="710"/>
      <c r="V1042" s="709"/>
      <c r="W1042" s="709" t="s">
        <v>467</v>
      </c>
      <c r="X1042" s="1976">
        <f>AC1035</f>
        <v>0</v>
      </c>
      <c r="Y1042" s="1976"/>
      <c r="Z1042" s="709" t="s">
        <v>511</v>
      </c>
      <c r="AA1042" s="1210">
        <v>1</v>
      </c>
      <c r="AB1042" s="1210" t="s">
        <v>469</v>
      </c>
      <c r="AC1042" s="1095" t="s">
        <v>853</v>
      </c>
      <c r="AD1042" s="1990">
        <f>AF1035</f>
        <v>0</v>
      </c>
      <c r="AE1042" s="1990"/>
      <c r="AF1042" s="1095" t="s">
        <v>853</v>
      </c>
      <c r="AG1042" s="1210">
        <v>1</v>
      </c>
      <c r="AH1042" s="1095" t="s">
        <v>853</v>
      </c>
      <c r="AI1042" s="1917">
        <v>0</v>
      </c>
      <c r="AJ1042" s="1917"/>
      <c r="AK1042" s="1991"/>
      <c r="AL1042" s="740">
        <f>MAX(0,ROUND((X1042-AA1042)*AD1042*AG1042*AI1042,3))</f>
        <v>0</v>
      </c>
      <c r="AM1042" s="741"/>
      <c r="AN1042" s="741"/>
      <c r="AO1042" s="741"/>
      <c r="AP1042" s="741"/>
      <c r="AQ1042" s="742"/>
      <c r="BD1042" s="275"/>
      <c r="BE1042" s="275"/>
      <c r="BF1042" s="275"/>
      <c r="BG1042" s="275"/>
      <c r="BH1042" s="275"/>
      <c r="BI1042" s="275"/>
      <c r="BJ1042" s="275"/>
      <c r="BK1042" s="275"/>
      <c r="CL1042" s="262"/>
      <c r="CM1042" s="262"/>
      <c r="CN1042" s="262"/>
      <c r="CO1042" s="262"/>
      <c r="CP1042" s="262"/>
      <c r="CQ1042" s="262"/>
      <c r="CR1042" s="262"/>
      <c r="CS1042" s="262"/>
      <c r="CT1042" s="262"/>
      <c r="CU1042" s="262"/>
      <c r="CV1042" s="262"/>
      <c r="CW1042" s="262"/>
      <c r="CX1042" s="262"/>
      <c r="CY1042" s="262"/>
      <c r="CZ1042" s="262"/>
      <c r="DA1042" s="262"/>
      <c r="DB1042" s="262"/>
      <c r="DC1042" s="262"/>
      <c r="DD1042" s="262"/>
      <c r="DE1042" s="262"/>
      <c r="DF1042" s="262"/>
      <c r="DG1042" s="262"/>
      <c r="DH1042" s="262"/>
      <c r="DI1042" s="262"/>
      <c r="DJ1042" s="262"/>
      <c r="DK1042" s="262"/>
      <c r="DL1042" s="262"/>
      <c r="DM1042" s="262"/>
      <c r="DN1042" s="262"/>
      <c r="DO1042" s="262"/>
      <c r="DP1042" s="262"/>
      <c r="DQ1042" s="262"/>
      <c r="DR1042" s="262"/>
      <c r="DS1042" s="262"/>
      <c r="DT1042" s="262"/>
      <c r="DV1042" s="263"/>
      <c r="DW1042" s="263"/>
    </row>
    <row r="1043" spans="1:127" ht="20.100000000000001" hidden="1" customHeight="1">
      <c r="A1043" s="927"/>
      <c r="B1043" s="826"/>
      <c r="C1043" s="826"/>
      <c r="D1043" s="826"/>
      <c r="E1043" s="826"/>
      <c r="F1043" s="826"/>
      <c r="G1043" s="826"/>
      <c r="H1043" s="836"/>
      <c r="I1043" s="765"/>
      <c r="J1043" s="766"/>
      <c r="K1043" s="766"/>
      <c r="L1043" s="766"/>
      <c r="M1043" s="766"/>
      <c r="N1043" s="766"/>
      <c r="O1043" s="788"/>
      <c r="P1043" s="794"/>
      <c r="Q1043" s="795"/>
      <c r="R1043" s="794"/>
      <c r="S1043" s="709"/>
      <c r="T1043" s="709"/>
      <c r="U1043" s="710"/>
      <c r="V1043" s="709"/>
      <c r="W1043" s="709" t="s">
        <v>467</v>
      </c>
      <c r="X1043" s="1976">
        <f>AC1036</f>
        <v>0</v>
      </c>
      <c r="Y1043" s="1976"/>
      <c r="Z1043" s="709" t="s">
        <v>511</v>
      </c>
      <c r="AA1043" s="1210">
        <v>1</v>
      </c>
      <c r="AB1043" s="1210" t="s">
        <v>469</v>
      </c>
      <c r="AC1043" s="1095" t="s">
        <v>853</v>
      </c>
      <c r="AD1043" s="1990">
        <f>AF1036</f>
        <v>0</v>
      </c>
      <c r="AE1043" s="1990"/>
      <c r="AF1043" s="1095" t="s">
        <v>853</v>
      </c>
      <c r="AG1043" s="1210">
        <v>1</v>
      </c>
      <c r="AH1043" s="1095" t="s">
        <v>853</v>
      </c>
      <c r="AI1043" s="1917">
        <v>0</v>
      </c>
      <c r="AJ1043" s="1917"/>
      <c r="AK1043" s="1991"/>
      <c r="AL1043" s="740">
        <f>MAX(0,ROUND((X1043-AA1043)*AD1043*AG1043*AI1043,3))</f>
        <v>0</v>
      </c>
      <c r="AM1043" s="741"/>
      <c r="AN1043" s="741"/>
      <c r="AO1043" s="741"/>
      <c r="AP1043" s="741"/>
      <c r="AQ1043" s="742"/>
      <c r="BD1043" s="275"/>
      <c r="BE1043" s="275"/>
      <c r="BF1043" s="275"/>
      <c r="BG1043" s="275"/>
      <c r="BH1043" s="275"/>
      <c r="BI1043" s="275"/>
      <c r="BJ1043" s="275"/>
      <c r="BK1043" s="275"/>
      <c r="CL1043" s="262"/>
      <c r="CM1043" s="262"/>
      <c r="CN1043" s="262"/>
      <c r="CO1043" s="262"/>
      <c r="CP1043" s="262"/>
      <c r="CQ1043" s="262"/>
      <c r="CR1043" s="262"/>
      <c r="CS1043" s="262"/>
      <c r="CT1043" s="262"/>
      <c r="CU1043" s="262"/>
      <c r="CV1043" s="262"/>
      <c r="CW1043" s="262"/>
      <c r="CX1043" s="262"/>
      <c r="CY1043" s="262"/>
      <c r="CZ1043" s="262"/>
      <c r="DA1043" s="262"/>
      <c r="DB1043" s="262"/>
      <c r="DC1043" s="262"/>
      <c r="DD1043" s="262"/>
      <c r="DE1043" s="262"/>
      <c r="DF1043" s="262"/>
      <c r="DG1043" s="262"/>
      <c r="DH1043" s="262"/>
      <c r="DI1043" s="262"/>
      <c r="DJ1043" s="262"/>
      <c r="DK1043" s="262"/>
      <c r="DL1043" s="262"/>
      <c r="DM1043" s="262"/>
      <c r="DN1043" s="262"/>
      <c r="DO1043" s="262"/>
      <c r="DP1043" s="262"/>
      <c r="DQ1043" s="262"/>
      <c r="DR1043" s="262"/>
      <c r="DS1043" s="262"/>
      <c r="DT1043" s="262"/>
      <c r="DV1043" s="263"/>
      <c r="DW1043" s="263"/>
    </row>
    <row r="1044" spans="1:127" ht="20.100000000000001" hidden="1" customHeight="1">
      <c r="A1044" s="927"/>
      <c r="B1044" s="826"/>
      <c r="C1044" s="826"/>
      <c r="D1044" s="826"/>
      <c r="E1044" s="826"/>
      <c r="F1044" s="826"/>
      <c r="G1044" s="826"/>
      <c r="H1044" s="836"/>
      <c r="I1044" s="765"/>
      <c r="J1044" s="766"/>
      <c r="K1044" s="766"/>
      <c r="L1044" s="766"/>
      <c r="M1044" s="766"/>
      <c r="N1044" s="766"/>
      <c r="O1044" s="788"/>
      <c r="P1044" s="794"/>
      <c r="Q1044" s="795"/>
      <c r="R1044" s="794"/>
      <c r="S1044" s="709"/>
      <c r="T1044" s="709"/>
      <c r="U1044" s="710"/>
      <c r="V1044" s="709"/>
      <c r="W1044" s="709" t="s">
        <v>467</v>
      </c>
      <c r="X1044" s="1976">
        <f>AC1037</f>
        <v>0</v>
      </c>
      <c r="Y1044" s="1976"/>
      <c r="Z1044" s="709" t="s">
        <v>511</v>
      </c>
      <c r="AA1044" s="1210">
        <v>1</v>
      </c>
      <c r="AB1044" s="1210" t="s">
        <v>469</v>
      </c>
      <c r="AC1044" s="1095" t="s">
        <v>853</v>
      </c>
      <c r="AD1044" s="1990">
        <f>AF1037</f>
        <v>0</v>
      </c>
      <c r="AE1044" s="1990"/>
      <c r="AF1044" s="1095" t="s">
        <v>853</v>
      </c>
      <c r="AG1044" s="1210">
        <v>1</v>
      </c>
      <c r="AH1044" s="1095" t="s">
        <v>853</v>
      </c>
      <c r="AI1044" s="1917">
        <v>0</v>
      </c>
      <c r="AJ1044" s="1917"/>
      <c r="AK1044" s="1991"/>
      <c r="AL1044" s="740">
        <f>MAX(0,ROUND((X1044-AA1044)*AD1044*AG1044*AI1044,3))</f>
        <v>0</v>
      </c>
      <c r="AM1044" s="741"/>
      <c r="AN1044" s="741"/>
      <c r="AO1044" s="741"/>
      <c r="AP1044" s="741"/>
      <c r="AQ1044" s="742"/>
      <c r="BD1044" s="275"/>
      <c r="BE1044" s="275"/>
      <c r="BF1044" s="275"/>
      <c r="BG1044" s="275"/>
      <c r="BH1044" s="275"/>
      <c r="BI1044" s="275"/>
      <c r="BJ1044" s="275"/>
      <c r="BK1044" s="275"/>
      <c r="CL1044" s="262"/>
      <c r="CM1044" s="262"/>
      <c r="CN1044" s="262"/>
      <c r="CO1044" s="262"/>
      <c r="CP1044" s="262"/>
      <c r="CQ1044" s="262"/>
      <c r="CR1044" s="262"/>
      <c r="CS1044" s="262"/>
      <c r="CT1044" s="262"/>
      <c r="CU1044" s="262"/>
      <c r="CV1044" s="262"/>
      <c r="CW1044" s="262"/>
      <c r="CX1044" s="262"/>
      <c r="CY1044" s="262"/>
      <c r="CZ1044" s="262"/>
      <c r="DA1044" s="262"/>
      <c r="DB1044" s="262"/>
      <c r="DC1044" s="262"/>
      <c r="DD1044" s="262"/>
      <c r="DE1044" s="262"/>
      <c r="DF1044" s="262"/>
      <c r="DG1044" s="262"/>
      <c r="DH1044" s="262"/>
      <c r="DI1044" s="262"/>
      <c r="DJ1044" s="262"/>
      <c r="DK1044" s="262"/>
      <c r="DL1044" s="262"/>
      <c r="DM1044" s="262"/>
      <c r="DN1044" s="262"/>
      <c r="DO1044" s="262"/>
      <c r="DP1044" s="262"/>
      <c r="DQ1044" s="262"/>
      <c r="DR1044" s="262"/>
      <c r="DS1044" s="262"/>
      <c r="DT1044" s="262"/>
      <c r="DV1044" s="263"/>
      <c r="DW1044" s="263"/>
    </row>
    <row r="1045" spans="1:127" ht="20.100000000000001" hidden="1" customHeight="1">
      <c r="A1045" s="927"/>
      <c r="B1045" s="826"/>
      <c r="C1045" s="826"/>
      <c r="D1045" s="826"/>
      <c r="E1045" s="826"/>
      <c r="F1045" s="826"/>
      <c r="G1045" s="826"/>
      <c r="H1045" s="836"/>
      <c r="I1045" s="765"/>
      <c r="J1045" s="766"/>
      <c r="K1045" s="766"/>
      <c r="L1045" s="766"/>
      <c r="M1045" s="766"/>
      <c r="N1045" s="766"/>
      <c r="O1045" s="788"/>
      <c r="P1045" s="808"/>
      <c r="Q1045" s="810"/>
      <c r="R1045" s="811" t="s">
        <v>431</v>
      </c>
      <c r="S1045" s="809"/>
      <c r="T1045" s="809"/>
      <c r="U1045" s="763" t="s">
        <v>496</v>
      </c>
      <c r="V1045" s="747"/>
      <c r="W1045" s="809"/>
      <c r="X1045" s="809"/>
      <c r="Y1045" s="809"/>
      <c r="Z1045" s="763"/>
      <c r="AA1045" s="747"/>
      <c r="AB1045" s="747"/>
      <c r="AC1045" s="747"/>
      <c r="AD1045" s="763"/>
      <c r="AE1045" s="747"/>
      <c r="AF1045" s="747"/>
      <c r="AG1045" s="747"/>
      <c r="AH1045" s="747"/>
      <c r="AI1045" s="747"/>
      <c r="AJ1045" s="747"/>
      <c r="AK1045" s="810"/>
      <c r="AL1045" s="753">
        <f>SUM(AL1040:AL1044)</f>
        <v>0</v>
      </c>
      <c r="AM1045" s="754"/>
      <c r="AN1045" s="754"/>
      <c r="AO1045" s="754"/>
      <c r="AP1045" s="754"/>
      <c r="AQ1045" s="755"/>
      <c r="BD1045" s="275"/>
      <c r="BE1045" s="275"/>
      <c r="BF1045" s="275"/>
      <c r="BG1045" s="275"/>
      <c r="BH1045" s="275"/>
      <c r="BI1045" s="275"/>
      <c r="BJ1045" s="275"/>
      <c r="BK1045" s="275"/>
      <c r="CL1045" s="262"/>
      <c r="CM1045" s="262"/>
      <c r="CN1045" s="262"/>
      <c r="CO1045" s="262"/>
      <c r="CP1045" s="262"/>
      <c r="CQ1045" s="262"/>
      <c r="CR1045" s="262"/>
      <c r="CS1045" s="262"/>
      <c r="CT1045" s="262"/>
      <c r="CU1045" s="262"/>
      <c r="CV1045" s="262"/>
      <c r="CW1045" s="262"/>
      <c r="CX1045" s="262"/>
      <c r="CY1045" s="262"/>
      <c r="CZ1045" s="262"/>
      <c r="DA1045" s="262"/>
      <c r="DB1045" s="262"/>
      <c r="DC1045" s="262"/>
      <c r="DD1045" s="262"/>
      <c r="DE1045" s="262"/>
      <c r="DF1045" s="262"/>
      <c r="DG1045" s="262"/>
      <c r="DH1045" s="262"/>
      <c r="DI1045" s="262"/>
      <c r="DJ1045" s="262"/>
      <c r="DK1045" s="262"/>
      <c r="DL1045" s="262"/>
      <c r="DM1045" s="262"/>
      <c r="DN1045" s="262"/>
      <c r="DO1045" s="262"/>
      <c r="DP1045" s="262"/>
      <c r="DQ1045" s="262"/>
      <c r="DR1045" s="262"/>
      <c r="DS1045" s="262"/>
      <c r="DT1045" s="262"/>
      <c r="DV1045" s="263"/>
      <c r="DW1045" s="263"/>
    </row>
    <row r="1046" spans="1:127" s="262" customFormat="1" ht="18.899999999999999" hidden="1" customHeight="1">
      <c r="A1046" s="837"/>
      <c r="B1046" s="826"/>
      <c r="C1046" s="826"/>
      <c r="D1046" s="826"/>
      <c r="E1046" s="826"/>
      <c r="F1046" s="826"/>
      <c r="G1046" s="826"/>
      <c r="H1046" s="836"/>
      <c r="I1046" s="1049" t="s">
        <v>669</v>
      </c>
      <c r="J1046" s="1050"/>
      <c r="K1046" s="1050"/>
      <c r="L1046" s="1050"/>
      <c r="M1046" s="1050"/>
      <c r="N1046" s="1050"/>
      <c r="O1046" s="1051"/>
      <c r="P1046" s="698" t="s">
        <v>503</v>
      </c>
      <c r="Q1046" s="735"/>
      <c r="R1046" s="837" t="s">
        <v>502</v>
      </c>
      <c r="S1046" s="709"/>
      <c r="T1046" s="709"/>
      <c r="U1046" s="709"/>
      <c r="V1046" s="709"/>
      <c r="W1046" s="1937">
        <f>AL1045</f>
        <v>0</v>
      </c>
      <c r="X1046" s="1937"/>
      <c r="Y1046" s="1937"/>
      <c r="Z1046" s="1937"/>
      <c r="AA1046" s="1937"/>
      <c r="AB1046" s="710" t="s">
        <v>501</v>
      </c>
      <c r="AC1046" s="1189">
        <v>1.3299999999999999E-2</v>
      </c>
      <c r="AD1046" s="1190"/>
      <c r="AE1046" s="1190"/>
      <c r="AF1046" s="1191"/>
      <c r="AG1046" s="1191"/>
      <c r="AH1046" s="703"/>
      <c r="AI1046" s="703"/>
      <c r="AJ1046" s="703"/>
      <c r="AK1046" s="711"/>
      <c r="AL1046" s="740">
        <f>ROUND(W1046*AC1046,3)</f>
        <v>0</v>
      </c>
      <c r="AM1046" s="741"/>
      <c r="AN1046" s="741"/>
      <c r="AO1046" s="741"/>
      <c r="AP1046" s="741"/>
      <c r="AQ1046" s="742"/>
      <c r="AR1046" s="106"/>
      <c r="AS1046" s="106"/>
      <c r="AT1046" s="106"/>
      <c r="AU1046" s="106"/>
      <c r="AV1046" s="106"/>
      <c r="AW1046" s="106"/>
      <c r="AX1046" s="106"/>
      <c r="AY1046" s="106"/>
      <c r="AZ1046" s="106"/>
      <c r="BA1046" s="106"/>
      <c r="BB1046" s="106"/>
      <c r="BC1046" s="106"/>
      <c r="BD1046" s="106"/>
      <c r="BE1046" s="106"/>
      <c r="BF1046" s="106"/>
      <c r="BG1046" s="106"/>
      <c r="BH1046" s="106"/>
      <c r="BI1046" s="106"/>
      <c r="BJ1046" s="106"/>
      <c r="BK1046" s="106"/>
      <c r="BL1046" s="106"/>
      <c r="BM1046" s="106"/>
      <c r="BN1046" s="106"/>
      <c r="BO1046" s="106"/>
      <c r="BP1046" s="106"/>
      <c r="BQ1046" s="106"/>
      <c r="BR1046" s="106"/>
      <c r="BS1046" s="106"/>
      <c r="BT1046" s="106"/>
      <c r="BU1046" s="106"/>
      <c r="BV1046" s="106"/>
      <c r="BW1046" s="106"/>
      <c r="BX1046" s="106"/>
      <c r="BY1046" s="106"/>
      <c r="BZ1046" s="106"/>
      <c r="CA1046" s="106"/>
      <c r="CB1046" s="106"/>
      <c r="CC1046" s="106"/>
      <c r="CD1046" s="106"/>
      <c r="CE1046" s="106"/>
      <c r="CF1046" s="106"/>
      <c r="CG1046" s="106"/>
      <c r="CH1046" s="106"/>
      <c r="CI1046" s="106"/>
      <c r="CJ1046" s="106"/>
      <c r="CK1046" s="106"/>
    </row>
    <row r="1047" spans="1:127" s="262" customFormat="1" ht="18.899999999999999" hidden="1" customHeight="1">
      <c r="A1047" s="842"/>
      <c r="B1047" s="843"/>
      <c r="C1047" s="843"/>
      <c r="D1047" s="843"/>
      <c r="E1047" s="843"/>
      <c r="F1047" s="843"/>
      <c r="G1047" s="843"/>
      <c r="H1047" s="844"/>
      <c r="I1047" s="845"/>
      <c r="J1047" s="778"/>
      <c r="K1047" s="778"/>
      <c r="L1047" s="778"/>
      <c r="M1047" s="778"/>
      <c r="N1047" s="778"/>
      <c r="O1047" s="847"/>
      <c r="P1047" s="1072"/>
      <c r="Q1047" s="775"/>
      <c r="R1047" s="842" t="s">
        <v>504</v>
      </c>
      <c r="S1047" s="778"/>
      <c r="T1047" s="963">
        <v>5</v>
      </c>
      <c r="U1047" s="778" t="s">
        <v>505</v>
      </c>
      <c r="V1047" s="778"/>
      <c r="W1047" s="1933">
        <f>AL1046</f>
        <v>0</v>
      </c>
      <c r="X1047" s="1933"/>
      <c r="Y1047" s="1933"/>
      <c r="Z1047" s="1933"/>
      <c r="AA1047" s="1933"/>
      <c r="AB1047" s="773" t="s">
        <v>501</v>
      </c>
      <c r="AC1047" s="964">
        <f>1+T1047/100</f>
        <v>1.05</v>
      </c>
      <c r="AD1047" s="965"/>
      <c r="AE1047" s="965"/>
      <c r="AF1047" s="780"/>
      <c r="AG1047" s="780"/>
      <c r="AH1047" s="780"/>
      <c r="AI1047" s="780"/>
      <c r="AJ1047" s="780"/>
      <c r="AK1047" s="781"/>
      <c r="AL1047" s="853">
        <f>ROUND(W1047*AC1047,3)</f>
        <v>0</v>
      </c>
      <c r="AM1047" s="854"/>
      <c r="AN1047" s="854"/>
      <c r="AO1047" s="854"/>
      <c r="AP1047" s="854"/>
      <c r="AQ1047" s="855"/>
      <c r="AR1047" s="106"/>
      <c r="AS1047" s="106"/>
      <c r="AT1047" s="106"/>
      <c r="AU1047" s="106"/>
      <c r="AV1047" s="106"/>
      <c r="AW1047" s="106"/>
      <c r="AX1047" s="106"/>
      <c r="AY1047" s="106"/>
      <c r="AZ1047" s="106"/>
      <c r="BA1047" s="106"/>
      <c r="BB1047" s="106"/>
      <c r="BC1047" s="106"/>
      <c r="BD1047" s="106"/>
      <c r="BE1047" s="106"/>
      <c r="BF1047" s="106"/>
      <c r="BG1047" s="106"/>
      <c r="BH1047" s="106"/>
      <c r="BI1047" s="106"/>
      <c r="BJ1047" s="106"/>
      <c r="BK1047" s="106"/>
      <c r="BL1047" s="106"/>
      <c r="BM1047" s="106"/>
      <c r="BN1047" s="106"/>
      <c r="BO1047" s="106"/>
      <c r="BP1047" s="106"/>
      <c r="BQ1047" s="106"/>
      <c r="BR1047" s="106"/>
      <c r="BS1047" s="106"/>
      <c r="BT1047" s="106"/>
      <c r="BU1047" s="106"/>
      <c r="BV1047" s="106"/>
      <c r="BW1047" s="106"/>
      <c r="BX1047" s="106"/>
      <c r="BY1047" s="106"/>
      <c r="BZ1047" s="106"/>
      <c r="CA1047" s="106"/>
      <c r="CB1047" s="106"/>
      <c r="CC1047" s="106"/>
      <c r="CD1047" s="106"/>
      <c r="CE1047" s="106"/>
      <c r="CF1047" s="106"/>
      <c r="CG1047" s="106"/>
      <c r="CH1047" s="106"/>
      <c r="CI1047" s="106"/>
      <c r="CJ1047" s="106"/>
      <c r="CK1047" s="106"/>
    </row>
    <row r="1048" spans="1:127" ht="20.100000000000001" hidden="1" customHeight="1">
      <c r="A1048" s="686" t="s">
        <v>859</v>
      </c>
      <c r="B1048" s="687"/>
      <c r="C1048" s="687"/>
      <c r="D1048" s="687"/>
      <c r="E1048" s="687"/>
      <c r="F1048" s="687"/>
      <c r="G1048" s="687"/>
      <c r="H1048" s="785"/>
      <c r="I1048" s="765" t="s">
        <v>850</v>
      </c>
      <c r="J1048" s="766"/>
      <c r="K1048" s="766"/>
      <c r="L1048" s="766"/>
      <c r="M1048" s="766"/>
      <c r="N1048" s="766"/>
      <c r="O1048" s="788"/>
      <c r="P1048" s="765" t="s">
        <v>514</v>
      </c>
      <c r="Q1048" s="788"/>
      <c r="R1048" s="837"/>
      <c r="S1048" s="709"/>
      <c r="T1048" s="709"/>
      <c r="U1048" s="709"/>
      <c r="V1048" s="710"/>
      <c r="W1048" s="709"/>
      <c r="X1048" s="709"/>
      <c r="Y1048" s="709"/>
      <c r="Z1048" s="709"/>
      <c r="AA1048" s="709"/>
      <c r="AB1048" s="709"/>
      <c r="AC1048" s="709"/>
      <c r="AD1048" s="709"/>
      <c r="AE1048" s="709"/>
      <c r="AF1048" s="709"/>
      <c r="AG1048" s="709"/>
      <c r="AH1048" s="709"/>
      <c r="AI1048" s="709"/>
      <c r="AJ1048" s="709"/>
      <c r="AK1048" s="795"/>
      <c r="AL1048" s="799"/>
      <c r="AM1048" s="800"/>
      <c r="AN1048" s="800"/>
      <c r="AO1048" s="800"/>
      <c r="AP1048" s="800"/>
      <c r="AQ1048" s="821"/>
      <c r="BD1048" s="275"/>
      <c r="BE1048" s="275"/>
      <c r="BF1048" s="275"/>
      <c r="BG1048" s="275"/>
      <c r="BH1048" s="275"/>
      <c r="BI1048" s="275"/>
      <c r="BJ1048" s="275"/>
      <c r="BK1048" s="275"/>
      <c r="CL1048" s="262"/>
      <c r="CM1048" s="262"/>
      <c r="CN1048" s="262"/>
      <c r="CO1048" s="262"/>
      <c r="CP1048" s="262"/>
      <c r="CQ1048" s="262"/>
      <c r="CR1048" s="262"/>
      <c r="CS1048" s="262"/>
      <c r="CT1048" s="262"/>
      <c r="CU1048" s="262"/>
      <c r="CV1048" s="262"/>
      <c r="CW1048" s="262"/>
      <c r="CX1048" s="262"/>
      <c r="CY1048" s="262"/>
      <c r="CZ1048" s="262"/>
      <c r="DA1048" s="262"/>
      <c r="DB1048" s="262"/>
      <c r="DC1048" s="262"/>
      <c r="DD1048" s="262"/>
      <c r="DE1048" s="262"/>
      <c r="DF1048" s="262"/>
      <c r="DG1048" s="262"/>
      <c r="DH1048" s="262"/>
      <c r="DI1048" s="262"/>
      <c r="DJ1048" s="262"/>
      <c r="DK1048" s="262"/>
      <c r="DL1048" s="262"/>
      <c r="DM1048" s="262"/>
      <c r="DN1048" s="262"/>
      <c r="DO1048" s="262"/>
      <c r="DP1048" s="262"/>
      <c r="DQ1048" s="262"/>
      <c r="DR1048" s="262"/>
      <c r="DS1048" s="262"/>
      <c r="DT1048" s="262"/>
      <c r="DV1048" s="263"/>
      <c r="DW1048" s="263"/>
    </row>
    <row r="1049" spans="1:127" ht="20.100000000000001" hidden="1" customHeight="1">
      <c r="A1049" s="765" t="s">
        <v>861</v>
      </c>
      <c r="B1049" s="766"/>
      <c r="C1049" s="766"/>
      <c r="D1049" s="766"/>
      <c r="E1049" s="766"/>
      <c r="F1049" s="766"/>
      <c r="G1049" s="766"/>
      <c r="H1049" s="788"/>
      <c r="I1049" s="765" t="s">
        <v>848</v>
      </c>
      <c r="J1049" s="766"/>
      <c r="K1049" s="766"/>
      <c r="L1049" s="766"/>
      <c r="M1049" s="766"/>
      <c r="N1049" s="766"/>
      <c r="O1049" s="788"/>
      <c r="P1049" s="794"/>
      <c r="Q1049" s="795"/>
      <c r="R1049" s="837" t="s">
        <v>868</v>
      </c>
      <c r="S1049" s="709"/>
      <c r="T1049" s="709"/>
      <c r="U1049" s="709"/>
      <c r="V1049" s="710"/>
      <c r="W1049" s="709"/>
      <c r="X1049" s="709"/>
      <c r="Y1049" s="709"/>
      <c r="Z1049" s="709"/>
      <c r="AA1049" s="709"/>
      <c r="AB1049" s="709"/>
      <c r="AC1049" s="709"/>
      <c r="AD1049" s="709"/>
      <c r="AE1049" s="709"/>
      <c r="AF1049" s="709"/>
      <c r="AG1049" s="709"/>
      <c r="AH1049" s="709"/>
      <c r="AI1049" s="709"/>
      <c r="AJ1049" s="709"/>
      <c r="AK1049" s="795"/>
      <c r="AL1049" s="799"/>
      <c r="AM1049" s="800"/>
      <c r="AN1049" s="800"/>
      <c r="AO1049" s="800"/>
      <c r="AP1049" s="800"/>
      <c r="AQ1049" s="821"/>
      <c r="BD1049" s="275"/>
      <c r="BE1049" s="275"/>
      <c r="BF1049" s="275"/>
      <c r="BG1049" s="275"/>
      <c r="BH1049" s="275"/>
      <c r="BI1049" s="275"/>
      <c r="BJ1049" s="275"/>
      <c r="BK1049" s="275"/>
      <c r="CL1049" s="262"/>
      <c r="CM1049" s="262"/>
      <c r="CN1049" s="262"/>
      <c r="CO1049" s="262"/>
      <c r="CP1049" s="262"/>
      <c r="CQ1049" s="262"/>
      <c r="CR1049" s="262"/>
      <c r="CS1049" s="262"/>
      <c r="CT1049" s="262"/>
      <c r="CU1049" s="262"/>
      <c r="CV1049" s="262"/>
      <c r="CW1049" s="262"/>
      <c r="CX1049" s="262"/>
      <c r="CY1049" s="262"/>
      <c r="CZ1049" s="262"/>
      <c r="DA1049" s="262"/>
      <c r="DB1049" s="262"/>
      <c r="DC1049" s="262"/>
      <c r="DD1049" s="262"/>
      <c r="DE1049" s="262"/>
      <c r="DF1049" s="262"/>
      <c r="DG1049" s="262"/>
      <c r="DH1049" s="262"/>
      <c r="DI1049" s="262"/>
      <c r="DJ1049" s="262"/>
      <c r="DK1049" s="262"/>
      <c r="DL1049" s="262"/>
      <c r="DM1049" s="262"/>
      <c r="DN1049" s="262"/>
      <c r="DO1049" s="262"/>
      <c r="DP1049" s="262"/>
      <c r="DQ1049" s="262"/>
      <c r="DR1049" s="262"/>
      <c r="DS1049" s="262"/>
      <c r="DT1049" s="262"/>
      <c r="DV1049" s="263"/>
      <c r="DW1049" s="263"/>
    </row>
    <row r="1050" spans="1:127" ht="20.100000000000001" hidden="1" customHeight="1">
      <c r="A1050" s="927"/>
      <c r="B1050" s="826"/>
      <c r="C1050" s="826"/>
      <c r="D1050" s="826"/>
      <c r="E1050" s="826"/>
      <c r="F1050" s="826"/>
      <c r="G1050" s="826"/>
      <c r="H1050" s="836"/>
      <c r="I1050" s="765"/>
      <c r="J1050" s="766"/>
      <c r="K1050" s="766"/>
      <c r="L1050" s="766"/>
      <c r="M1050" s="766"/>
      <c r="N1050" s="766"/>
      <c r="O1050" s="788"/>
      <c r="P1050" s="794"/>
      <c r="Q1050" s="795"/>
      <c r="R1050" s="794"/>
      <c r="S1050" s="709"/>
      <c r="T1050" s="709"/>
      <c r="U1050" s="710"/>
      <c r="V1050" s="709"/>
      <c r="W1050" s="709"/>
      <c r="X1050" s="709"/>
      <c r="Y1050" s="709"/>
      <c r="Z1050" s="709"/>
      <c r="AA1050" s="709"/>
      <c r="AB1050" s="709"/>
      <c r="AC1050" s="1976">
        <v>0</v>
      </c>
      <c r="AD1050" s="1976"/>
      <c r="AE1050" s="1095" t="s">
        <v>853</v>
      </c>
      <c r="AF1050" s="1990">
        <v>0</v>
      </c>
      <c r="AG1050" s="1990"/>
      <c r="AH1050" s="1095" t="s">
        <v>853</v>
      </c>
      <c r="AI1050" s="1978">
        <v>0</v>
      </c>
      <c r="AJ1050" s="1978"/>
      <c r="AK1050" s="795"/>
      <c r="AL1050" s="740">
        <f>ROUND(AC1050*AF1050*AI1050,1)</f>
        <v>0</v>
      </c>
      <c r="AM1050" s="741"/>
      <c r="AN1050" s="741"/>
      <c r="AO1050" s="741"/>
      <c r="AP1050" s="741"/>
      <c r="AQ1050" s="742"/>
      <c r="BD1050" s="275"/>
      <c r="BE1050" s="275"/>
      <c r="BF1050" s="275"/>
      <c r="BG1050" s="275"/>
      <c r="BH1050" s="275"/>
      <c r="BI1050" s="275"/>
      <c r="BJ1050" s="275"/>
      <c r="BK1050" s="275"/>
      <c r="CL1050" s="262"/>
      <c r="CM1050" s="262"/>
      <c r="CN1050" s="262"/>
      <c r="CO1050" s="262"/>
      <c r="CP1050" s="262"/>
      <c r="CQ1050" s="262"/>
      <c r="CR1050" s="262"/>
      <c r="CS1050" s="262"/>
      <c r="CT1050" s="262"/>
      <c r="CU1050" s="262"/>
      <c r="CV1050" s="262"/>
      <c r="CW1050" s="262"/>
      <c r="CX1050" s="262"/>
      <c r="CY1050" s="262"/>
      <c r="CZ1050" s="262"/>
      <c r="DA1050" s="262"/>
      <c r="DB1050" s="262"/>
      <c r="DC1050" s="262"/>
      <c r="DD1050" s="262"/>
      <c r="DE1050" s="262"/>
      <c r="DF1050" s="262"/>
      <c r="DG1050" s="262"/>
      <c r="DH1050" s="262"/>
      <c r="DI1050" s="262"/>
      <c r="DJ1050" s="262"/>
      <c r="DK1050" s="262"/>
      <c r="DL1050" s="262"/>
      <c r="DM1050" s="262"/>
      <c r="DN1050" s="262"/>
      <c r="DO1050" s="262"/>
      <c r="DP1050" s="262"/>
      <c r="DQ1050" s="262"/>
      <c r="DR1050" s="262"/>
      <c r="DS1050" s="262"/>
      <c r="DT1050" s="262"/>
      <c r="DV1050" s="263"/>
      <c r="DW1050" s="263"/>
    </row>
    <row r="1051" spans="1:127" ht="20.100000000000001" hidden="1" customHeight="1">
      <c r="A1051" s="927"/>
      <c r="B1051" s="826"/>
      <c r="C1051" s="826"/>
      <c r="D1051" s="826"/>
      <c r="E1051" s="826"/>
      <c r="F1051" s="826"/>
      <c r="G1051" s="826"/>
      <c r="H1051" s="836"/>
      <c r="I1051" s="794"/>
      <c r="J1051" s="709"/>
      <c r="K1051" s="709"/>
      <c r="L1051" s="709"/>
      <c r="M1051" s="709"/>
      <c r="N1051" s="709"/>
      <c r="O1051" s="795"/>
      <c r="P1051" s="794"/>
      <c r="Q1051" s="795"/>
      <c r="R1051" s="794"/>
      <c r="S1051" s="709"/>
      <c r="T1051" s="709"/>
      <c r="U1051" s="710"/>
      <c r="V1051" s="709"/>
      <c r="W1051" s="709"/>
      <c r="X1051" s="709"/>
      <c r="Y1051" s="709"/>
      <c r="Z1051" s="709"/>
      <c r="AA1051" s="709"/>
      <c r="AB1051" s="709"/>
      <c r="AC1051" s="1976">
        <v>0</v>
      </c>
      <c r="AD1051" s="1976"/>
      <c r="AE1051" s="1095" t="s">
        <v>853</v>
      </c>
      <c r="AF1051" s="1990">
        <v>0</v>
      </c>
      <c r="AG1051" s="1990"/>
      <c r="AH1051" s="1095" t="s">
        <v>853</v>
      </c>
      <c r="AI1051" s="1978">
        <v>0</v>
      </c>
      <c r="AJ1051" s="1978"/>
      <c r="AK1051" s="795"/>
      <c r="AL1051" s="740">
        <f>ROUND(AC1051*AF1051*AI1051,1)</f>
        <v>0</v>
      </c>
      <c r="AM1051" s="741"/>
      <c r="AN1051" s="741"/>
      <c r="AO1051" s="741"/>
      <c r="AP1051" s="741"/>
      <c r="AQ1051" s="742"/>
      <c r="BD1051" s="275"/>
      <c r="BE1051" s="275"/>
      <c r="BF1051" s="275"/>
      <c r="BG1051" s="275"/>
      <c r="BH1051" s="275"/>
      <c r="BI1051" s="275"/>
      <c r="BJ1051" s="275"/>
      <c r="BK1051" s="275"/>
      <c r="CL1051" s="262"/>
      <c r="CM1051" s="262"/>
      <c r="CN1051" s="262"/>
      <c r="CO1051" s="262"/>
      <c r="CP1051" s="262"/>
      <c r="CQ1051" s="262"/>
      <c r="CR1051" s="262"/>
      <c r="CS1051" s="262"/>
      <c r="CT1051" s="262"/>
      <c r="CU1051" s="262"/>
      <c r="CV1051" s="262"/>
      <c r="CW1051" s="262"/>
      <c r="CX1051" s="262"/>
      <c r="CY1051" s="262"/>
      <c r="CZ1051" s="262"/>
      <c r="DA1051" s="262"/>
      <c r="DB1051" s="262"/>
      <c r="DC1051" s="262"/>
      <c r="DD1051" s="262"/>
      <c r="DE1051" s="262"/>
      <c r="DF1051" s="262"/>
      <c r="DG1051" s="262"/>
      <c r="DH1051" s="262"/>
      <c r="DI1051" s="262"/>
      <c r="DJ1051" s="262"/>
      <c r="DK1051" s="262"/>
      <c r="DL1051" s="262"/>
      <c r="DM1051" s="262"/>
      <c r="DN1051" s="262"/>
      <c r="DO1051" s="262"/>
      <c r="DP1051" s="262"/>
      <c r="DQ1051" s="262"/>
      <c r="DR1051" s="262"/>
      <c r="DS1051" s="262"/>
      <c r="DT1051" s="262"/>
      <c r="DV1051" s="263"/>
      <c r="DW1051" s="263"/>
    </row>
    <row r="1052" spans="1:127" ht="20.100000000000001" hidden="1" customHeight="1">
      <c r="A1052" s="927"/>
      <c r="B1052" s="826"/>
      <c r="C1052" s="826"/>
      <c r="D1052" s="826"/>
      <c r="E1052" s="826"/>
      <c r="F1052" s="826"/>
      <c r="G1052" s="826"/>
      <c r="H1052" s="836"/>
      <c r="I1052" s="765"/>
      <c r="J1052" s="766"/>
      <c r="K1052" s="766"/>
      <c r="L1052" s="766"/>
      <c r="M1052" s="766"/>
      <c r="N1052" s="766"/>
      <c r="O1052" s="788"/>
      <c r="P1052" s="811"/>
      <c r="Q1052" s="812"/>
      <c r="R1052" s="811" t="s">
        <v>431</v>
      </c>
      <c r="S1052" s="809"/>
      <c r="T1052" s="809"/>
      <c r="U1052" s="763" t="s">
        <v>496</v>
      </c>
      <c r="V1052" s="1152"/>
      <c r="W1052" s="1275"/>
      <c r="X1052" s="1275"/>
      <c r="Y1052" s="1275"/>
      <c r="Z1052" s="1275"/>
      <c r="AA1052" s="1296"/>
      <c r="AB1052" s="1275"/>
      <c r="AC1052" s="1275"/>
      <c r="AD1052" s="1275"/>
      <c r="AE1052" s="1275"/>
      <c r="AF1052" s="1152"/>
      <c r="AG1052" s="1275"/>
      <c r="AH1052" s="1275"/>
      <c r="AI1052" s="1275"/>
      <c r="AJ1052" s="1275"/>
      <c r="AK1052" s="1314"/>
      <c r="AL1052" s="753">
        <f>SUM(AL1050:AL1051)</f>
        <v>0</v>
      </c>
      <c r="AM1052" s="754"/>
      <c r="AN1052" s="754"/>
      <c r="AO1052" s="754"/>
      <c r="AP1052" s="754"/>
      <c r="AQ1052" s="755"/>
      <c r="BD1052" s="275"/>
      <c r="BE1052" s="275"/>
      <c r="BF1052" s="275"/>
      <c r="BG1052" s="275"/>
      <c r="BH1052" s="275"/>
      <c r="BI1052" s="275"/>
      <c r="BJ1052" s="275"/>
      <c r="BK1052" s="275"/>
      <c r="CL1052" s="262"/>
      <c r="CM1052" s="262"/>
      <c r="CN1052" s="262"/>
      <c r="CO1052" s="262"/>
      <c r="CP1052" s="262"/>
      <c r="CQ1052" s="262"/>
      <c r="CR1052" s="262"/>
      <c r="CS1052" s="262"/>
      <c r="CT1052" s="262"/>
      <c r="CU1052" s="262"/>
      <c r="CV1052" s="262"/>
      <c r="CW1052" s="262"/>
      <c r="CX1052" s="262"/>
      <c r="CY1052" s="262"/>
      <c r="CZ1052" s="262"/>
      <c r="DA1052" s="262"/>
      <c r="DB1052" s="262"/>
      <c r="DC1052" s="262"/>
      <c r="DD1052" s="262"/>
      <c r="DE1052" s="262"/>
      <c r="DF1052" s="262"/>
      <c r="DG1052" s="262"/>
      <c r="DH1052" s="262"/>
      <c r="DI1052" s="262"/>
      <c r="DJ1052" s="262"/>
      <c r="DK1052" s="262"/>
      <c r="DL1052" s="262"/>
      <c r="DM1052" s="262"/>
      <c r="DN1052" s="262"/>
      <c r="DO1052" s="262"/>
      <c r="DP1052" s="262"/>
      <c r="DQ1052" s="262"/>
      <c r="DR1052" s="262"/>
      <c r="DS1052" s="262"/>
      <c r="DT1052" s="262"/>
      <c r="DV1052" s="263"/>
      <c r="DW1052" s="263"/>
    </row>
    <row r="1053" spans="1:127" ht="20.100000000000001" hidden="1" customHeight="1">
      <c r="A1053" s="927"/>
      <c r="B1053" s="826"/>
      <c r="C1053" s="826"/>
      <c r="D1053" s="826"/>
      <c r="E1053" s="826"/>
      <c r="F1053" s="826"/>
      <c r="G1053" s="826"/>
      <c r="H1053" s="836"/>
      <c r="I1053" s="765"/>
      <c r="J1053" s="766"/>
      <c r="K1053" s="766"/>
      <c r="L1053" s="766"/>
      <c r="M1053" s="766"/>
      <c r="N1053" s="766"/>
      <c r="O1053" s="788"/>
      <c r="P1053" s="765" t="s">
        <v>448</v>
      </c>
      <c r="Q1053" s="788"/>
      <c r="R1053" s="837" t="s">
        <v>869</v>
      </c>
      <c r="S1053" s="716"/>
      <c r="T1053" s="716"/>
      <c r="U1053" s="716"/>
      <c r="V1053" s="896"/>
      <c r="W1053" s="724"/>
      <c r="X1053" s="724"/>
      <c r="Y1053" s="724"/>
      <c r="Z1053" s="724"/>
      <c r="AA1053" s="896"/>
      <c r="AB1053" s="724"/>
      <c r="AC1053" s="724"/>
      <c r="AD1053" s="724"/>
      <c r="AE1053" s="724"/>
      <c r="AF1053" s="724"/>
      <c r="AG1053" s="724"/>
      <c r="AH1053" s="896"/>
      <c r="AI1053" s="724"/>
      <c r="AJ1053" s="724"/>
      <c r="AK1053" s="795"/>
      <c r="AL1053" s="740"/>
      <c r="AM1053" s="741"/>
      <c r="AN1053" s="741"/>
      <c r="AO1053" s="741"/>
      <c r="AP1053" s="741"/>
      <c r="AQ1053" s="742"/>
      <c r="BD1053" s="275"/>
      <c r="BE1053" s="275"/>
      <c r="BF1053" s="275"/>
      <c r="BG1053" s="275"/>
      <c r="BH1053" s="275"/>
      <c r="BI1053" s="275"/>
      <c r="BJ1053" s="275"/>
      <c r="BK1053" s="275"/>
      <c r="CL1053" s="262"/>
      <c r="CM1053" s="262"/>
      <c r="CN1053" s="262"/>
      <c r="CO1053" s="262"/>
      <c r="CP1053" s="262"/>
      <c r="CQ1053" s="262"/>
      <c r="CR1053" s="262"/>
      <c r="CS1053" s="262"/>
      <c r="CT1053" s="262"/>
      <c r="CU1053" s="262"/>
      <c r="CV1053" s="262"/>
      <c r="CW1053" s="262"/>
      <c r="CX1053" s="262"/>
      <c r="CY1053" s="262"/>
      <c r="CZ1053" s="262"/>
      <c r="DA1053" s="262"/>
      <c r="DB1053" s="262"/>
      <c r="DC1053" s="262"/>
      <c r="DD1053" s="262"/>
      <c r="DE1053" s="262"/>
      <c r="DF1053" s="262"/>
      <c r="DG1053" s="262"/>
      <c r="DH1053" s="262"/>
      <c r="DI1053" s="262"/>
      <c r="DJ1053" s="262"/>
      <c r="DK1053" s="262"/>
      <c r="DL1053" s="262"/>
      <c r="DM1053" s="262"/>
      <c r="DN1053" s="262"/>
      <c r="DO1053" s="262"/>
      <c r="DP1053" s="262"/>
      <c r="DQ1053" s="262"/>
      <c r="DR1053" s="262"/>
      <c r="DS1053" s="262"/>
      <c r="DT1053" s="262"/>
      <c r="DV1053" s="263"/>
      <c r="DW1053" s="263"/>
    </row>
    <row r="1054" spans="1:127" ht="20.100000000000001" hidden="1" customHeight="1">
      <c r="A1054" s="927"/>
      <c r="B1054" s="826"/>
      <c r="C1054" s="826"/>
      <c r="D1054" s="826"/>
      <c r="E1054" s="826"/>
      <c r="F1054" s="826"/>
      <c r="G1054" s="826"/>
      <c r="H1054" s="836"/>
      <c r="I1054" s="765"/>
      <c r="J1054" s="766"/>
      <c r="K1054" s="766"/>
      <c r="L1054" s="766"/>
      <c r="M1054" s="766"/>
      <c r="N1054" s="766"/>
      <c r="O1054" s="788"/>
      <c r="P1054" s="794"/>
      <c r="Q1054" s="795"/>
      <c r="R1054" s="794"/>
      <c r="S1054" s="709"/>
      <c r="T1054" s="709"/>
      <c r="U1054" s="710"/>
      <c r="V1054" s="709"/>
      <c r="W1054" s="709" t="s">
        <v>467</v>
      </c>
      <c r="X1054" s="1976">
        <f>AC1050</f>
        <v>0</v>
      </c>
      <c r="Y1054" s="1976"/>
      <c r="Z1054" s="709" t="s">
        <v>511</v>
      </c>
      <c r="AA1054" s="1210">
        <v>1</v>
      </c>
      <c r="AB1054" s="1210" t="s">
        <v>469</v>
      </c>
      <c r="AC1054" s="1095" t="s">
        <v>853</v>
      </c>
      <c r="AD1054" s="1990">
        <f>AF1050</f>
        <v>0</v>
      </c>
      <c r="AE1054" s="1990"/>
      <c r="AF1054" s="1095" t="s">
        <v>853</v>
      </c>
      <c r="AG1054" s="1210">
        <v>1</v>
      </c>
      <c r="AH1054" s="1095" t="s">
        <v>853</v>
      </c>
      <c r="AI1054" s="1917">
        <v>0</v>
      </c>
      <c r="AJ1054" s="1917"/>
      <c r="AK1054" s="1991"/>
      <c r="AL1054" s="740">
        <f>ROUND((X1054-AA1054)*AD1054*AG1054*AI1054,3)</f>
        <v>0</v>
      </c>
      <c r="AM1054" s="741"/>
      <c r="AN1054" s="741"/>
      <c r="AO1054" s="741"/>
      <c r="AP1054" s="741"/>
      <c r="AQ1054" s="742"/>
      <c r="BD1054" s="275"/>
      <c r="BE1054" s="275"/>
      <c r="BF1054" s="275"/>
      <c r="BG1054" s="275"/>
      <c r="BH1054" s="275"/>
      <c r="BI1054" s="275"/>
      <c r="BJ1054" s="275"/>
      <c r="BK1054" s="275"/>
      <c r="CL1054" s="262"/>
      <c r="CM1054" s="262"/>
      <c r="CN1054" s="262"/>
      <c r="CO1054" s="262"/>
      <c r="CP1054" s="262"/>
      <c r="CQ1054" s="262"/>
      <c r="CR1054" s="262"/>
      <c r="CS1054" s="262"/>
      <c r="CT1054" s="262"/>
      <c r="CU1054" s="262"/>
      <c r="CV1054" s="262"/>
      <c r="CW1054" s="262"/>
      <c r="CX1054" s="262"/>
      <c r="CY1054" s="262"/>
      <c r="CZ1054" s="262"/>
      <c r="DA1054" s="262"/>
      <c r="DB1054" s="262"/>
      <c r="DC1054" s="262"/>
      <c r="DD1054" s="262"/>
      <c r="DE1054" s="262"/>
      <c r="DF1054" s="262"/>
      <c r="DG1054" s="262"/>
      <c r="DH1054" s="262"/>
      <c r="DI1054" s="262"/>
      <c r="DJ1054" s="262"/>
      <c r="DK1054" s="262"/>
      <c r="DL1054" s="262"/>
      <c r="DM1054" s="262"/>
      <c r="DN1054" s="262"/>
      <c r="DO1054" s="262"/>
      <c r="DP1054" s="262"/>
      <c r="DQ1054" s="262"/>
      <c r="DR1054" s="262"/>
      <c r="DS1054" s="262"/>
      <c r="DT1054" s="262"/>
      <c r="DV1054" s="263"/>
      <c r="DW1054" s="263"/>
    </row>
    <row r="1055" spans="1:127" ht="20.100000000000001" hidden="1" customHeight="1">
      <c r="A1055" s="927"/>
      <c r="B1055" s="826"/>
      <c r="C1055" s="826"/>
      <c r="D1055" s="826"/>
      <c r="E1055" s="826"/>
      <c r="F1055" s="826"/>
      <c r="G1055" s="826"/>
      <c r="H1055" s="836"/>
      <c r="I1055" s="765"/>
      <c r="J1055" s="766"/>
      <c r="K1055" s="766"/>
      <c r="L1055" s="766"/>
      <c r="M1055" s="766"/>
      <c r="N1055" s="766"/>
      <c r="O1055" s="788"/>
      <c r="P1055" s="794"/>
      <c r="Q1055" s="795"/>
      <c r="R1055" s="794"/>
      <c r="S1055" s="709"/>
      <c r="T1055" s="709"/>
      <c r="U1055" s="710"/>
      <c r="V1055" s="709"/>
      <c r="W1055" s="709" t="s">
        <v>467</v>
      </c>
      <c r="X1055" s="1976">
        <f>AC1051</f>
        <v>0</v>
      </c>
      <c r="Y1055" s="1976"/>
      <c r="Z1055" s="709" t="s">
        <v>511</v>
      </c>
      <c r="AA1055" s="1210">
        <v>1</v>
      </c>
      <c r="AB1055" s="1210" t="s">
        <v>469</v>
      </c>
      <c r="AC1055" s="1095" t="s">
        <v>853</v>
      </c>
      <c r="AD1055" s="1990">
        <f>AF1051</f>
        <v>0</v>
      </c>
      <c r="AE1055" s="1990"/>
      <c r="AF1055" s="1095" t="s">
        <v>853</v>
      </c>
      <c r="AG1055" s="1210">
        <v>1</v>
      </c>
      <c r="AH1055" s="1095" t="s">
        <v>853</v>
      </c>
      <c r="AI1055" s="1917">
        <v>0</v>
      </c>
      <c r="AJ1055" s="1917"/>
      <c r="AK1055" s="1991"/>
      <c r="AL1055" s="740">
        <f>ROUND((X1055-AA1055)*AD1055*AG1055*AI1055,3)</f>
        <v>0</v>
      </c>
      <c r="AM1055" s="741"/>
      <c r="AN1055" s="741"/>
      <c r="AO1055" s="741"/>
      <c r="AP1055" s="741"/>
      <c r="AQ1055" s="742"/>
      <c r="BD1055" s="275"/>
      <c r="BE1055" s="275"/>
      <c r="BF1055" s="275"/>
      <c r="BG1055" s="275"/>
      <c r="BH1055" s="275"/>
      <c r="BI1055" s="275"/>
      <c r="BJ1055" s="275"/>
      <c r="BK1055" s="275"/>
      <c r="CL1055" s="262"/>
      <c r="CM1055" s="262"/>
      <c r="CN1055" s="262"/>
      <c r="CO1055" s="262"/>
      <c r="CP1055" s="262"/>
      <c r="CQ1055" s="262"/>
      <c r="CR1055" s="262"/>
      <c r="CS1055" s="262"/>
      <c r="CT1055" s="262"/>
      <c r="CU1055" s="262"/>
      <c r="CV1055" s="262"/>
      <c r="CW1055" s="262"/>
      <c r="CX1055" s="262"/>
      <c r="CY1055" s="262"/>
      <c r="CZ1055" s="262"/>
      <c r="DA1055" s="262"/>
      <c r="DB1055" s="262"/>
      <c r="DC1055" s="262"/>
      <c r="DD1055" s="262"/>
      <c r="DE1055" s="262"/>
      <c r="DF1055" s="262"/>
      <c r="DG1055" s="262"/>
      <c r="DH1055" s="262"/>
      <c r="DI1055" s="262"/>
      <c r="DJ1055" s="262"/>
      <c r="DK1055" s="262"/>
      <c r="DL1055" s="262"/>
      <c r="DM1055" s="262"/>
      <c r="DN1055" s="262"/>
      <c r="DO1055" s="262"/>
      <c r="DP1055" s="262"/>
      <c r="DQ1055" s="262"/>
      <c r="DR1055" s="262"/>
      <c r="DS1055" s="262"/>
      <c r="DT1055" s="262"/>
      <c r="DV1055" s="263"/>
      <c r="DW1055" s="263"/>
    </row>
    <row r="1056" spans="1:127" ht="20.100000000000001" hidden="1" customHeight="1">
      <c r="A1056" s="927"/>
      <c r="B1056" s="826"/>
      <c r="C1056" s="826"/>
      <c r="D1056" s="826"/>
      <c r="E1056" s="826"/>
      <c r="F1056" s="826"/>
      <c r="G1056" s="826"/>
      <c r="H1056" s="836"/>
      <c r="I1056" s="765"/>
      <c r="J1056" s="766"/>
      <c r="K1056" s="766"/>
      <c r="L1056" s="766"/>
      <c r="M1056" s="766"/>
      <c r="N1056" s="766"/>
      <c r="O1056" s="788"/>
      <c r="P1056" s="794"/>
      <c r="Q1056" s="795"/>
      <c r="R1056" s="765" t="s">
        <v>431</v>
      </c>
      <c r="S1056" s="766"/>
      <c r="T1056" s="766"/>
      <c r="U1056" s="710" t="s">
        <v>496</v>
      </c>
      <c r="V1056" s="709"/>
      <c r="W1056" s="766"/>
      <c r="X1056" s="766"/>
      <c r="Y1056" s="766"/>
      <c r="Z1056" s="710"/>
      <c r="AA1056" s="709"/>
      <c r="AB1056" s="709"/>
      <c r="AC1056" s="709"/>
      <c r="AD1056" s="710"/>
      <c r="AE1056" s="709"/>
      <c r="AF1056" s="709"/>
      <c r="AG1056" s="709"/>
      <c r="AH1056" s="709"/>
      <c r="AI1056" s="709"/>
      <c r="AJ1056" s="709"/>
      <c r="AK1056" s="795"/>
      <c r="AL1056" s="740">
        <f>SUM(AL1054:AL1055)</f>
        <v>0</v>
      </c>
      <c r="AM1056" s="741"/>
      <c r="AN1056" s="741"/>
      <c r="AO1056" s="741"/>
      <c r="AP1056" s="741"/>
      <c r="AQ1056" s="742"/>
      <c r="BD1056" s="275"/>
      <c r="BE1056" s="275"/>
      <c r="BF1056" s="275"/>
      <c r="BG1056" s="275"/>
      <c r="BH1056" s="275"/>
      <c r="BI1056" s="275"/>
      <c r="BJ1056" s="275"/>
      <c r="BK1056" s="275"/>
      <c r="CL1056" s="262"/>
      <c r="CM1056" s="262"/>
      <c r="CN1056" s="262"/>
      <c r="CO1056" s="262"/>
      <c r="CP1056" s="262"/>
      <c r="CQ1056" s="262"/>
      <c r="CR1056" s="262"/>
      <c r="CS1056" s="262"/>
      <c r="CT1056" s="262"/>
      <c r="CU1056" s="262"/>
      <c r="CV1056" s="262"/>
      <c r="CW1056" s="262"/>
      <c r="CX1056" s="262"/>
      <c r="CY1056" s="262"/>
      <c r="CZ1056" s="262"/>
      <c r="DA1056" s="262"/>
      <c r="DB1056" s="262"/>
      <c r="DC1056" s="262"/>
      <c r="DD1056" s="262"/>
      <c r="DE1056" s="262"/>
      <c r="DF1056" s="262"/>
      <c r="DG1056" s="262"/>
      <c r="DH1056" s="262"/>
      <c r="DI1056" s="262"/>
      <c r="DJ1056" s="262"/>
      <c r="DK1056" s="262"/>
      <c r="DL1056" s="262"/>
      <c r="DM1056" s="262"/>
      <c r="DN1056" s="262"/>
      <c r="DO1056" s="262"/>
      <c r="DP1056" s="262"/>
      <c r="DQ1056" s="262"/>
      <c r="DR1056" s="262"/>
      <c r="DS1056" s="262"/>
      <c r="DT1056" s="262"/>
      <c r="DV1056" s="263"/>
      <c r="DW1056" s="263"/>
    </row>
    <row r="1057" spans="1:102" s="262" customFormat="1" ht="18.899999999999999" hidden="1" customHeight="1">
      <c r="A1057" s="837"/>
      <c r="B1057" s="826"/>
      <c r="C1057" s="826"/>
      <c r="D1057" s="826"/>
      <c r="E1057" s="826"/>
      <c r="F1057" s="826"/>
      <c r="G1057" s="826"/>
      <c r="H1057" s="836"/>
      <c r="I1057" s="1049" t="s">
        <v>669</v>
      </c>
      <c r="J1057" s="1050"/>
      <c r="K1057" s="1050"/>
      <c r="L1057" s="1050"/>
      <c r="M1057" s="1050"/>
      <c r="N1057" s="1050"/>
      <c r="O1057" s="1051"/>
      <c r="P1057" s="720" t="s">
        <v>503</v>
      </c>
      <c r="Q1057" s="719"/>
      <c r="R1057" s="956" t="s">
        <v>502</v>
      </c>
      <c r="S1057" s="724"/>
      <c r="T1057" s="724"/>
      <c r="U1057" s="724"/>
      <c r="V1057" s="724"/>
      <c r="W1057" s="1926">
        <f>AL1056</f>
        <v>0</v>
      </c>
      <c r="X1057" s="1926"/>
      <c r="Y1057" s="1926"/>
      <c r="Z1057" s="1926"/>
      <c r="AA1057" s="1926"/>
      <c r="AB1057" s="896" t="s">
        <v>501</v>
      </c>
      <c r="AC1057" s="1090">
        <v>3.1800000000000002E-2</v>
      </c>
      <c r="AD1057" s="1159"/>
      <c r="AE1057" s="1159"/>
      <c r="AF1057" s="1160"/>
      <c r="AG1057" s="1160"/>
      <c r="AH1057" s="728"/>
      <c r="AI1057" s="728"/>
      <c r="AJ1057" s="728"/>
      <c r="AK1057" s="729"/>
      <c r="AL1057" s="730">
        <f>ROUND(W1057*AC1057,3)</f>
        <v>0</v>
      </c>
      <c r="AM1057" s="900"/>
      <c r="AN1057" s="900"/>
      <c r="AO1057" s="900"/>
      <c r="AP1057" s="900"/>
      <c r="AQ1057" s="901"/>
      <c r="AR1057" s="106"/>
      <c r="AS1057" s="106"/>
      <c r="AT1057" s="106"/>
      <c r="AU1057" s="106"/>
      <c r="AV1057" s="106"/>
      <c r="AW1057" s="106"/>
      <c r="AX1057" s="106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  <c r="BY1057" s="106"/>
      <c r="BZ1057" s="106"/>
      <c r="CA1057" s="106"/>
      <c r="CB1057" s="106"/>
      <c r="CC1057" s="106"/>
      <c r="CD1057" s="106"/>
      <c r="CE1057" s="106"/>
      <c r="CF1057" s="106"/>
      <c r="CG1057" s="106"/>
      <c r="CH1057" s="106"/>
      <c r="CI1057" s="106"/>
      <c r="CJ1057" s="106"/>
      <c r="CK1057" s="106"/>
    </row>
    <row r="1058" spans="1:102" s="262" customFormat="1" ht="18.899999999999999" hidden="1" customHeight="1">
      <c r="A1058" s="837"/>
      <c r="B1058" s="826"/>
      <c r="C1058" s="826"/>
      <c r="D1058" s="826"/>
      <c r="E1058" s="826"/>
      <c r="F1058" s="826"/>
      <c r="G1058" s="826"/>
      <c r="H1058" s="836"/>
      <c r="I1058" s="808"/>
      <c r="J1058" s="747"/>
      <c r="K1058" s="747"/>
      <c r="L1058" s="747"/>
      <c r="M1058" s="747"/>
      <c r="N1058" s="747"/>
      <c r="O1058" s="810"/>
      <c r="P1058" s="1054"/>
      <c r="Q1058" s="757"/>
      <c r="R1058" s="801" t="s">
        <v>504</v>
      </c>
      <c r="S1058" s="747"/>
      <c r="T1058" s="958">
        <v>5</v>
      </c>
      <c r="U1058" s="747" t="s">
        <v>505</v>
      </c>
      <c r="V1058" s="747"/>
      <c r="W1058" s="1921">
        <f>AL1057</f>
        <v>0</v>
      </c>
      <c r="X1058" s="1921"/>
      <c r="Y1058" s="1921"/>
      <c r="Z1058" s="1921"/>
      <c r="AA1058" s="1921"/>
      <c r="AB1058" s="763" t="s">
        <v>501</v>
      </c>
      <c r="AC1058" s="959">
        <f>1+T1058/100</f>
        <v>1.05</v>
      </c>
      <c r="AD1058" s="749"/>
      <c r="AE1058" s="749"/>
      <c r="AF1058" s="751"/>
      <c r="AG1058" s="751"/>
      <c r="AH1058" s="751"/>
      <c r="AI1058" s="751"/>
      <c r="AJ1058" s="751"/>
      <c r="AK1058" s="752"/>
      <c r="AL1058" s="753">
        <f>ROUND(W1058*AC1058,3)</f>
        <v>0</v>
      </c>
      <c r="AM1058" s="754"/>
      <c r="AN1058" s="754"/>
      <c r="AO1058" s="754"/>
      <c r="AP1058" s="754"/>
      <c r="AQ1058" s="755"/>
      <c r="AR1058" s="106"/>
      <c r="AS1058" s="106"/>
      <c r="AT1058" s="106"/>
      <c r="AU1058" s="106"/>
      <c r="AV1058" s="106"/>
      <c r="AW1058" s="106"/>
      <c r="AX1058" s="106"/>
      <c r="AY1058" s="106"/>
      <c r="AZ1058" s="106"/>
      <c r="BA1058" s="106"/>
      <c r="BB1058" s="106"/>
      <c r="BC1058" s="106"/>
      <c r="BD1058" s="106"/>
      <c r="BE1058" s="106"/>
      <c r="BF1058" s="106"/>
      <c r="BG1058" s="106"/>
      <c r="BH1058" s="106"/>
      <c r="BI1058" s="106"/>
      <c r="BJ1058" s="106"/>
      <c r="BK1058" s="106"/>
      <c r="BL1058" s="106"/>
      <c r="BM1058" s="106"/>
      <c r="BN1058" s="106"/>
      <c r="BO1058" s="106"/>
      <c r="BP1058" s="106"/>
      <c r="BQ1058" s="106"/>
      <c r="BR1058" s="106"/>
      <c r="BS1058" s="106"/>
      <c r="BT1058" s="106"/>
      <c r="BU1058" s="106"/>
      <c r="BV1058" s="106"/>
      <c r="BW1058" s="106"/>
      <c r="BX1058" s="106"/>
      <c r="BY1058" s="106"/>
      <c r="BZ1058" s="106"/>
      <c r="CA1058" s="106"/>
      <c r="CB1058" s="106"/>
      <c r="CC1058" s="106"/>
      <c r="CD1058" s="106"/>
      <c r="CE1058" s="106"/>
      <c r="CF1058" s="106"/>
      <c r="CG1058" s="106"/>
      <c r="CH1058" s="106"/>
      <c r="CI1058" s="106"/>
      <c r="CJ1058" s="106"/>
      <c r="CK1058" s="106"/>
    </row>
    <row r="1059" spans="1:102" ht="20.100000000000001" hidden="1" customHeight="1">
      <c r="A1059" s="686" t="s">
        <v>870</v>
      </c>
      <c r="B1059" s="687"/>
      <c r="C1059" s="687"/>
      <c r="D1059" s="687"/>
      <c r="E1059" s="687"/>
      <c r="F1059" s="687"/>
      <c r="G1059" s="687"/>
      <c r="H1059" s="785"/>
      <c r="I1059" s="1315" t="s">
        <v>871</v>
      </c>
      <c r="J1059" s="687"/>
      <c r="K1059" s="688"/>
      <c r="L1059" s="688"/>
      <c r="M1059" s="688"/>
      <c r="N1059" s="688"/>
      <c r="O1059" s="689"/>
      <c r="P1059" s="686" t="s">
        <v>514</v>
      </c>
      <c r="Q1059" s="785"/>
      <c r="R1059" s="1311"/>
      <c r="S1059" s="693"/>
      <c r="T1059" s="693"/>
      <c r="U1059" s="693"/>
      <c r="V1059" s="693"/>
      <c r="W1059" s="693"/>
      <c r="X1059" s="693"/>
      <c r="Y1059" s="693"/>
      <c r="Z1059" s="693"/>
      <c r="AA1059" s="693"/>
      <c r="AB1059" s="693"/>
      <c r="AC1059" s="693"/>
      <c r="AD1059" s="693"/>
      <c r="AE1059" s="693"/>
      <c r="AF1059" s="693"/>
      <c r="AG1059" s="693"/>
      <c r="AH1059" s="693"/>
      <c r="AI1059" s="693"/>
      <c r="AJ1059" s="693"/>
      <c r="AK1059" s="790"/>
      <c r="AL1059" s="861"/>
      <c r="AM1059" s="862"/>
      <c r="AN1059" s="862"/>
      <c r="AO1059" s="862"/>
      <c r="AP1059" s="862"/>
      <c r="AQ1059" s="863"/>
      <c r="CW1059" s="263"/>
      <c r="CX1059" s="263"/>
    </row>
    <row r="1060" spans="1:102" ht="20.100000000000001" hidden="1" customHeight="1">
      <c r="A1060" s="765"/>
      <c r="B1060" s="766"/>
      <c r="C1060" s="766"/>
      <c r="D1060" s="766"/>
      <c r="E1060" s="766"/>
      <c r="F1060" s="766"/>
      <c r="G1060" s="766"/>
      <c r="H1060" s="836"/>
      <c r="I1060" s="765" t="s">
        <v>872</v>
      </c>
      <c r="J1060" s="766"/>
      <c r="K1060" s="766"/>
      <c r="L1060" s="766"/>
      <c r="M1060" s="766"/>
      <c r="N1060" s="766"/>
      <c r="O1060" s="788"/>
      <c r="P1060" s="787" t="s">
        <v>41</v>
      </c>
      <c r="Q1060" s="788"/>
      <c r="R1060" s="765"/>
      <c r="S1060" s="766"/>
      <c r="T1060" s="766"/>
      <c r="U1060" s="766"/>
      <c r="V1060" s="930" t="s">
        <v>496</v>
      </c>
      <c r="W1060" s="709" t="s">
        <v>467</v>
      </c>
      <c r="X1060" s="824">
        <v>0</v>
      </c>
      <c r="Y1060" s="766"/>
      <c r="Z1060" s="766"/>
      <c r="AA1060" s="930" t="s">
        <v>501</v>
      </c>
      <c r="AB1060" s="830">
        <v>0</v>
      </c>
      <c r="AC1060" s="824"/>
      <c r="AD1060" s="766"/>
      <c r="AE1060" s="709" t="s">
        <v>469</v>
      </c>
      <c r="AF1060" s="709"/>
      <c r="AG1060" s="709"/>
      <c r="AH1060" s="709"/>
      <c r="AI1060" s="709"/>
      <c r="AJ1060" s="709"/>
      <c r="AK1060" s="795"/>
      <c r="AL1060" s="740">
        <f>(X1060*AB1060)</f>
        <v>0</v>
      </c>
      <c r="AM1060" s="741"/>
      <c r="AN1060" s="741"/>
      <c r="AO1060" s="741"/>
      <c r="AP1060" s="741"/>
      <c r="AQ1060" s="742"/>
    </row>
    <row r="1061" spans="1:102" ht="20.100000000000001" hidden="1" customHeight="1">
      <c r="A1061" s="765"/>
      <c r="B1061" s="766"/>
      <c r="C1061" s="766"/>
      <c r="D1061" s="766"/>
      <c r="E1061" s="766"/>
      <c r="F1061" s="766"/>
      <c r="G1061" s="766"/>
      <c r="H1061" s="836"/>
      <c r="I1061" s="765"/>
      <c r="J1061" s="766"/>
      <c r="K1061" s="766"/>
      <c r="L1061" s="766"/>
      <c r="M1061" s="766"/>
      <c r="N1061" s="766"/>
      <c r="O1061" s="788"/>
      <c r="P1061" s="787"/>
      <c r="Q1061" s="788"/>
      <c r="R1061" s="765"/>
      <c r="S1061" s="766"/>
      <c r="T1061" s="766"/>
      <c r="U1061" s="766"/>
      <c r="V1061" s="930" t="s">
        <v>496</v>
      </c>
      <c r="W1061" s="709" t="s">
        <v>467</v>
      </c>
      <c r="X1061" s="824">
        <v>0</v>
      </c>
      <c r="Y1061" s="766"/>
      <c r="Z1061" s="766"/>
      <c r="AA1061" s="930" t="s">
        <v>501</v>
      </c>
      <c r="AB1061" s="830">
        <v>0</v>
      </c>
      <c r="AC1061" s="824"/>
      <c r="AD1061" s="766"/>
      <c r="AE1061" s="709" t="s">
        <v>469</v>
      </c>
      <c r="AF1061" s="709"/>
      <c r="AG1061" s="709"/>
      <c r="AH1061" s="709"/>
      <c r="AI1061" s="709"/>
      <c r="AJ1061" s="709"/>
      <c r="AK1061" s="795"/>
      <c r="AL1061" s="740">
        <f>(X1061*AB1061)</f>
        <v>0</v>
      </c>
      <c r="AM1061" s="741"/>
      <c r="AN1061" s="741"/>
      <c r="AO1061" s="741"/>
      <c r="AP1061" s="741"/>
      <c r="AQ1061" s="742"/>
    </row>
    <row r="1062" spans="1:102" ht="20.100000000000001" hidden="1" customHeight="1">
      <c r="A1062" s="765"/>
      <c r="B1062" s="766"/>
      <c r="C1062" s="766"/>
      <c r="D1062" s="766"/>
      <c r="E1062" s="766"/>
      <c r="F1062" s="766"/>
      <c r="G1062" s="766"/>
      <c r="H1062" s="836"/>
      <c r="I1062" s="765"/>
      <c r="J1062" s="766"/>
      <c r="K1062" s="766"/>
      <c r="L1062" s="766"/>
      <c r="M1062" s="766"/>
      <c r="N1062" s="766"/>
      <c r="O1062" s="788"/>
      <c r="P1062" s="787"/>
      <c r="Q1062" s="788"/>
      <c r="R1062" s="765"/>
      <c r="S1062" s="766"/>
      <c r="T1062" s="766"/>
      <c r="U1062" s="766"/>
      <c r="V1062" s="930" t="s">
        <v>496</v>
      </c>
      <c r="W1062" s="709" t="s">
        <v>467</v>
      </c>
      <c r="X1062" s="824">
        <v>0</v>
      </c>
      <c r="Y1062" s="766"/>
      <c r="Z1062" s="766"/>
      <c r="AA1062" s="930" t="s">
        <v>501</v>
      </c>
      <c r="AB1062" s="830">
        <v>0</v>
      </c>
      <c r="AC1062" s="824"/>
      <c r="AD1062" s="766"/>
      <c r="AE1062" s="709" t="s">
        <v>469</v>
      </c>
      <c r="AF1062" s="709"/>
      <c r="AG1062" s="709"/>
      <c r="AH1062" s="709"/>
      <c r="AI1062" s="709"/>
      <c r="AJ1062" s="709"/>
      <c r="AK1062" s="795"/>
      <c r="AL1062" s="740">
        <f>(X1062*AB1062)</f>
        <v>0</v>
      </c>
      <c r="AM1062" s="741"/>
      <c r="AN1062" s="741"/>
      <c r="AO1062" s="741"/>
      <c r="AP1062" s="741"/>
      <c r="AQ1062" s="742"/>
    </row>
    <row r="1063" spans="1:102" ht="20.100000000000001" hidden="1" customHeight="1">
      <c r="A1063" s="765"/>
      <c r="B1063" s="766"/>
      <c r="C1063" s="766"/>
      <c r="D1063" s="766"/>
      <c r="E1063" s="766"/>
      <c r="F1063" s="766"/>
      <c r="G1063" s="766"/>
      <c r="H1063" s="836"/>
      <c r="I1063" s="794"/>
      <c r="J1063" s="709"/>
      <c r="K1063" s="709"/>
      <c r="L1063" s="709"/>
      <c r="M1063" s="709"/>
      <c r="N1063" s="709"/>
      <c r="O1063" s="795"/>
      <c r="P1063" s="794"/>
      <c r="Q1063" s="795"/>
      <c r="R1063" s="765"/>
      <c r="S1063" s="766"/>
      <c r="T1063" s="766"/>
      <c r="U1063" s="766"/>
      <c r="V1063" s="930" t="s">
        <v>496</v>
      </c>
      <c r="W1063" s="709" t="s">
        <v>467</v>
      </c>
      <c r="X1063" s="824">
        <v>0</v>
      </c>
      <c r="Y1063" s="766"/>
      <c r="Z1063" s="766"/>
      <c r="AA1063" s="930" t="s">
        <v>501</v>
      </c>
      <c r="AB1063" s="830">
        <v>0</v>
      </c>
      <c r="AC1063" s="824"/>
      <c r="AD1063" s="766"/>
      <c r="AE1063" s="709" t="s">
        <v>469</v>
      </c>
      <c r="AF1063" s="709"/>
      <c r="AG1063" s="709"/>
      <c r="AH1063" s="709"/>
      <c r="AI1063" s="709"/>
      <c r="AJ1063" s="709"/>
      <c r="AK1063" s="795"/>
      <c r="AL1063" s="740">
        <f>(X1063*AB1063)</f>
        <v>0</v>
      </c>
      <c r="AM1063" s="741"/>
      <c r="AN1063" s="741"/>
      <c r="AO1063" s="741"/>
      <c r="AP1063" s="741"/>
      <c r="AQ1063" s="742"/>
    </row>
    <row r="1064" spans="1:102" ht="20.100000000000001" hidden="1" customHeight="1">
      <c r="A1064" s="765"/>
      <c r="B1064" s="766"/>
      <c r="C1064" s="766"/>
      <c r="D1064" s="766"/>
      <c r="E1064" s="766"/>
      <c r="F1064" s="766"/>
      <c r="G1064" s="766"/>
      <c r="H1064" s="836"/>
      <c r="I1064" s="808"/>
      <c r="J1064" s="747"/>
      <c r="K1064" s="747"/>
      <c r="L1064" s="747"/>
      <c r="M1064" s="747"/>
      <c r="N1064" s="747"/>
      <c r="O1064" s="810"/>
      <c r="P1064" s="808"/>
      <c r="Q1064" s="810"/>
      <c r="R1064" s="1206" t="s">
        <v>431</v>
      </c>
      <c r="S1064" s="809"/>
      <c r="T1064" s="809"/>
      <c r="U1064" s="809"/>
      <c r="V1064" s="763" t="s">
        <v>496</v>
      </c>
      <c r="W1064" s="747"/>
      <c r="X1064" s="747"/>
      <c r="Y1064" s="747"/>
      <c r="Z1064" s="747"/>
      <c r="AA1064" s="763"/>
      <c r="AB1064" s="747"/>
      <c r="AC1064" s="747"/>
      <c r="AD1064" s="747"/>
      <c r="AE1064" s="747"/>
      <c r="AF1064" s="747"/>
      <c r="AG1064" s="747"/>
      <c r="AH1064" s="747"/>
      <c r="AI1064" s="747"/>
      <c r="AJ1064" s="747"/>
      <c r="AK1064" s="810"/>
      <c r="AL1064" s="753">
        <f>SUM(AL1060:AL1063)</f>
        <v>0</v>
      </c>
      <c r="AM1064" s="754"/>
      <c r="AN1064" s="754"/>
      <c r="AO1064" s="754"/>
      <c r="AP1064" s="754"/>
      <c r="AQ1064" s="755"/>
    </row>
    <row r="1065" spans="1:102" ht="20.100000000000001" hidden="1" customHeight="1">
      <c r="A1065" s="927"/>
      <c r="B1065" s="826"/>
      <c r="C1065" s="826"/>
      <c r="D1065" s="826"/>
      <c r="E1065" s="826"/>
      <c r="F1065" s="826"/>
      <c r="G1065" s="766"/>
      <c r="H1065" s="836"/>
      <c r="I1065" s="765" t="s">
        <v>873</v>
      </c>
      <c r="J1065" s="766"/>
      <c r="K1065" s="766"/>
      <c r="L1065" s="766"/>
      <c r="M1065" s="766"/>
      <c r="N1065" s="766"/>
      <c r="O1065" s="788"/>
      <c r="P1065" s="765" t="s">
        <v>514</v>
      </c>
      <c r="Q1065" s="788"/>
      <c r="R1065" s="787" t="s">
        <v>41</v>
      </c>
      <c r="S1065" s="766"/>
      <c r="T1065" s="766"/>
      <c r="U1065" s="766"/>
      <c r="V1065" s="930" t="s">
        <v>496</v>
      </c>
      <c r="W1065" s="709" t="s">
        <v>467</v>
      </c>
      <c r="X1065" s="824">
        <v>0</v>
      </c>
      <c r="Y1065" s="766"/>
      <c r="Z1065" s="766"/>
      <c r="AA1065" s="930" t="s">
        <v>501</v>
      </c>
      <c r="AB1065" s="830">
        <v>2</v>
      </c>
      <c r="AC1065" s="824"/>
      <c r="AD1065" s="766"/>
      <c r="AE1065" s="709" t="s">
        <v>469</v>
      </c>
      <c r="AF1065" s="709"/>
      <c r="AG1065" s="709"/>
      <c r="AH1065" s="709"/>
      <c r="AI1065" s="709"/>
      <c r="AJ1065" s="709"/>
      <c r="AK1065" s="795"/>
      <c r="AL1065" s="740">
        <f>(X1065*AB1065)</f>
        <v>0</v>
      </c>
      <c r="AM1065" s="741"/>
      <c r="AN1065" s="741"/>
      <c r="AO1065" s="741"/>
      <c r="AP1065" s="741"/>
      <c r="AQ1065" s="742"/>
    </row>
    <row r="1066" spans="1:102" ht="20.100000000000001" hidden="1" customHeight="1">
      <c r="A1066" s="927"/>
      <c r="B1066" s="826"/>
      <c r="C1066" s="826"/>
      <c r="D1066" s="826"/>
      <c r="E1066" s="826"/>
      <c r="F1066" s="826"/>
      <c r="G1066" s="766"/>
      <c r="H1066" s="836"/>
      <c r="I1066" s="765"/>
      <c r="J1066" s="766"/>
      <c r="K1066" s="766"/>
      <c r="L1066" s="766"/>
      <c r="M1066" s="766"/>
      <c r="N1066" s="766"/>
      <c r="O1066" s="788"/>
      <c r="P1066" s="765"/>
      <c r="Q1066" s="788"/>
      <c r="R1066" s="765"/>
      <c r="S1066" s="766"/>
      <c r="T1066" s="766"/>
      <c r="U1066" s="766"/>
      <c r="V1066" s="930" t="s">
        <v>496</v>
      </c>
      <c r="W1066" s="709" t="s">
        <v>467</v>
      </c>
      <c r="X1066" s="824">
        <v>0</v>
      </c>
      <c r="Y1066" s="766"/>
      <c r="Z1066" s="766"/>
      <c r="AA1066" s="930" t="s">
        <v>501</v>
      </c>
      <c r="AB1066" s="830">
        <v>0</v>
      </c>
      <c r="AC1066" s="824"/>
      <c r="AD1066" s="766"/>
      <c r="AE1066" s="709" t="s">
        <v>469</v>
      </c>
      <c r="AF1066" s="709"/>
      <c r="AG1066" s="709"/>
      <c r="AH1066" s="709"/>
      <c r="AI1066" s="709"/>
      <c r="AJ1066" s="709"/>
      <c r="AK1066" s="795"/>
      <c r="AL1066" s="740">
        <f>(X1066*AB1066)</f>
        <v>0</v>
      </c>
      <c r="AM1066" s="741"/>
      <c r="AN1066" s="741"/>
      <c r="AO1066" s="741"/>
      <c r="AP1066" s="741"/>
      <c r="AQ1066" s="742"/>
    </row>
    <row r="1067" spans="1:102" ht="20.100000000000001" hidden="1" customHeight="1">
      <c r="A1067" s="927"/>
      <c r="B1067" s="826"/>
      <c r="C1067" s="826"/>
      <c r="D1067" s="826"/>
      <c r="E1067" s="826"/>
      <c r="F1067" s="826"/>
      <c r="G1067" s="766"/>
      <c r="H1067" s="836"/>
      <c r="I1067" s="765"/>
      <c r="J1067" s="766"/>
      <c r="K1067" s="766"/>
      <c r="L1067" s="766"/>
      <c r="M1067" s="766"/>
      <c r="N1067" s="766"/>
      <c r="O1067" s="788"/>
      <c r="P1067" s="765"/>
      <c r="Q1067" s="788"/>
      <c r="R1067" s="765"/>
      <c r="S1067" s="766"/>
      <c r="T1067" s="766"/>
      <c r="U1067" s="766"/>
      <c r="V1067" s="930" t="s">
        <v>496</v>
      </c>
      <c r="W1067" s="709" t="s">
        <v>467</v>
      </c>
      <c r="X1067" s="824">
        <v>0</v>
      </c>
      <c r="Y1067" s="766"/>
      <c r="Z1067" s="766"/>
      <c r="AA1067" s="930" t="s">
        <v>501</v>
      </c>
      <c r="AB1067" s="830">
        <v>0</v>
      </c>
      <c r="AC1067" s="824"/>
      <c r="AD1067" s="766"/>
      <c r="AE1067" s="709" t="s">
        <v>469</v>
      </c>
      <c r="AF1067" s="709"/>
      <c r="AG1067" s="709"/>
      <c r="AH1067" s="709"/>
      <c r="AI1067" s="709"/>
      <c r="AJ1067" s="709"/>
      <c r="AK1067" s="795"/>
      <c r="AL1067" s="740">
        <f>(X1067*AB1067)</f>
        <v>0</v>
      </c>
      <c r="AM1067" s="741"/>
      <c r="AN1067" s="741"/>
      <c r="AO1067" s="741"/>
      <c r="AP1067" s="741"/>
      <c r="AQ1067" s="742"/>
    </row>
    <row r="1068" spans="1:102" ht="20.100000000000001" hidden="1" customHeight="1">
      <c r="A1068" s="927"/>
      <c r="B1068" s="826"/>
      <c r="C1068" s="826"/>
      <c r="D1068" s="826"/>
      <c r="E1068" s="826"/>
      <c r="F1068" s="826"/>
      <c r="G1068" s="766"/>
      <c r="H1068" s="836"/>
      <c r="I1068" s="765"/>
      <c r="J1068" s="766"/>
      <c r="K1068" s="766"/>
      <c r="L1068" s="766"/>
      <c r="M1068" s="766"/>
      <c r="N1068" s="766"/>
      <c r="O1068" s="788"/>
      <c r="P1068" s="765"/>
      <c r="Q1068" s="788"/>
      <c r="R1068" s="765"/>
      <c r="S1068" s="766"/>
      <c r="T1068" s="766"/>
      <c r="U1068" s="766"/>
      <c r="V1068" s="930" t="s">
        <v>496</v>
      </c>
      <c r="W1068" s="709" t="s">
        <v>467</v>
      </c>
      <c r="X1068" s="824">
        <v>0</v>
      </c>
      <c r="Y1068" s="766"/>
      <c r="Z1068" s="766"/>
      <c r="AA1068" s="930" t="s">
        <v>501</v>
      </c>
      <c r="AB1068" s="830">
        <v>0</v>
      </c>
      <c r="AC1068" s="824"/>
      <c r="AD1068" s="766"/>
      <c r="AE1068" s="709" t="s">
        <v>469</v>
      </c>
      <c r="AF1068" s="709"/>
      <c r="AG1068" s="709"/>
      <c r="AH1068" s="709"/>
      <c r="AI1068" s="709"/>
      <c r="AJ1068" s="709"/>
      <c r="AK1068" s="795"/>
      <c r="AL1068" s="740">
        <f>(X1068*AB1068)</f>
        <v>0</v>
      </c>
      <c r="AM1068" s="741"/>
      <c r="AN1068" s="741"/>
      <c r="AO1068" s="741"/>
      <c r="AP1068" s="741"/>
      <c r="AQ1068" s="742"/>
    </row>
    <row r="1069" spans="1:102" ht="20.100000000000001" hidden="1" customHeight="1">
      <c r="A1069" s="927"/>
      <c r="B1069" s="826"/>
      <c r="C1069" s="826"/>
      <c r="D1069" s="826"/>
      <c r="E1069" s="826"/>
      <c r="F1069" s="826"/>
      <c r="G1069" s="766"/>
      <c r="H1069" s="836"/>
      <c r="I1069" s="811"/>
      <c r="J1069" s="809"/>
      <c r="K1069" s="809"/>
      <c r="L1069" s="809"/>
      <c r="M1069" s="809"/>
      <c r="N1069" s="809"/>
      <c r="O1069" s="812"/>
      <c r="P1069" s="811"/>
      <c r="Q1069" s="812"/>
      <c r="R1069" s="1206" t="s">
        <v>431</v>
      </c>
      <c r="S1069" s="809"/>
      <c r="T1069" s="809"/>
      <c r="U1069" s="809"/>
      <c r="V1069" s="763" t="s">
        <v>496</v>
      </c>
      <c r="W1069" s="747"/>
      <c r="X1069" s="747"/>
      <c r="Y1069" s="747"/>
      <c r="Z1069" s="747"/>
      <c r="AA1069" s="763"/>
      <c r="AB1069" s="747"/>
      <c r="AC1069" s="747"/>
      <c r="AD1069" s="747"/>
      <c r="AE1069" s="747"/>
      <c r="AF1069" s="747"/>
      <c r="AG1069" s="747"/>
      <c r="AH1069" s="747"/>
      <c r="AI1069" s="747"/>
      <c r="AJ1069" s="747"/>
      <c r="AK1069" s="810"/>
      <c r="AL1069" s="753">
        <f>SUM(AL1065:AL1068)</f>
        <v>0</v>
      </c>
      <c r="AM1069" s="754"/>
      <c r="AN1069" s="754"/>
      <c r="AO1069" s="754"/>
      <c r="AP1069" s="754"/>
      <c r="AQ1069" s="755"/>
    </row>
    <row r="1070" spans="1:102" ht="20.100000000000001" hidden="1" customHeight="1">
      <c r="A1070" s="837"/>
      <c r="B1070" s="826"/>
      <c r="C1070" s="1112"/>
      <c r="D1070" s="1112"/>
      <c r="E1070" s="1112"/>
      <c r="F1070" s="1112"/>
      <c r="G1070" s="826"/>
      <c r="H1070" s="836"/>
      <c r="I1070" s="765" t="s">
        <v>874</v>
      </c>
      <c r="J1070" s="766"/>
      <c r="K1070" s="766"/>
      <c r="L1070" s="766"/>
      <c r="M1070" s="766"/>
      <c r="N1070" s="766"/>
      <c r="O1070" s="788"/>
      <c r="P1070" s="765" t="s">
        <v>514</v>
      </c>
      <c r="Q1070" s="788"/>
      <c r="R1070" s="913" t="s">
        <v>41</v>
      </c>
      <c r="S1070" s="709"/>
      <c r="T1070" s="709"/>
      <c r="U1070" s="709"/>
      <c r="V1070" s="930" t="s">
        <v>496</v>
      </c>
      <c r="W1070" s="709" t="s">
        <v>467</v>
      </c>
      <c r="X1070" s="824">
        <v>0</v>
      </c>
      <c r="Y1070" s="766"/>
      <c r="Z1070" s="766"/>
      <c r="AA1070" s="930" t="s">
        <v>501</v>
      </c>
      <c r="AB1070" s="830">
        <v>0</v>
      </c>
      <c r="AC1070" s="824"/>
      <c r="AD1070" s="766"/>
      <c r="AE1070" s="709" t="s">
        <v>469</v>
      </c>
      <c r="AF1070" s="709"/>
      <c r="AG1070" s="709"/>
      <c r="AH1070" s="709"/>
      <c r="AI1070" s="709"/>
      <c r="AJ1070" s="709"/>
      <c r="AK1070" s="795"/>
      <c r="AL1070" s="740">
        <f>(X1070*AB1070)</f>
        <v>0</v>
      </c>
      <c r="AM1070" s="741"/>
      <c r="AN1070" s="741"/>
      <c r="AO1070" s="741"/>
      <c r="AP1070" s="741"/>
      <c r="AQ1070" s="742"/>
    </row>
    <row r="1071" spans="1:102" ht="20.100000000000001" hidden="1" customHeight="1">
      <c r="A1071" s="837"/>
      <c r="B1071" s="826"/>
      <c r="C1071" s="1112"/>
      <c r="D1071" s="1112"/>
      <c r="E1071" s="1112"/>
      <c r="F1071" s="1112"/>
      <c r="G1071" s="826"/>
      <c r="H1071" s="836"/>
      <c r="I1071" s="765"/>
      <c r="J1071" s="766"/>
      <c r="K1071" s="766"/>
      <c r="L1071" s="766"/>
      <c r="M1071" s="766"/>
      <c r="N1071" s="766"/>
      <c r="O1071" s="788"/>
      <c r="P1071" s="765"/>
      <c r="Q1071" s="788"/>
      <c r="R1071" s="765"/>
      <c r="S1071" s="766"/>
      <c r="T1071" s="766"/>
      <c r="U1071" s="766"/>
      <c r="V1071" s="930" t="s">
        <v>496</v>
      </c>
      <c r="W1071" s="709" t="s">
        <v>467</v>
      </c>
      <c r="X1071" s="824">
        <v>0</v>
      </c>
      <c r="Y1071" s="766"/>
      <c r="Z1071" s="766"/>
      <c r="AA1071" s="930" t="s">
        <v>501</v>
      </c>
      <c r="AB1071" s="830">
        <v>0</v>
      </c>
      <c r="AC1071" s="824"/>
      <c r="AD1071" s="766"/>
      <c r="AE1071" s="709" t="s">
        <v>469</v>
      </c>
      <c r="AF1071" s="709"/>
      <c r="AG1071" s="709"/>
      <c r="AH1071" s="709"/>
      <c r="AI1071" s="709"/>
      <c r="AJ1071" s="709"/>
      <c r="AK1071" s="795"/>
      <c r="AL1071" s="740">
        <f>(X1071*AB1071)</f>
        <v>0</v>
      </c>
      <c r="AM1071" s="741"/>
      <c r="AN1071" s="741"/>
      <c r="AO1071" s="741"/>
      <c r="AP1071" s="741"/>
      <c r="AQ1071" s="742"/>
    </row>
    <row r="1072" spans="1:102" ht="20.100000000000001" hidden="1" customHeight="1">
      <c r="A1072" s="837"/>
      <c r="B1072" s="826"/>
      <c r="C1072" s="1112"/>
      <c r="D1072" s="1112"/>
      <c r="E1072" s="1112"/>
      <c r="F1072" s="1112"/>
      <c r="G1072" s="826"/>
      <c r="H1072" s="836"/>
      <c r="I1072" s="765"/>
      <c r="J1072" s="766"/>
      <c r="K1072" s="766"/>
      <c r="L1072" s="766"/>
      <c r="M1072" s="766"/>
      <c r="N1072" s="766"/>
      <c r="O1072" s="788"/>
      <c r="P1072" s="765"/>
      <c r="Q1072" s="788"/>
      <c r="R1072" s="765"/>
      <c r="S1072" s="766"/>
      <c r="T1072" s="766"/>
      <c r="U1072" s="766"/>
      <c r="V1072" s="930" t="s">
        <v>496</v>
      </c>
      <c r="W1072" s="709" t="s">
        <v>467</v>
      </c>
      <c r="X1072" s="824">
        <v>0</v>
      </c>
      <c r="Y1072" s="766"/>
      <c r="Z1072" s="766"/>
      <c r="AA1072" s="930" t="s">
        <v>501</v>
      </c>
      <c r="AB1072" s="830">
        <v>0</v>
      </c>
      <c r="AC1072" s="824"/>
      <c r="AD1072" s="766"/>
      <c r="AE1072" s="709" t="s">
        <v>469</v>
      </c>
      <c r="AF1072" s="709"/>
      <c r="AG1072" s="709"/>
      <c r="AH1072" s="709"/>
      <c r="AI1072" s="709"/>
      <c r="AJ1072" s="709"/>
      <c r="AK1072" s="795"/>
      <c r="AL1072" s="740">
        <f>(X1072*AB1072)</f>
        <v>0</v>
      </c>
      <c r="AM1072" s="741"/>
      <c r="AN1072" s="741"/>
      <c r="AO1072" s="741"/>
      <c r="AP1072" s="741"/>
      <c r="AQ1072" s="742"/>
    </row>
    <row r="1073" spans="1:89" ht="20.100000000000001" hidden="1" customHeight="1">
      <c r="A1073" s="837"/>
      <c r="B1073" s="826"/>
      <c r="C1073" s="1112"/>
      <c r="D1073" s="1112"/>
      <c r="E1073" s="1112"/>
      <c r="F1073" s="1112"/>
      <c r="G1073" s="826"/>
      <c r="H1073" s="836"/>
      <c r="I1073" s="765"/>
      <c r="J1073" s="766"/>
      <c r="K1073" s="766"/>
      <c r="L1073" s="766"/>
      <c r="M1073" s="766"/>
      <c r="N1073" s="766"/>
      <c r="O1073" s="788"/>
      <c r="P1073" s="765"/>
      <c r="Q1073" s="788"/>
      <c r="R1073" s="765"/>
      <c r="S1073" s="766"/>
      <c r="T1073" s="766"/>
      <c r="U1073" s="766"/>
      <c r="V1073" s="930" t="s">
        <v>496</v>
      </c>
      <c r="W1073" s="709" t="s">
        <v>467</v>
      </c>
      <c r="X1073" s="824">
        <v>0</v>
      </c>
      <c r="Y1073" s="766"/>
      <c r="Z1073" s="766"/>
      <c r="AA1073" s="930" t="s">
        <v>501</v>
      </c>
      <c r="AB1073" s="830">
        <v>0</v>
      </c>
      <c r="AC1073" s="824"/>
      <c r="AD1073" s="766"/>
      <c r="AE1073" s="709" t="s">
        <v>469</v>
      </c>
      <c r="AF1073" s="709"/>
      <c r="AG1073" s="709"/>
      <c r="AH1073" s="709"/>
      <c r="AI1073" s="709"/>
      <c r="AJ1073" s="709"/>
      <c r="AK1073" s="795"/>
      <c r="AL1073" s="740">
        <f>(X1073*AB1073)</f>
        <v>0</v>
      </c>
      <c r="AM1073" s="741"/>
      <c r="AN1073" s="741"/>
      <c r="AO1073" s="741"/>
      <c r="AP1073" s="741"/>
      <c r="AQ1073" s="742"/>
    </row>
    <row r="1074" spans="1:89" ht="20.100000000000001" hidden="1" customHeight="1">
      <c r="A1074" s="842"/>
      <c r="B1074" s="843"/>
      <c r="C1074" s="1222"/>
      <c r="D1074" s="1222"/>
      <c r="E1074" s="1222"/>
      <c r="F1074" s="1222"/>
      <c r="G1074" s="843"/>
      <c r="H1074" s="844"/>
      <c r="I1074" s="849"/>
      <c r="J1074" s="846"/>
      <c r="K1074" s="846"/>
      <c r="L1074" s="846"/>
      <c r="M1074" s="846"/>
      <c r="N1074" s="846"/>
      <c r="O1074" s="873"/>
      <c r="P1074" s="849"/>
      <c r="Q1074" s="873"/>
      <c r="R1074" s="1206" t="s">
        <v>431</v>
      </c>
      <c r="S1074" s="809"/>
      <c r="T1074" s="809"/>
      <c r="U1074" s="809"/>
      <c r="V1074" s="763" t="s">
        <v>496</v>
      </c>
      <c r="W1074" s="747"/>
      <c r="X1074" s="747"/>
      <c r="Y1074" s="747"/>
      <c r="Z1074" s="747"/>
      <c r="AA1074" s="763"/>
      <c r="AB1074" s="747"/>
      <c r="AC1074" s="747"/>
      <c r="AD1074" s="747"/>
      <c r="AE1074" s="747"/>
      <c r="AF1074" s="747"/>
      <c r="AG1074" s="747"/>
      <c r="AH1074" s="747"/>
      <c r="AI1074" s="747"/>
      <c r="AJ1074" s="747"/>
      <c r="AK1074" s="810"/>
      <c r="AL1074" s="753">
        <f>SUM(AL1070:AL1073)</f>
        <v>0</v>
      </c>
      <c r="AM1074" s="754"/>
      <c r="AN1074" s="754"/>
      <c r="AO1074" s="754"/>
      <c r="AP1074" s="754"/>
      <c r="AQ1074" s="755"/>
    </row>
    <row r="1075" spans="1:89" ht="20.100000000000001" hidden="1" customHeight="1">
      <c r="A1075" s="686" t="s">
        <v>875</v>
      </c>
      <c r="B1075" s="687"/>
      <c r="C1075" s="687"/>
      <c r="D1075" s="687"/>
      <c r="E1075" s="687"/>
      <c r="F1075" s="687"/>
      <c r="G1075" s="687"/>
      <c r="H1075" s="1175"/>
      <c r="I1075" s="1082" t="s">
        <v>876</v>
      </c>
      <c r="J1075" s="687"/>
      <c r="K1075" s="688"/>
      <c r="L1075" s="688"/>
      <c r="M1075" s="688"/>
      <c r="N1075" s="688"/>
      <c r="O1075" s="689"/>
      <c r="P1075" s="686" t="s">
        <v>514</v>
      </c>
      <c r="Q1075" s="785"/>
      <c r="R1075" s="1311"/>
      <c r="S1075" s="693"/>
      <c r="T1075" s="693"/>
      <c r="U1075" s="693"/>
      <c r="V1075" s="693"/>
      <c r="W1075" s="693"/>
      <c r="X1075" s="693"/>
      <c r="Y1075" s="693"/>
      <c r="Z1075" s="693"/>
      <c r="AA1075" s="693"/>
      <c r="AB1075" s="693"/>
      <c r="AC1075" s="693"/>
      <c r="AD1075" s="693"/>
      <c r="AE1075" s="693"/>
      <c r="AF1075" s="693"/>
      <c r="AG1075" s="693"/>
      <c r="AH1075" s="693"/>
      <c r="AI1075" s="693"/>
      <c r="AJ1075" s="693"/>
      <c r="AK1075" s="790"/>
      <c r="AL1075" s="861"/>
      <c r="AM1075" s="862"/>
      <c r="AN1075" s="862"/>
      <c r="AO1075" s="862"/>
      <c r="AP1075" s="862"/>
      <c r="AQ1075" s="863"/>
    </row>
    <row r="1076" spans="1:89" ht="20.100000000000001" hidden="1" customHeight="1">
      <c r="A1076" s="837"/>
      <c r="B1076" s="826"/>
      <c r="C1076" s="826"/>
      <c r="D1076" s="826"/>
      <c r="E1076" s="826"/>
      <c r="F1076" s="826"/>
      <c r="G1076" s="826"/>
      <c r="H1076" s="1113"/>
      <c r="I1076" s="765"/>
      <c r="J1076" s="766"/>
      <c r="K1076" s="1053"/>
      <c r="L1076" s="1053"/>
      <c r="M1076" s="1053"/>
      <c r="N1076" s="1053"/>
      <c r="O1076" s="1022"/>
      <c r="P1076" s="706"/>
      <c r="Q1076" s="705"/>
      <c r="R1076" s="733"/>
      <c r="S1076" s="709"/>
      <c r="T1076" s="709"/>
      <c r="U1076" s="709"/>
      <c r="V1076" s="709"/>
      <c r="W1076" s="709"/>
      <c r="X1076" s="709"/>
      <c r="Y1076" s="709"/>
      <c r="Z1076" s="709"/>
      <c r="AA1076" s="709"/>
      <c r="AB1076" s="709"/>
      <c r="AC1076" s="709"/>
      <c r="AD1076" s="709"/>
      <c r="AE1076" s="709"/>
      <c r="AF1076" s="709"/>
      <c r="AG1076" s="709"/>
      <c r="AH1076" s="709"/>
      <c r="AI1076" s="709"/>
      <c r="AJ1076" s="709"/>
      <c r="AK1076" s="795"/>
      <c r="AL1076" s="799"/>
      <c r="AM1076" s="800"/>
      <c r="AN1076" s="800"/>
      <c r="AO1076" s="800"/>
      <c r="AP1076" s="800"/>
      <c r="AQ1076" s="821"/>
    </row>
    <row r="1077" spans="1:89" ht="20.100000000000001" hidden="1" customHeight="1">
      <c r="A1077" s="837"/>
      <c r="B1077" s="826"/>
      <c r="C1077" s="826"/>
      <c r="D1077" s="826"/>
      <c r="E1077" s="826"/>
      <c r="F1077" s="826"/>
      <c r="G1077" s="826"/>
      <c r="H1077" s="836"/>
      <c r="I1077" s="765" t="s">
        <v>877</v>
      </c>
      <c r="J1077" s="766"/>
      <c r="K1077" s="766"/>
      <c r="L1077" s="766"/>
      <c r="M1077" s="766"/>
      <c r="N1077" s="766"/>
      <c r="O1077" s="788"/>
      <c r="P1077" s="787" t="s">
        <v>41</v>
      </c>
      <c r="Q1077" s="788"/>
      <c r="R1077" s="971"/>
      <c r="S1077" s="766"/>
      <c r="T1077" s="766"/>
      <c r="U1077" s="766"/>
      <c r="V1077" s="710" t="s">
        <v>496</v>
      </c>
      <c r="W1077" s="709" t="s">
        <v>467</v>
      </c>
      <c r="X1077" s="976">
        <v>4</v>
      </c>
      <c r="Y1077" s="766"/>
      <c r="Z1077" s="766"/>
      <c r="AA1077" s="710" t="s">
        <v>501</v>
      </c>
      <c r="AB1077" s="914">
        <v>2</v>
      </c>
      <c r="AC1077" s="1038"/>
      <c r="AD1077" s="766"/>
      <c r="AE1077" s="709" t="s">
        <v>469</v>
      </c>
      <c r="AF1077" s="709"/>
      <c r="AG1077" s="709"/>
      <c r="AH1077" s="709"/>
      <c r="AI1077" s="709"/>
      <c r="AJ1077" s="709"/>
      <c r="AK1077" s="795"/>
      <c r="AL1077" s="740">
        <f>(X1077*AB1077)</f>
        <v>8</v>
      </c>
      <c r="AM1077" s="741"/>
      <c r="AN1077" s="741"/>
      <c r="AO1077" s="741"/>
      <c r="AP1077" s="741"/>
      <c r="AQ1077" s="742"/>
    </row>
    <row r="1078" spans="1:89" ht="20.100000000000001" hidden="1" customHeight="1">
      <c r="A1078" s="837"/>
      <c r="B1078" s="826"/>
      <c r="C1078" s="826"/>
      <c r="D1078" s="826"/>
      <c r="E1078" s="826"/>
      <c r="F1078" s="826"/>
      <c r="G1078" s="826"/>
      <c r="H1078" s="836"/>
      <c r="I1078" s="765"/>
      <c r="J1078" s="766"/>
      <c r="K1078" s="766"/>
      <c r="L1078" s="766"/>
      <c r="M1078" s="766"/>
      <c r="N1078" s="766"/>
      <c r="O1078" s="788"/>
      <c r="P1078" s="787"/>
      <c r="Q1078" s="788"/>
      <c r="R1078" s="971"/>
      <c r="S1078" s="766"/>
      <c r="T1078" s="766"/>
      <c r="U1078" s="766"/>
      <c r="V1078" s="710" t="s">
        <v>496</v>
      </c>
      <c r="W1078" s="709" t="s">
        <v>467</v>
      </c>
      <c r="X1078" s="976">
        <v>2</v>
      </c>
      <c r="Y1078" s="766"/>
      <c r="Z1078" s="766"/>
      <c r="AA1078" s="710" t="s">
        <v>501</v>
      </c>
      <c r="AB1078" s="914">
        <v>8</v>
      </c>
      <c r="AC1078" s="1038"/>
      <c r="AD1078" s="766"/>
      <c r="AE1078" s="709" t="s">
        <v>469</v>
      </c>
      <c r="AF1078" s="709"/>
      <c r="AG1078" s="709"/>
      <c r="AH1078" s="709"/>
      <c r="AI1078" s="709"/>
      <c r="AJ1078" s="709"/>
      <c r="AK1078" s="795"/>
      <c r="AL1078" s="740">
        <f>(X1078*AB1078)</f>
        <v>16</v>
      </c>
      <c r="AM1078" s="741"/>
      <c r="AN1078" s="741"/>
      <c r="AO1078" s="741"/>
      <c r="AP1078" s="741"/>
      <c r="AQ1078" s="742"/>
    </row>
    <row r="1079" spans="1:89" ht="20.100000000000001" hidden="1" customHeight="1">
      <c r="A1079" s="837"/>
      <c r="B1079" s="826"/>
      <c r="C1079" s="826"/>
      <c r="D1079" s="826"/>
      <c r="E1079" s="826"/>
      <c r="F1079" s="826"/>
      <c r="G1079" s="826"/>
      <c r="H1079" s="836"/>
      <c r="I1079" s="765"/>
      <c r="J1079" s="766"/>
      <c r="K1079" s="766"/>
      <c r="L1079" s="766"/>
      <c r="M1079" s="766"/>
      <c r="N1079" s="766"/>
      <c r="O1079" s="788"/>
      <c r="P1079" s="787"/>
      <c r="Q1079" s="788"/>
      <c r="R1079" s="971"/>
      <c r="S1079" s="766"/>
      <c r="T1079" s="766"/>
      <c r="U1079" s="766"/>
      <c r="V1079" s="710" t="s">
        <v>496</v>
      </c>
      <c r="W1079" s="709" t="s">
        <v>467</v>
      </c>
      <c r="X1079" s="976">
        <v>2</v>
      </c>
      <c r="Y1079" s="766"/>
      <c r="Z1079" s="766"/>
      <c r="AA1079" s="710" t="s">
        <v>501</v>
      </c>
      <c r="AB1079" s="914">
        <v>6</v>
      </c>
      <c r="AC1079" s="1038"/>
      <c r="AD1079" s="766"/>
      <c r="AE1079" s="709" t="s">
        <v>469</v>
      </c>
      <c r="AF1079" s="709"/>
      <c r="AG1079" s="709"/>
      <c r="AH1079" s="709"/>
      <c r="AI1079" s="709"/>
      <c r="AJ1079" s="709"/>
      <c r="AK1079" s="795"/>
      <c r="AL1079" s="740">
        <f>(X1079*AB1079)</f>
        <v>12</v>
      </c>
      <c r="AM1079" s="741"/>
      <c r="AN1079" s="741"/>
      <c r="AO1079" s="741"/>
      <c r="AP1079" s="741"/>
      <c r="AQ1079" s="742"/>
    </row>
    <row r="1080" spans="1:89" s="110" customFormat="1" ht="20.100000000000001" hidden="1" customHeight="1">
      <c r="A1080" s="837"/>
      <c r="B1080" s="826"/>
      <c r="C1080" s="826"/>
      <c r="D1080" s="826"/>
      <c r="E1080" s="826"/>
      <c r="F1080" s="826"/>
      <c r="G1080" s="826"/>
      <c r="H1080" s="836"/>
      <c r="I1080" s="765"/>
      <c r="J1080" s="766"/>
      <c r="K1080" s="766"/>
      <c r="L1080" s="766"/>
      <c r="M1080" s="766"/>
      <c r="N1080" s="766"/>
      <c r="O1080" s="788"/>
      <c r="P1080" s="765"/>
      <c r="Q1080" s="788"/>
      <c r="R1080" s="971"/>
      <c r="S1080" s="766"/>
      <c r="T1080" s="766"/>
      <c r="U1080" s="766"/>
      <c r="V1080" s="710" t="s">
        <v>496</v>
      </c>
      <c r="W1080" s="709" t="s">
        <v>467</v>
      </c>
      <c r="X1080" s="976">
        <v>2</v>
      </c>
      <c r="Y1080" s="766"/>
      <c r="Z1080" s="766"/>
      <c r="AA1080" s="710" t="s">
        <v>501</v>
      </c>
      <c r="AB1080" s="914">
        <v>2</v>
      </c>
      <c r="AC1080" s="1038"/>
      <c r="AD1080" s="766"/>
      <c r="AE1080" s="709" t="s">
        <v>469</v>
      </c>
      <c r="AF1080" s="709"/>
      <c r="AG1080" s="709"/>
      <c r="AH1080" s="709"/>
      <c r="AI1080" s="709"/>
      <c r="AJ1080" s="709"/>
      <c r="AK1080" s="795"/>
      <c r="AL1080" s="740">
        <f>(X1080*AB1080)</f>
        <v>4</v>
      </c>
      <c r="AM1080" s="741"/>
      <c r="AN1080" s="741"/>
      <c r="AO1080" s="741"/>
      <c r="AP1080" s="741"/>
      <c r="AQ1080" s="742"/>
      <c r="AR1080" s="111"/>
      <c r="AS1080" s="111"/>
      <c r="AT1080" s="111"/>
      <c r="AU1080" s="111"/>
      <c r="AV1080" s="111"/>
      <c r="AW1080" s="111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111"/>
      <c r="BP1080" s="111"/>
      <c r="BQ1080" s="111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</row>
    <row r="1081" spans="1:89" ht="20.100000000000001" hidden="1" customHeight="1">
      <c r="A1081" s="837"/>
      <c r="B1081" s="826"/>
      <c r="C1081" s="826"/>
      <c r="D1081" s="826"/>
      <c r="E1081" s="826"/>
      <c r="F1081" s="826"/>
      <c r="G1081" s="826"/>
      <c r="H1081" s="836"/>
      <c r="I1081" s="765"/>
      <c r="J1081" s="766"/>
      <c r="K1081" s="766"/>
      <c r="L1081" s="766"/>
      <c r="M1081" s="766"/>
      <c r="N1081" s="766"/>
      <c r="O1081" s="788"/>
      <c r="P1081" s="811"/>
      <c r="Q1081" s="812"/>
      <c r="R1081" s="1206" t="s">
        <v>431</v>
      </c>
      <c r="S1081" s="809"/>
      <c r="T1081" s="809"/>
      <c r="U1081" s="809"/>
      <c r="V1081" s="763" t="s">
        <v>496</v>
      </c>
      <c r="W1081" s="747"/>
      <c r="X1081" s="1316"/>
      <c r="Y1081" s="747"/>
      <c r="Z1081" s="747"/>
      <c r="AA1081" s="747"/>
      <c r="AB1081" s="958"/>
      <c r="AC1081" s="958"/>
      <c r="AD1081" s="747"/>
      <c r="AE1081" s="747"/>
      <c r="AF1081" s="747"/>
      <c r="AG1081" s="747"/>
      <c r="AH1081" s="747"/>
      <c r="AI1081" s="747"/>
      <c r="AJ1081" s="747"/>
      <c r="AK1081" s="810"/>
      <c r="AL1081" s="753">
        <f>SUM(AL1077:AL1080)</f>
        <v>40</v>
      </c>
      <c r="AM1081" s="754"/>
      <c r="AN1081" s="754"/>
      <c r="AO1081" s="754"/>
      <c r="AP1081" s="754"/>
      <c r="AQ1081" s="755"/>
    </row>
    <row r="1082" spans="1:89" ht="20.100000000000001" hidden="1" customHeight="1">
      <c r="A1082" s="796"/>
      <c r="B1082" s="798"/>
      <c r="C1082" s="798"/>
      <c r="D1082" s="798"/>
      <c r="E1082" s="798"/>
      <c r="F1082" s="798"/>
      <c r="G1082" s="826"/>
      <c r="H1082" s="836"/>
      <c r="I1082" s="765" t="s">
        <v>878</v>
      </c>
      <c r="J1082" s="766"/>
      <c r="K1082" s="766"/>
      <c r="L1082" s="766"/>
      <c r="M1082" s="766"/>
      <c r="N1082" s="766"/>
      <c r="O1082" s="788"/>
      <c r="P1082" s="895" t="s">
        <v>41</v>
      </c>
      <c r="Q1082" s="848"/>
      <c r="R1082" s="971"/>
      <c r="S1082" s="766"/>
      <c r="T1082" s="766"/>
      <c r="U1082" s="766"/>
      <c r="V1082" s="710" t="s">
        <v>496</v>
      </c>
      <c r="W1082" s="709" t="s">
        <v>467</v>
      </c>
      <c r="X1082" s="976">
        <v>4</v>
      </c>
      <c r="Y1082" s="766"/>
      <c r="Z1082" s="766"/>
      <c r="AA1082" s="710" t="s">
        <v>501</v>
      </c>
      <c r="AB1082" s="914">
        <v>2</v>
      </c>
      <c r="AC1082" s="1038"/>
      <c r="AD1082" s="766"/>
      <c r="AE1082" s="709" t="s">
        <v>469</v>
      </c>
      <c r="AF1082" s="710" t="s">
        <v>501</v>
      </c>
      <c r="AG1082" s="976">
        <v>2</v>
      </c>
      <c r="AH1082" s="1038"/>
      <c r="AI1082" s="766"/>
      <c r="AJ1082" s="709"/>
      <c r="AK1082" s="795"/>
      <c r="AL1082" s="740">
        <f>(X1082*AB1082)*AG1082</f>
        <v>16</v>
      </c>
      <c r="AM1082" s="741"/>
      <c r="AN1082" s="741"/>
      <c r="AO1082" s="741"/>
      <c r="AP1082" s="741"/>
      <c r="AQ1082" s="742"/>
    </row>
    <row r="1083" spans="1:89" ht="20.100000000000001" hidden="1" customHeight="1">
      <c r="A1083" s="796"/>
      <c r="B1083" s="798"/>
      <c r="C1083" s="798"/>
      <c r="D1083" s="798"/>
      <c r="E1083" s="798"/>
      <c r="F1083" s="798"/>
      <c r="G1083" s="826"/>
      <c r="H1083" s="836"/>
      <c r="I1083" s="765"/>
      <c r="J1083" s="766"/>
      <c r="K1083" s="766"/>
      <c r="L1083" s="766"/>
      <c r="M1083" s="766"/>
      <c r="N1083" s="766"/>
      <c r="O1083" s="788"/>
      <c r="P1083" s="787"/>
      <c r="Q1083" s="788"/>
      <c r="R1083" s="971"/>
      <c r="S1083" s="766"/>
      <c r="T1083" s="766"/>
      <c r="U1083" s="766"/>
      <c r="V1083" s="710" t="s">
        <v>496</v>
      </c>
      <c r="W1083" s="709" t="s">
        <v>467</v>
      </c>
      <c r="X1083" s="976">
        <v>2</v>
      </c>
      <c r="Y1083" s="766"/>
      <c r="Z1083" s="766"/>
      <c r="AA1083" s="710" t="s">
        <v>501</v>
      </c>
      <c r="AB1083" s="914">
        <v>8</v>
      </c>
      <c r="AC1083" s="1038"/>
      <c r="AD1083" s="766"/>
      <c r="AE1083" s="709" t="s">
        <v>469</v>
      </c>
      <c r="AF1083" s="710" t="s">
        <v>501</v>
      </c>
      <c r="AG1083" s="976">
        <v>2</v>
      </c>
      <c r="AH1083" s="1038"/>
      <c r="AI1083" s="766"/>
      <c r="AJ1083" s="709"/>
      <c r="AK1083" s="795"/>
      <c r="AL1083" s="740">
        <f>(X1083*AB1083)*AG1083</f>
        <v>32</v>
      </c>
      <c r="AM1083" s="741"/>
      <c r="AN1083" s="741"/>
      <c r="AO1083" s="741"/>
      <c r="AP1083" s="741"/>
      <c r="AQ1083" s="742"/>
    </row>
    <row r="1084" spans="1:89" ht="20.100000000000001" hidden="1" customHeight="1">
      <c r="A1084" s="796"/>
      <c r="B1084" s="798"/>
      <c r="C1084" s="798"/>
      <c r="D1084" s="798"/>
      <c r="E1084" s="798"/>
      <c r="F1084" s="798"/>
      <c r="G1084" s="826"/>
      <c r="H1084" s="836"/>
      <c r="I1084" s="765"/>
      <c r="J1084" s="766"/>
      <c r="K1084" s="766"/>
      <c r="L1084" s="766"/>
      <c r="M1084" s="766"/>
      <c r="N1084" s="766"/>
      <c r="O1084" s="788"/>
      <c r="P1084" s="787"/>
      <c r="Q1084" s="788"/>
      <c r="R1084" s="971"/>
      <c r="S1084" s="766"/>
      <c r="T1084" s="766"/>
      <c r="U1084" s="766"/>
      <c r="V1084" s="710" t="s">
        <v>496</v>
      </c>
      <c r="W1084" s="709" t="s">
        <v>467</v>
      </c>
      <c r="X1084" s="976">
        <v>2</v>
      </c>
      <c r="Y1084" s="766"/>
      <c r="Z1084" s="766"/>
      <c r="AA1084" s="710" t="s">
        <v>501</v>
      </c>
      <c r="AB1084" s="914">
        <v>6</v>
      </c>
      <c r="AC1084" s="1038"/>
      <c r="AD1084" s="766"/>
      <c r="AE1084" s="709" t="s">
        <v>469</v>
      </c>
      <c r="AF1084" s="710" t="s">
        <v>501</v>
      </c>
      <c r="AG1084" s="976">
        <v>2</v>
      </c>
      <c r="AH1084" s="1038"/>
      <c r="AI1084" s="766"/>
      <c r="AJ1084" s="709"/>
      <c r="AK1084" s="795"/>
      <c r="AL1084" s="740">
        <f>(X1084*AB1084)*AG1084</f>
        <v>24</v>
      </c>
      <c r="AM1084" s="741"/>
      <c r="AN1084" s="741"/>
      <c r="AO1084" s="741"/>
      <c r="AP1084" s="741"/>
      <c r="AQ1084" s="742"/>
    </row>
    <row r="1085" spans="1:89" ht="20.100000000000001" hidden="1" customHeight="1">
      <c r="A1085" s="796"/>
      <c r="B1085" s="798"/>
      <c r="C1085" s="798"/>
      <c r="D1085" s="798"/>
      <c r="E1085" s="798"/>
      <c r="F1085" s="798"/>
      <c r="G1085" s="826"/>
      <c r="H1085" s="836"/>
      <c r="I1085" s="765"/>
      <c r="J1085" s="766"/>
      <c r="K1085" s="766"/>
      <c r="L1085" s="766"/>
      <c r="M1085" s="766"/>
      <c r="N1085" s="766"/>
      <c r="O1085" s="788"/>
      <c r="P1085" s="765"/>
      <c r="Q1085" s="788"/>
      <c r="R1085" s="971"/>
      <c r="S1085" s="766"/>
      <c r="T1085" s="766"/>
      <c r="U1085" s="766"/>
      <c r="V1085" s="710" t="s">
        <v>496</v>
      </c>
      <c r="W1085" s="709" t="s">
        <v>467</v>
      </c>
      <c r="X1085" s="976">
        <v>2</v>
      </c>
      <c r="Y1085" s="766"/>
      <c r="Z1085" s="766"/>
      <c r="AA1085" s="710" t="s">
        <v>501</v>
      </c>
      <c r="AB1085" s="914">
        <v>2</v>
      </c>
      <c r="AC1085" s="1038"/>
      <c r="AD1085" s="766"/>
      <c r="AE1085" s="709" t="s">
        <v>469</v>
      </c>
      <c r="AF1085" s="710" t="s">
        <v>501</v>
      </c>
      <c r="AG1085" s="976">
        <v>2</v>
      </c>
      <c r="AH1085" s="1038"/>
      <c r="AI1085" s="766"/>
      <c r="AJ1085" s="709"/>
      <c r="AK1085" s="795"/>
      <c r="AL1085" s="740">
        <f>(X1085*AB1085)*AG1085</f>
        <v>8</v>
      </c>
      <c r="AM1085" s="741"/>
      <c r="AN1085" s="741"/>
      <c r="AO1085" s="741"/>
      <c r="AP1085" s="741"/>
      <c r="AQ1085" s="742"/>
    </row>
    <row r="1086" spans="1:89" ht="20.100000000000001" hidden="1" customHeight="1">
      <c r="A1086" s="1037"/>
      <c r="B1086" s="700"/>
      <c r="C1086" s="826"/>
      <c r="D1086" s="826"/>
      <c r="E1086" s="826"/>
      <c r="F1086" s="826"/>
      <c r="G1086" s="826"/>
      <c r="H1086" s="836"/>
      <c r="I1086" s="765"/>
      <c r="J1086" s="766"/>
      <c r="K1086" s="766"/>
      <c r="L1086" s="766"/>
      <c r="M1086" s="766"/>
      <c r="N1086" s="766"/>
      <c r="O1086" s="788"/>
      <c r="P1086" s="811"/>
      <c r="Q1086" s="812"/>
      <c r="R1086" s="1206" t="s">
        <v>431</v>
      </c>
      <c r="S1086" s="809"/>
      <c r="T1086" s="809"/>
      <c r="U1086" s="809"/>
      <c r="V1086" s="763" t="s">
        <v>496</v>
      </c>
      <c r="W1086" s="747"/>
      <c r="X1086" s="1316"/>
      <c r="Y1086" s="747"/>
      <c r="Z1086" s="747"/>
      <c r="AA1086" s="747"/>
      <c r="AB1086" s="958"/>
      <c r="AC1086" s="958"/>
      <c r="AD1086" s="747"/>
      <c r="AE1086" s="747"/>
      <c r="AF1086" s="747"/>
      <c r="AG1086" s="747"/>
      <c r="AH1086" s="747"/>
      <c r="AI1086" s="747"/>
      <c r="AJ1086" s="747"/>
      <c r="AK1086" s="810"/>
      <c r="AL1086" s="753">
        <f>SUM(AL1082:AL1085)</f>
        <v>80</v>
      </c>
      <c r="AM1086" s="754"/>
      <c r="AN1086" s="754"/>
      <c r="AO1086" s="754"/>
      <c r="AP1086" s="754"/>
      <c r="AQ1086" s="755"/>
    </row>
    <row r="1087" spans="1:89" ht="20.100000000000001" hidden="1" customHeight="1">
      <c r="A1087" s="1037"/>
      <c r="B1087" s="700"/>
      <c r="C1087" s="826"/>
      <c r="D1087" s="826"/>
      <c r="E1087" s="826"/>
      <c r="F1087" s="826"/>
      <c r="G1087" s="826"/>
      <c r="H1087" s="836"/>
      <c r="I1087" s="765" t="s">
        <v>879</v>
      </c>
      <c r="J1087" s="766"/>
      <c r="K1087" s="766"/>
      <c r="L1087" s="766"/>
      <c r="M1087" s="766"/>
      <c r="N1087" s="766"/>
      <c r="O1087" s="788"/>
      <c r="P1087" s="787" t="s">
        <v>41</v>
      </c>
      <c r="Q1087" s="788"/>
      <c r="R1087" s="935"/>
      <c r="S1087" s="709"/>
      <c r="T1087" s="709"/>
      <c r="U1087" s="709"/>
      <c r="V1087" s="710" t="s">
        <v>496</v>
      </c>
      <c r="W1087" s="709" t="s">
        <v>467</v>
      </c>
      <c r="X1087" s="976">
        <v>4</v>
      </c>
      <c r="Y1087" s="766"/>
      <c r="Z1087" s="766"/>
      <c r="AA1087" s="710" t="s">
        <v>501</v>
      </c>
      <c r="AB1087" s="914">
        <v>2</v>
      </c>
      <c r="AC1087" s="1038"/>
      <c r="AD1087" s="766"/>
      <c r="AE1087" s="709" t="s">
        <v>469</v>
      </c>
      <c r="AF1087" s="709"/>
      <c r="AG1087" s="709"/>
      <c r="AH1087" s="709"/>
      <c r="AI1087" s="709"/>
      <c r="AJ1087" s="709"/>
      <c r="AK1087" s="795"/>
      <c r="AL1087" s="740">
        <f>(X1087*AB1087)</f>
        <v>8</v>
      </c>
      <c r="AM1087" s="741"/>
      <c r="AN1087" s="741"/>
      <c r="AO1087" s="741"/>
      <c r="AP1087" s="741"/>
      <c r="AQ1087" s="742"/>
    </row>
    <row r="1088" spans="1:89" ht="20.100000000000001" hidden="1" customHeight="1">
      <c r="A1088" s="1037"/>
      <c r="B1088" s="700"/>
      <c r="C1088" s="826"/>
      <c r="D1088" s="826"/>
      <c r="E1088" s="826"/>
      <c r="F1088" s="826"/>
      <c r="G1088" s="826"/>
      <c r="H1088" s="836"/>
      <c r="I1088" s="765"/>
      <c r="J1088" s="766"/>
      <c r="K1088" s="766"/>
      <c r="L1088" s="766"/>
      <c r="M1088" s="766"/>
      <c r="N1088" s="766"/>
      <c r="O1088" s="788"/>
      <c r="P1088" s="787"/>
      <c r="Q1088" s="788"/>
      <c r="R1088" s="971"/>
      <c r="S1088" s="766"/>
      <c r="T1088" s="766"/>
      <c r="U1088" s="766"/>
      <c r="V1088" s="710" t="s">
        <v>496</v>
      </c>
      <c r="W1088" s="709" t="s">
        <v>467</v>
      </c>
      <c r="X1088" s="976">
        <v>2</v>
      </c>
      <c r="Y1088" s="766"/>
      <c r="Z1088" s="766"/>
      <c r="AA1088" s="710" t="s">
        <v>501</v>
      </c>
      <c r="AB1088" s="914">
        <v>8</v>
      </c>
      <c r="AC1088" s="1038"/>
      <c r="AD1088" s="766"/>
      <c r="AE1088" s="709" t="s">
        <v>469</v>
      </c>
      <c r="AF1088" s="709"/>
      <c r="AG1088" s="709"/>
      <c r="AH1088" s="709"/>
      <c r="AI1088" s="709"/>
      <c r="AJ1088" s="709"/>
      <c r="AK1088" s="795"/>
      <c r="AL1088" s="740">
        <f>(X1088*AB1088)</f>
        <v>16</v>
      </c>
      <c r="AM1088" s="741"/>
      <c r="AN1088" s="741"/>
      <c r="AO1088" s="741"/>
      <c r="AP1088" s="741"/>
      <c r="AQ1088" s="742"/>
    </row>
    <row r="1089" spans="1:48" ht="20.100000000000001" hidden="1" customHeight="1">
      <c r="A1089" s="1037"/>
      <c r="B1089" s="700"/>
      <c r="C1089" s="826"/>
      <c r="D1089" s="826"/>
      <c r="E1089" s="826"/>
      <c r="F1089" s="826"/>
      <c r="G1089" s="826"/>
      <c r="H1089" s="836"/>
      <c r="I1089" s="765"/>
      <c r="J1089" s="766"/>
      <c r="K1089" s="766"/>
      <c r="L1089" s="766"/>
      <c r="M1089" s="766"/>
      <c r="N1089" s="766"/>
      <c r="O1089" s="788"/>
      <c r="P1089" s="787"/>
      <c r="Q1089" s="788"/>
      <c r="R1089" s="971"/>
      <c r="S1089" s="766"/>
      <c r="T1089" s="766"/>
      <c r="U1089" s="766"/>
      <c r="V1089" s="710" t="s">
        <v>496</v>
      </c>
      <c r="W1089" s="709" t="s">
        <v>467</v>
      </c>
      <c r="X1089" s="976">
        <v>2</v>
      </c>
      <c r="Y1089" s="766"/>
      <c r="Z1089" s="766"/>
      <c r="AA1089" s="710" t="s">
        <v>501</v>
      </c>
      <c r="AB1089" s="914">
        <v>6</v>
      </c>
      <c r="AC1089" s="1038"/>
      <c r="AD1089" s="766"/>
      <c r="AE1089" s="709" t="s">
        <v>469</v>
      </c>
      <c r="AF1089" s="709"/>
      <c r="AG1089" s="709"/>
      <c r="AH1089" s="709"/>
      <c r="AI1089" s="709"/>
      <c r="AJ1089" s="709"/>
      <c r="AK1089" s="795"/>
      <c r="AL1089" s="740">
        <f>(X1089*AB1089)</f>
        <v>12</v>
      </c>
      <c r="AM1089" s="741"/>
      <c r="AN1089" s="741"/>
      <c r="AO1089" s="741"/>
      <c r="AP1089" s="741"/>
      <c r="AQ1089" s="742"/>
    </row>
    <row r="1090" spans="1:48" ht="20.100000000000001" hidden="1" customHeight="1">
      <c r="A1090" s="1037"/>
      <c r="B1090" s="700"/>
      <c r="C1090" s="826"/>
      <c r="D1090" s="826"/>
      <c r="E1090" s="826"/>
      <c r="F1090" s="826"/>
      <c r="G1090" s="826"/>
      <c r="H1090" s="836"/>
      <c r="I1090" s="765"/>
      <c r="J1090" s="766"/>
      <c r="K1090" s="766"/>
      <c r="L1090" s="766"/>
      <c r="M1090" s="766"/>
      <c r="N1090" s="766"/>
      <c r="O1090" s="788"/>
      <c r="P1090" s="765"/>
      <c r="Q1090" s="788"/>
      <c r="R1090" s="971"/>
      <c r="S1090" s="766"/>
      <c r="T1090" s="766"/>
      <c r="U1090" s="766"/>
      <c r="V1090" s="710" t="s">
        <v>496</v>
      </c>
      <c r="W1090" s="709" t="s">
        <v>467</v>
      </c>
      <c r="X1090" s="976">
        <v>2</v>
      </c>
      <c r="Y1090" s="766"/>
      <c r="Z1090" s="766"/>
      <c r="AA1090" s="710" t="s">
        <v>501</v>
      </c>
      <c r="AB1090" s="914">
        <v>2</v>
      </c>
      <c r="AC1090" s="1038"/>
      <c r="AD1090" s="766"/>
      <c r="AE1090" s="709" t="s">
        <v>469</v>
      </c>
      <c r="AF1090" s="709"/>
      <c r="AG1090" s="709"/>
      <c r="AH1090" s="709"/>
      <c r="AI1090" s="709"/>
      <c r="AJ1090" s="709"/>
      <c r="AK1090" s="795"/>
      <c r="AL1090" s="740">
        <f>(X1090*AB1090)</f>
        <v>4</v>
      </c>
      <c r="AM1090" s="741"/>
      <c r="AN1090" s="741"/>
      <c r="AO1090" s="741"/>
      <c r="AP1090" s="741"/>
      <c r="AQ1090" s="742"/>
    </row>
    <row r="1091" spans="1:48" ht="20.100000000000001" hidden="1" customHeight="1">
      <c r="A1091" s="1037"/>
      <c r="B1091" s="700"/>
      <c r="C1091" s="826"/>
      <c r="D1091" s="826"/>
      <c r="E1091" s="826"/>
      <c r="F1091" s="826"/>
      <c r="G1091" s="826"/>
      <c r="H1091" s="836"/>
      <c r="I1091" s="811"/>
      <c r="J1091" s="809"/>
      <c r="K1091" s="809"/>
      <c r="L1091" s="809"/>
      <c r="M1091" s="809"/>
      <c r="N1091" s="809"/>
      <c r="O1091" s="812"/>
      <c r="P1091" s="811"/>
      <c r="Q1091" s="812"/>
      <c r="R1091" s="1206" t="s">
        <v>431</v>
      </c>
      <c r="S1091" s="809"/>
      <c r="T1091" s="809"/>
      <c r="U1091" s="809"/>
      <c r="V1091" s="763" t="s">
        <v>496</v>
      </c>
      <c r="W1091" s="747"/>
      <c r="X1091" s="1316"/>
      <c r="Y1091" s="747"/>
      <c r="Z1091" s="747"/>
      <c r="AA1091" s="747"/>
      <c r="AB1091" s="958"/>
      <c r="AC1091" s="958"/>
      <c r="AD1091" s="747"/>
      <c r="AE1091" s="747"/>
      <c r="AF1091" s="747"/>
      <c r="AG1091" s="747"/>
      <c r="AH1091" s="747"/>
      <c r="AI1091" s="747"/>
      <c r="AJ1091" s="747"/>
      <c r="AK1091" s="810"/>
      <c r="AL1091" s="753">
        <f>SUM(AL1087:AL1090)</f>
        <v>40</v>
      </c>
      <c r="AM1091" s="754"/>
      <c r="AN1091" s="754"/>
      <c r="AO1091" s="754"/>
      <c r="AP1091" s="754"/>
      <c r="AQ1091" s="755"/>
    </row>
    <row r="1092" spans="1:48" ht="20.100000000000001" hidden="1" customHeight="1">
      <c r="A1092" s="837"/>
      <c r="B1092" s="826"/>
      <c r="C1092" s="826"/>
      <c r="D1092" s="826"/>
      <c r="E1092" s="826"/>
      <c r="F1092" s="826"/>
      <c r="G1092" s="826"/>
      <c r="H1092" s="1113"/>
      <c r="I1092" s="787" t="s">
        <v>41</v>
      </c>
      <c r="J1092" s="766"/>
      <c r="K1092" s="1053"/>
      <c r="L1092" s="1053"/>
      <c r="M1092" s="1053"/>
      <c r="N1092" s="1053"/>
      <c r="O1092" s="1022"/>
      <c r="P1092" s="765" t="s">
        <v>514</v>
      </c>
      <c r="Q1092" s="788"/>
      <c r="R1092" s="733"/>
      <c r="S1092" s="709"/>
      <c r="T1092" s="709"/>
      <c r="U1092" s="709"/>
      <c r="V1092" s="709"/>
      <c r="W1092" s="709"/>
      <c r="X1092" s="709"/>
      <c r="Y1092" s="709"/>
      <c r="Z1092" s="709"/>
      <c r="AA1092" s="709"/>
      <c r="AB1092" s="709"/>
      <c r="AC1092" s="709"/>
      <c r="AD1092" s="709"/>
      <c r="AE1092" s="709"/>
      <c r="AF1092" s="709"/>
      <c r="AG1092" s="709"/>
      <c r="AH1092" s="709"/>
      <c r="AI1092" s="709"/>
      <c r="AJ1092" s="709"/>
      <c r="AK1092" s="795"/>
      <c r="AL1092" s="799"/>
      <c r="AM1092" s="800"/>
      <c r="AN1092" s="800"/>
      <c r="AO1092" s="800"/>
      <c r="AP1092" s="800"/>
      <c r="AQ1092" s="821"/>
    </row>
    <row r="1093" spans="1:48" ht="20.100000000000001" hidden="1" customHeight="1">
      <c r="A1093" s="837"/>
      <c r="B1093" s="826"/>
      <c r="C1093" s="826"/>
      <c r="D1093" s="826"/>
      <c r="E1093" s="826"/>
      <c r="F1093" s="826"/>
      <c r="G1093" s="826"/>
      <c r="H1093" s="1113"/>
      <c r="I1093" s="765" t="s">
        <v>880</v>
      </c>
      <c r="J1093" s="766"/>
      <c r="K1093" s="1053"/>
      <c r="L1093" s="1053"/>
      <c r="M1093" s="1053"/>
      <c r="N1093" s="1053"/>
      <c r="O1093" s="1022"/>
      <c r="P1093" s="706"/>
      <c r="Q1093" s="705"/>
      <c r="R1093" s="733"/>
      <c r="S1093" s="709"/>
      <c r="T1093" s="709"/>
      <c r="U1093" s="709"/>
      <c r="V1093" s="709"/>
      <c r="W1093" s="709"/>
      <c r="X1093" s="709"/>
      <c r="Y1093" s="709"/>
      <c r="Z1093" s="709"/>
      <c r="AA1093" s="709"/>
      <c r="AB1093" s="709"/>
      <c r="AC1093" s="709"/>
      <c r="AD1093" s="709"/>
      <c r="AE1093" s="709"/>
      <c r="AF1093" s="709"/>
      <c r="AG1093" s="709"/>
      <c r="AH1093" s="709"/>
      <c r="AI1093" s="709"/>
      <c r="AJ1093" s="709"/>
      <c r="AK1093" s="795"/>
      <c r="AL1093" s="799"/>
      <c r="AM1093" s="800"/>
      <c r="AN1093" s="800"/>
      <c r="AO1093" s="800"/>
      <c r="AP1093" s="800"/>
      <c r="AQ1093" s="821"/>
    </row>
    <row r="1094" spans="1:48" ht="20.100000000000001" hidden="1" customHeight="1">
      <c r="A1094" s="837"/>
      <c r="B1094" s="826"/>
      <c r="C1094" s="826"/>
      <c r="D1094" s="826"/>
      <c r="E1094" s="826"/>
      <c r="F1094" s="826"/>
      <c r="G1094" s="826"/>
      <c r="H1094" s="836"/>
      <c r="I1094" s="765" t="s">
        <v>877</v>
      </c>
      <c r="J1094" s="766"/>
      <c r="K1094" s="766"/>
      <c r="L1094" s="766"/>
      <c r="M1094" s="766"/>
      <c r="N1094" s="766"/>
      <c r="O1094" s="788"/>
      <c r="P1094" s="765" t="s">
        <v>514</v>
      </c>
      <c r="Q1094" s="788"/>
      <c r="R1094" s="971" t="s">
        <v>881</v>
      </c>
      <c r="S1094" s="766"/>
      <c r="T1094" s="766"/>
      <c r="U1094" s="766"/>
      <c r="V1094" s="710" t="s">
        <v>496</v>
      </c>
      <c r="W1094" s="709" t="s">
        <v>467</v>
      </c>
      <c r="X1094" s="976">
        <v>0</v>
      </c>
      <c r="Y1094" s="766"/>
      <c r="Z1094" s="766"/>
      <c r="AA1094" s="710" t="s">
        <v>501</v>
      </c>
      <c r="AB1094" s="914">
        <v>0</v>
      </c>
      <c r="AC1094" s="1038"/>
      <c r="AD1094" s="766"/>
      <c r="AE1094" s="709" t="s">
        <v>469</v>
      </c>
      <c r="AF1094" s="709"/>
      <c r="AG1094" s="709"/>
      <c r="AH1094" s="709"/>
      <c r="AI1094" s="709"/>
      <c r="AJ1094" s="709"/>
      <c r="AK1094" s="795"/>
      <c r="AL1094" s="740">
        <f>(X1094*AB1094)</f>
        <v>0</v>
      </c>
      <c r="AM1094" s="741"/>
      <c r="AN1094" s="741"/>
      <c r="AO1094" s="741"/>
      <c r="AP1094" s="741"/>
      <c r="AQ1094" s="742"/>
    </row>
    <row r="1095" spans="1:48" ht="20.100000000000001" hidden="1" customHeight="1">
      <c r="A1095" s="837"/>
      <c r="B1095" s="826"/>
      <c r="C1095" s="826"/>
      <c r="D1095" s="826"/>
      <c r="E1095" s="826"/>
      <c r="F1095" s="826"/>
      <c r="G1095" s="826"/>
      <c r="H1095" s="836"/>
      <c r="I1095" s="765"/>
      <c r="J1095" s="766"/>
      <c r="K1095" s="766"/>
      <c r="L1095" s="766"/>
      <c r="M1095" s="766"/>
      <c r="N1095" s="766"/>
      <c r="O1095" s="788"/>
      <c r="P1095" s="765"/>
      <c r="Q1095" s="788"/>
      <c r="R1095" s="971" t="s">
        <v>882</v>
      </c>
      <c r="S1095" s="766"/>
      <c r="T1095" s="766"/>
      <c r="U1095" s="766"/>
      <c r="V1095" s="710" t="s">
        <v>496</v>
      </c>
      <c r="W1095" s="709" t="s">
        <v>467</v>
      </c>
      <c r="X1095" s="976">
        <v>0</v>
      </c>
      <c r="Y1095" s="766"/>
      <c r="Z1095" s="766"/>
      <c r="AA1095" s="710" t="s">
        <v>501</v>
      </c>
      <c r="AB1095" s="914">
        <v>0</v>
      </c>
      <c r="AC1095" s="1038"/>
      <c r="AD1095" s="766"/>
      <c r="AE1095" s="709" t="s">
        <v>469</v>
      </c>
      <c r="AF1095" s="709"/>
      <c r="AG1095" s="709"/>
      <c r="AH1095" s="709"/>
      <c r="AI1095" s="709"/>
      <c r="AJ1095" s="709"/>
      <c r="AK1095" s="795"/>
      <c r="AL1095" s="740">
        <f>(X1095*AB1095)</f>
        <v>0</v>
      </c>
      <c r="AM1095" s="741"/>
      <c r="AN1095" s="741"/>
      <c r="AO1095" s="741"/>
      <c r="AP1095" s="741"/>
      <c r="AQ1095" s="742"/>
    </row>
    <row r="1096" spans="1:48" ht="20.100000000000001" hidden="1" customHeight="1">
      <c r="A1096" s="837"/>
      <c r="B1096" s="826"/>
      <c r="C1096" s="826"/>
      <c r="D1096" s="826"/>
      <c r="E1096" s="826"/>
      <c r="F1096" s="826"/>
      <c r="G1096" s="826"/>
      <c r="H1096" s="836"/>
      <c r="I1096" s="765"/>
      <c r="J1096" s="766"/>
      <c r="K1096" s="766"/>
      <c r="L1096" s="766"/>
      <c r="M1096" s="766"/>
      <c r="N1096" s="766"/>
      <c r="O1096" s="788"/>
      <c r="P1096" s="811"/>
      <c r="Q1096" s="812"/>
      <c r="R1096" s="1206" t="s">
        <v>431</v>
      </c>
      <c r="S1096" s="809"/>
      <c r="T1096" s="809"/>
      <c r="U1096" s="809"/>
      <c r="V1096" s="763" t="s">
        <v>496</v>
      </c>
      <c r="W1096" s="747"/>
      <c r="X1096" s="815"/>
      <c r="Y1096" s="747"/>
      <c r="Z1096" s="747"/>
      <c r="AA1096" s="747"/>
      <c r="AB1096" s="747"/>
      <c r="AC1096" s="747"/>
      <c r="AD1096" s="747"/>
      <c r="AE1096" s="747"/>
      <c r="AF1096" s="747"/>
      <c r="AG1096" s="747"/>
      <c r="AH1096" s="747"/>
      <c r="AI1096" s="747"/>
      <c r="AJ1096" s="747"/>
      <c r="AK1096" s="810"/>
      <c r="AL1096" s="753">
        <f>SUM(AL1094:AL1095)</f>
        <v>0</v>
      </c>
      <c r="AM1096" s="754"/>
      <c r="AN1096" s="754"/>
      <c r="AO1096" s="754"/>
      <c r="AP1096" s="754"/>
      <c r="AQ1096" s="755"/>
    </row>
    <row r="1097" spans="1:48" ht="20.100000000000001" hidden="1" customHeight="1">
      <c r="A1097" s="796"/>
      <c r="B1097" s="798"/>
      <c r="C1097" s="798"/>
      <c r="D1097" s="798"/>
      <c r="E1097" s="798"/>
      <c r="F1097" s="798"/>
      <c r="G1097" s="826"/>
      <c r="H1097" s="836"/>
      <c r="I1097" s="765" t="s">
        <v>878</v>
      </c>
      <c r="J1097" s="766"/>
      <c r="K1097" s="766"/>
      <c r="L1097" s="766"/>
      <c r="M1097" s="766"/>
      <c r="N1097" s="766"/>
      <c r="O1097" s="788"/>
      <c r="P1097" s="715" t="s">
        <v>514</v>
      </c>
      <c r="Q1097" s="848"/>
      <c r="R1097" s="971" t="s">
        <v>881</v>
      </c>
      <c r="S1097" s="766"/>
      <c r="T1097" s="766"/>
      <c r="U1097" s="766"/>
      <c r="V1097" s="710" t="s">
        <v>496</v>
      </c>
      <c r="W1097" s="709" t="s">
        <v>467</v>
      </c>
      <c r="X1097" s="976">
        <v>0</v>
      </c>
      <c r="Y1097" s="766"/>
      <c r="Z1097" s="766"/>
      <c r="AA1097" s="710" t="s">
        <v>501</v>
      </c>
      <c r="AB1097" s="914">
        <v>0</v>
      </c>
      <c r="AC1097" s="1038"/>
      <c r="AD1097" s="766"/>
      <c r="AE1097" s="709" t="s">
        <v>469</v>
      </c>
      <c r="AF1097" s="709"/>
      <c r="AG1097" s="709"/>
      <c r="AH1097" s="709"/>
      <c r="AI1097" s="709"/>
      <c r="AJ1097" s="709"/>
      <c r="AK1097" s="795"/>
      <c r="AL1097" s="740">
        <f>(X1097*AB1097)</f>
        <v>0</v>
      </c>
      <c r="AM1097" s="741"/>
      <c r="AN1097" s="741"/>
      <c r="AO1097" s="741"/>
      <c r="AP1097" s="741"/>
      <c r="AQ1097" s="742"/>
    </row>
    <row r="1098" spans="1:48" ht="20.100000000000001" hidden="1" customHeight="1">
      <c r="A1098" s="796"/>
      <c r="B1098" s="798"/>
      <c r="C1098" s="798"/>
      <c r="D1098" s="798"/>
      <c r="E1098" s="798"/>
      <c r="F1098" s="798"/>
      <c r="G1098" s="826"/>
      <c r="H1098" s="836"/>
      <c r="I1098" s="765"/>
      <c r="J1098" s="766"/>
      <c r="K1098" s="766"/>
      <c r="L1098" s="766"/>
      <c r="M1098" s="766"/>
      <c r="N1098" s="766"/>
      <c r="O1098" s="788"/>
      <c r="P1098" s="765"/>
      <c r="Q1098" s="788"/>
      <c r="R1098" s="971" t="s">
        <v>882</v>
      </c>
      <c r="S1098" s="766"/>
      <c r="T1098" s="766"/>
      <c r="U1098" s="766"/>
      <c r="V1098" s="710" t="s">
        <v>496</v>
      </c>
      <c r="W1098" s="709" t="s">
        <v>467</v>
      </c>
      <c r="X1098" s="976">
        <v>0</v>
      </c>
      <c r="Y1098" s="766"/>
      <c r="Z1098" s="766"/>
      <c r="AA1098" s="710" t="s">
        <v>501</v>
      </c>
      <c r="AB1098" s="914">
        <v>0</v>
      </c>
      <c r="AC1098" s="1038"/>
      <c r="AD1098" s="766"/>
      <c r="AE1098" s="709" t="s">
        <v>469</v>
      </c>
      <c r="AF1098" s="709"/>
      <c r="AG1098" s="709"/>
      <c r="AH1098" s="709"/>
      <c r="AI1098" s="709"/>
      <c r="AJ1098" s="709"/>
      <c r="AK1098" s="795"/>
      <c r="AL1098" s="740">
        <f>(X1098*AB1098)</f>
        <v>0</v>
      </c>
      <c r="AM1098" s="741"/>
      <c r="AN1098" s="741"/>
      <c r="AO1098" s="741"/>
      <c r="AP1098" s="741"/>
      <c r="AQ1098" s="742"/>
    </row>
    <row r="1099" spans="1:48" ht="20.100000000000001" hidden="1" customHeight="1">
      <c r="A1099" s="1037"/>
      <c r="B1099" s="700"/>
      <c r="C1099" s="826"/>
      <c r="D1099" s="826"/>
      <c r="E1099" s="826"/>
      <c r="F1099" s="826"/>
      <c r="G1099" s="826"/>
      <c r="H1099" s="836"/>
      <c r="I1099" s="765"/>
      <c r="J1099" s="766"/>
      <c r="K1099" s="766"/>
      <c r="L1099" s="766"/>
      <c r="M1099" s="766"/>
      <c r="N1099" s="766"/>
      <c r="O1099" s="788"/>
      <c r="P1099" s="811"/>
      <c r="Q1099" s="812"/>
      <c r="R1099" s="1206" t="s">
        <v>431</v>
      </c>
      <c r="S1099" s="809"/>
      <c r="T1099" s="809"/>
      <c r="U1099" s="809"/>
      <c r="V1099" s="763" t="s">
        <v>496</v>
      </c>
      <c r="W1099" s="747"/>
      <c r="X1099" s="815"/>
      <c r="Y1099" s="747"/>
      <c r="Z1099" s="747"/>
      <c r="AA1099" s="747"/>
      <c r="AB1099" s="747"/>
      <c r="AC1099" s="747"/>
      <c r="AD1099" s="747"/>
      <c r="AE1099" s="747"/>
      <c r="AF1099" s="747"/>
      <c r="AG1099" s="747"/>
      <c r="AH1099" s="747"/>
      <c r="AI1099" s="747"/>
      <c r="AJ1099" s="747"/>
      <c r="AK1099" s="810"/>
      <c r="AL1099" s="753">
        <f>SUM(AL1097:AL1098)</f>
        <v>0</v>
      </c>
      <c r="AM1099" s="754"/>
      <c r="AN1099" s="754"/>
      <c r="AO1099" s="754"/>
      <c r="AP1099" s="754"/>
      <c r="AQ1099" s="755"/>
    </row>
    <row r="1100" spans="1:48" ht="20.100000000000001" hidden="1" customHeight="1">
      <c r="A1100" s="1037"/>
      <c r="B1100" s="700"/>
      <c r="C1100" s="826"/>
      <c r="D1100" s="826"/>
      <c r="E1100" s="826"/>
      <c r="F1100" s="826"/>
      <c r="G1100" s="826"/>
      <c r="H1100" s="836"/>
      <c r="I1100" s="765" t="s">
        <v>879</v>
      </c>
      <c r="J1100" s="766"/>
      <c r="K1100" s="766"/>
      <c r="L1100" s="766"/>
      <c r="M1100" s="766"/>
      <c r="N1100" s="766"/>
      <c r="O1100" s="788"/>
      <c r="P1100" s="765" t="s">
        <v>514</v>
      </c>
      <c r="Q1100" s="788"/>
      <c r="R1100" s="935" t="s">
        <v>881</v>
      </c>
      <c r="S1100" s="709"/>
      <c r="T1100" s="709"/>
      <c r="U1100" s="709"/>
      <c r="V1100" s="710" t="s">
        <v>496</v>
      </c>
      <c r="W1100" s="709" t="s">
        <v>467</v>
      </c>
      <c r="X1100" s="976">
        <v>0</v>
      </c>
      <c r="Y1100" s="766"/>
      <c r="Z1100" s="766"/>
      <c r="AA1100" s="710" t="s">
        <v>501</v>
      </c>
      <c r="AB1100" s="914">
        <v>0</v>
      </c>
      <c r="AC1100" s="1038"/>
      <c r="AD1100" s="766"/>
      <c r="AE1100" s="709" t="s">
        <v>469</v>
      </c>
      <c r="AF1100" s="709"/>
      <c r="AG1100" s="709"/>
      <c r="AH1100" s="709"/>
      <c r="AI1100" s="709"/>
      <c r="AJ1100" s="709"/>
      <c r="AK1100" s="795"/>
      <c r="AL1100" s="740">
        <f>(X1100*AB1100)</f>
        <v>0</v>
      </c>
      <c r="AM1100" s="741"/>
      <c r="AN1100" s="741"/>
      <c r="AO1100" s="741"/>
      <c r="AP1100" s="741"/>
      <c r="AQ1100" s="742"/>
      <c r="AU1100" s="267"/>
      <c r="AV1100" s="114"/>
    </row>
    <row r="1101" spans="1:48" ht="20.100000000000001" hidden="1" customHeight="1">
      <c r="A1101" s="1037"/>
      <c r="B1101" s="700"/>
      <c r="C1101" s="826"/>
      <c r="D1101" s="826"/>
      <c r="E1101" s="826"/>
      <c r="F1101" s="826"/>
      <c r="G1101" s="826"/>
      <c r="H1101" s="836"/>
      <c r="I1101" s="765"/>
      <c r="J1101" s="766"/>
      <c r="K1101" s="766"/>
      <c r="L1101" s="766"/>
      <c r="M1101" s="766"/>
      <c r="N1101" s="766"/>
      <c r="O1101" s="788"/>
      <c r="P1101" s="765"/>
      <c r="Q1101" s="788"/>
      <c r="R1101" s="935" t="s">
        <v>882</v>
      </c>
      <c r="S1101" s="709"/>
      <c r="T1101" s="709"/>
      <c r="U1101" s="709"/>
      <c r="V1101" s="710" t="s">
        <v>496</v>
      </c>
      <c r="W1101" s="709" t="s">
        <v>467</v>
      </c>
      <c r="X1101" s="976">
        <v>0</v>
      </c>
      <c r="Y1101" s="766"/>
      <c r="Z1101" s="766"/>
      <c r="AA1101" s="710" t="s">
        <v>501</v>
      </c>
      <c r="AB1101" s="914">
        <v>0</v>
      </c>
      <c r="AC1101" s="1038"/>
      <c r="AD1101" s="766"/>
      <c r="AE1101" s="709" t="s">
        <v>469</v>
      </c>
      <c r="AF1101" s="709"/>
      <c r="AG1101" s="709"/>
      <c r="AH1101" s="709"/>
      <c r="AI1101" s="709"/>
      <c r="AJ1101" s="709"/>
      <c r="AK1101" s="795"/>
      <c r="AL1101" s="740">
        <f>(X1101*AB1101)</f>
        <v>0</v>
      </c>
      <c r="AM1101" s="741"/>
      <c r="AN1101" s="741"/>
      <c r="AO1101" s="741"/>
      <c r="AP1101" s="741"/>
      <c r="AQ1101" s="742"/>
    </row>
    <row r="1102" spans="1:48" ht="20.100000000000001" hidden="1" customHeight="1">
      <c r="A1102" s="1037"/>
      <c r="B1102" s="700"/>
      <c r="C1102" s="826"/>
      <c r="D1102" s="826"/>
      <c r="E1102" s="826"/>
      <c r="F1102" s="826"/>
      <c r="G1102" s="826"/>
      <c r="H1102" s="836"/>
      <c r="I1102" s="811"/>
      <c r="J1102" s="809"/>
      <c r="K1102" s="809"/>
      <c r="L1102" s="809"/>
      <c r="M1102" s="809"/>
      <c r="N1102" s="809"/>
      <c r="O1102" s="812"/>
      <c r="P1102" s="811"/>
      <c r="Q1102" s="812"/>
      <c r="R1102" s="1206" t="s">
        <v>431</v>
      </c>
      <c r="S1102" s="809"/>
      <c r="T1102" s="809"/>
      <c r="U1102" s="809"/>
      <c r="V1102" s="763" t="s">
        <v>496</v>
      </c>
      <c r="W1102" s="747"/>
      <c r="X1102" s="815"/>
      <c r="Y1102" s="747"/>
      <c r="Z1102" s="747"/>
      <c r="AA1102" s="747"/>
      <c r="AB1102" s="747"/>
      <c r="AC1102" s="747"/>
      <c r="AD1102" s="747"/>
      <c r="AE1102" s="747"/>
      <c r="AF1102" s="747"/>
      <c r="AG1102" s="747"/>
      <c r="AH1102" s="747"/>
      <c r="AI1102" s="747"/>
      <c r="AJ1102" s="747"/>
      <c r="AK1102" s="810"/>
      <c r="AL1102" s="753">
        <f>SUM(AL1100:AL1101)</f>
        <v>0</v>
      </c>
      <c r="AM1102" s="754"/>
      <c r="AN1102" s="754"/>
      <c r="AO1102" s="754"/>
      <c r="AP1102" s="754"/>
      <c r="AQ1102" s="755"/>
    </row>
    <row r="1103" spans="1:48" ht="20.100000000000001" hidden="1" customHeight="1">
      <c r="A1103" s="1037"/>
      <c r="B1103" s="700"/>
      <c r="C1103" s="826"/>
      <c r="D1103" s="826"/>
      <c r="E1103" s="826"/>
      <c r="F1103" s="826"/>
      <c r="G1103" s="826"/>
      <c r="H1103" s="836"/>
      <c r="I1103" s="765" t="s">
        <v>883</v>
      </c>
      <c r="J1103" s="766"/>
      <c r="K1103" s="766"/>
      <c r="L1103" s="766"/>
      <c r="M1103" s="766"/>
      <c r="N1103" s="766"/>
      <c r="O1103" s="788"/>
      <c r="P1103" s="765" t="s">
        <v>514</v>
      </c>
      <c r="Q1103" s="788"/>
      <c r="R1103" s="838" t="s">
        <v>884</v>
      </c>
      <c r="S1103" s="766"/>
      <c r="T1103" s="766"/>
      <c r="U1103" s="766"/>
      <c r="V1103" s="710" t="s">
        <v>496</v>
      </c>
      <c r="W1103" s="826" t="s">
        <v>467</v>
      </c>
      <c r="X1103" s="824">
        <f>AL1081</f>
        <v>40</v>
      </c>
      <c r="Y1103" s="1147"/>
      <c r="Z1103" s="1147"/>
      <c r="AA1103" s="710" t="s">
        <v>474</v>
      </c>
      <c r="AB1103" s="1147">
        <f>AL1096</f>
        <v>0</v>
      </c>
      <c r="AC1103" s="1147"/>
      <c r="AD1103" s="1147"/>
      <c r="AE1103" s="709" t="s">
        <v>469</v>
      </c>
      <c r="AF1103" s="709"/>
      <c r="AG1103" s="709"/>
      <c r="AH1103" s="709"/>
      <c r="AI1103" s="709"/>
      <c r="AJ1103" s="709"/>
      <c r="AK1103" s="795"/>
      <c r="AL1103" s="740">
        <f>(X1103+AB1103)</f>
        <v>40</v>
      </c>
      <c r="AM1103" s="741"/>
      <c r="AN1103" s="741"/>
      <c r="AO1103" s="741"/>
      <c r="AP1103" s="741"/>
      <c r="AQ1103" s="742"/>
    </row>
    <row r="1104" spans="1:48" ht="20.100000000000001" hidden="1" customHeight="1">
      <c r="A1104" s="1037"/>
      <c r="B1104" s="700"/>
      <c r="C1104" s="826"/>
      <c r="D1104" s="826"/>
      <c r="E1104" s="826"/>
      <c r="F1104" s="826"/>
      <c r="G1104" s="826"/>
      <c r="H1104" s="836"/>
      <c r="I1104" s="765"/>
      <c r="J1104" s="766"/>
      <c r="K1104" s="766"/>
      <c r="L1104" s="766"/>
      <c r="M1104" s="766"/>
      <c r="N1104" s="766"/>
      <c r="O1104" s="788"/>
      <c r="P1104" s="765"/>
      <c r="Q1104" s="788"/>
      <c r="R1104" s="838" t="s">
        <v>885</v>
      </c>
      <c r="S1104" s="766"/>
      <c r="T1104" s="766"/>
      <c r="U1104" s="766"/>
      <c r="V1104" s="710" t="s">
        <v>496</v>
      </c>
      <c r="W1104" s="826" t="s">
        <v>467</v>
      </c>
      <c r="X1104" s="824">
        <f>AL1086</f>
        <v>80</v>
      </c>
      <c r="Y1104" s="1147"/>
      <c r="Z1104" s="1147"/>
      <c r="AA1104" s="710" t="s">
        <v>474</v>
      </c>
      <c r="AB1104" s="1147">
        <f>AL1099</f>
        <v>0</v>
      </c>
      <c r="AC1104" s="1147"/>
      <c r="AD1104" s="1147"/>
      <c r="AE1104" s="709" t="s">
        <v>469</v>
      </c>
      <c r="AF1104" s="709"/>
      <c r="AG1104" s="709"/>
      <c r="AH1104" s="709"/>
      <c r="AI1104" s="709"/>
      <c r="AJ1104" s="709"/>
      <c r="AK1104" s="795"/>
      <c r="AL1104" s="740">
        <f>(X1104+AB1104)</f>
        <v>80</v>
      </c>
      <c r="AM1104" s="741"/>
      <c r="AN1104" s="741"/>
      <c r="AO1104" s="741"/>
      <c r="AP1104" s="741"/>
      <c r="AQ1104" s="742"/>
    </row>
    <row r="1105" spans="1:117" ht="20.100000000000001" hidden="1" customHeight="1">
      <c r="A1105" s="1317"/>
      <c r="B1105" s="770"/>
      <c r="C1105" s="843"/>
      <c r="D1105" s="843"/>
      <c r="E1105" s="843"/>
      <c r="F1105" s="843"/>
      <c r="G1105" s="843"/>
      <c r="H1105" s="844"/>
      <c r="I1105" s="849"/>
      <c r="J1105" s="846"/>
      <c r="K1105" s="846"/>
      <c r="L1105" s="846"/>
      <c r="M1105" s="846"/>
      <c r="N1105" s="846"/>
      <c r="O1105" s="873"/>
      <c r="P1105" s="849"/>
      <c r="Q1105" s="873"/>
      <c r="R1105" s="1208" t="s">
        <v>886</v>
      </c>
      <c r="S1105" s="846"/>
      <c r="T1105" s="846"/>
      <c r="U1105" s="846"/>
      <c r="V1105" s="773" t="s">
        <v>496</v>
      </c>
      <c r="W1105" s="843" t="s">
        <v>467</v>
      </c>
      <c r="X1105" s="1008">
        <f>AL1091</f>
        <v>40</v>
      </c>
      <c r="Y1105" s="1032"/>
      <c r="Z1105" s="1032"/>
      <c r="AA1105" s="773" t="s">
        <v>474</v>
      </c>
      <c r="AB1105" s="1032">
        <f>AL1102</f>
        <v>0</v>
      </c>
      <c r="AC1105" s="1032"/>
      <c r="AD1105" s="1032"/>
      <c r="AE1105" s="778" t="s">
        <v>469</v>
      </c>
      <c r="AF1105" s="778"/>
      <c r="AG1105" s="778"/>
      <c r="AH1105" s="778"/>
      <c r="AI1105" s="778"/>
      <c r="AJ1105" s="778"/>
      <c r="AK1105" s="847"/>
      <c r="AL1105" s="853">
        <f>(X1105+AB1105)</f>
        <v>40</v>
      </c>
      <c r="AM1105" s="854"/>
      <c r="AN1105" s="854"/>
      <c r="AO1105" s="854"/>
      <c r="AP1105" s="854"/>
      <c r="AQ1105" s="855"/>
    </row>
    <row r="1106" spans="1:117" ht="20.100000000000001" hidden="1" customHeight="1">
      <c r="A1106" s="686" t="s">
        <v>887</v>
      </c>
      <c r="B1106" s="687"/>
      <c r="C1106" s="687"/>
      <c r="D1106" s="687"/>
      <c r="E1106" s="687"/>
      <c r="F1106" s="687"/>
      <c r="G1106" s="687"/>
      <c r="H1106" s="785"/>
      <c r="I1106" s="1318" t="s">
        <v>41</v>
      </c>
      <c r="J1106" s="766"/>
      <c r="K1106" s="766"/>
      <c r="L1106" s="766"/>
      <c r="M1106" s="766"/>
      <c r="N1106" s="766"/>
      <c r="O1106" s="788"/>
      <c r="P1106" s="686" t="s">
        <v>514</v>
      </c>
      <c r="Q1106" s="785"/>
      <c r="R1106" s="789" t="s">
        <v>888</v>
      </c>
      <c r="S1106" s="693"/>
      <c r="T1106" s="693"/>
      <c r="U1106" s="693"/>
      <c r="V1106" s="693"/>
      <c r="W1106" s="693"/>
      <c r="X1106" s="693"/>
      <c r="Y1106" s="693"/>
      <c r="Z1106" s="693"/>
      <c r="AA1106" s="693"/>
      <c r="AB1106" s="693"/>
      <c r="AC1106" s="693"/>
      <c r="AD1106" s="693"/>
      <c r="AE1106" s="693"/>
      <c r="AF1106" s="693"/>
      <c r="AG1106" s="693"/>
      <c r="AH1106" s="693"/>
      <c r="AI1106" s="693"/>
      <c r="AJ1106" s="693"/>
      <c r="AK1106" s="790"/>
      <c r="AL1106" s="861"/>
      <c r="AM1106" s="862"/>
      <c r="AN1106" s="862"/>
      <c r="AO1106" s="862"/>
      <c r="AP1106" s="862"/>
      <c r="AQ1106" s="891"/>
      <c r="CL1106" s="262"/>
      <c r="CM1106" s="262"/>
      <c r="CN1106" s="262"/>
      <c r="CO1106" s="262"/>
      <c r="CP1106" s="262"/>
      <c r="CQ1106" s="262"/>
      <c r="CR1106" s="262"/>
      <c r="CS1106" s="262"/>
      <c r="CT1106" s="262"/>
      <c r="CU1106" s="262"/>
      <c r="CV1106" s="262"/>
      <c r="CW1106" s="262"/>
      <c r="CX1106" s="262"/>
      <c r="CY1106" s="262"/>
      <c r="CZ1106" s="262"/>
      <c r="DA1106" s="262"/>
      <c r="DB1106" s="262"/>
      <c r="DC1106" s="263"/>
      <c r="DD1106" s="263"/>
      <c r="DE1106" s="262"/>
      <c r="DF1106" s="262"/>
      <c r="DG1106" s="262"/>
      <c r="DH1106" s="262"/>
      <c r="DI1106" s="262"/>
      <c r="DJ1106" s="263"/>
      <c r="DK1106" s="263"/>
      <c r="DL1106" s="263"/>
      <c r="DM1106" s="263"/>
    </row>
    <row r="1107" spans="1:117" ht="20.100000000000001" hidden="1" customHeight="1">
      <c r="A1107" s="927"/>
      <c r="B1107" s="826"/>
      <c r="C1107" s="826"/>
      <c r="D1107" s="826"/>
      <c r="E1107" s="826"/>
      <c r="F1107" s="826"/>
      <c r="G1107" s="826"/>
      <c r="H1107" s="836"/>
      <c r="I1107" s="794"/>
      <c r="J1107" s="709"/>
      <c r="K1107" s="709"/>
      <c r="L1107" s="709"/>
      <c r="M1107" s="709"/>
      <c r="N1107" s="709"/>
      <c r="O1107" s="795"/>
      <c r="P1107" s="765"/>
      <c r="Q1107" s="788"/>
      <c r="R1107" s="1319">
        <v>0</v>
      </c>
      <c r="S1107" s="766"/>
      <c r="T1107" s="766"/>
      <c r="U1107" s="709"/>
      <c r="V1107" s="709"/>
      <c r="W1107" s="709"/>
      <c r="X1107" s="709"/>
      <c r="Y1107" s="709"/>
      <c r="Z1107" s="709"/>
      <c r="AA1107" s="709"/>
      <c r="AB1107" s="709"/>
      <c r="AC1107" s="709"/>
      <c r="AD1107" s="709"/>
      <c r="AE1107" s="709"/>
      <c r="AF1107" s="709"/>
      <c r="AG1107" s="709"/>
      <c r="AH1107" s="709"/>
      <c r="AI1107" s="709"/>
      <c r="AJ1107" s="709"/>
      <c r="AK1107" s="795"/>
      <c r="AL1107" s="740">
        <f>R1107</f>
        <v>0</v>
      </c>
      <c r="AM1107" s="741"/>
      <c r="AN1107" s="741"/>
      <c r="AO1107" s="741"/>
      <c r="AP1107" s="741"/>
      <c r="AQ1107" s="742"/>
      <c r="AR1107" s="111"/>
      <c r="AS1107" s="111"/>
      <c r="AT1107" s="111"/>
      <c r="AU1107" s="111"/>
      <c r="CL1107" s="262"/>
      <c r="CM1107" s="262"/>
      <c r="CN1107" s="262"/>
      <c r="CO1107" s="262"/>
      <c r="CP1107" s="262"/>
      <c r="CQ1107" s="262"/>
      <c r="CR1107" s="262"/>
      <c r="CS1107" s="262"/>
      <c r="CT1107" s="262"/>
      <c r="CU1107" s="262"/>
      <c r="CV1107" s="262"/>
      <c r="CW1107" s="262"/>
      <c r="CX1107" s="262"/>
      <c r="CY1107" s="262"/>
      <c r="CZ1107" s="262"/>
      <c r="DA1107" s="262"/>
      <c r="DB1107" s="262"/>
      <c r="DC1107" s="263"/>
      <c r="DD1107" s="263"/>
      <c r="DE1107" s="262"/>
      <c r="DF1107" s="262"/>
      <c r="DG1107" s="262"/>
      <c r="DH1107" s="262"/>
      <c r="DI1107" s="263"/>
      <c r="DJ1107" s="263"/>
      <c r="DK1107" s="263"/>
      <c r="DL1107" s="263"/>
    </row>
    <row r="1108" spans="1:117" s="262" customFormat="1" ht="18.899999999999999" hidden="1" customHeight="1">
      <c r="A1108" s="837"/>
      <c r="B1108" s="826"/>
      <c r="C1108" s="826"/>
      <c r="D1108" s="826"/>
      <c r="E1108" s="826"/>
      <c r="F1108" s="826"/>
      <c r="G1108" s="826"/>
      <c r="H1108" s="836"/>
      <c r="I1108" s="1049" t="s">
        <v>669</v>
      </c>
      <c r="J1108" s="1050"/>
      <c r="K1108" s="1050"/>
      <c r="L1108" s="1050"/>
      <c r="M1108" s="1050"/>
      <c r="N1108" s="1050"/>
      <c r="O1108" s="1051"/>
      <c r="P1108" s="698" t="s">
        <v>503</v>
      </c>
      <c r="Q1108" s="735"/>
      <c r="R1108" s="837" t="s">
        <v>502</v>
      </c>
      <c r="S1108" s="709"/>
      <c r="T1108" s="709"/>
      <c r="U1108" s="709"/>
      <c r="V1108" s="1946">
        <f>(4*2)</f>
        <v>8</v>
      </c>
      <c r="W1108" s="1946"/>
      <c r="X1108" s="1946"/>
      <c r="Y1108" s="710" t="s">
        <v>501</v>
      </c>
      <c r="Z1108" s="1993">
        <f>AL1107</f>
        <v>0</v>
      </c>
      <c r="AA1108" s="1993"/>
      <c r="AB1108" s="710" t="s">
        <v>501</v>
      </c>
      <c r="AC1108" s="1079">
        <v>0.106</v>
      </c>
      <c r="AD1108" s="1117"/>
      <c r="AE1108" s="1117"/>
      <c r="AF1108" s="1118"/>
      <c r="AG1108" s="1118"/>
      <c r="AH1108" s="703"/>
      <c r="AI1108" s="703"/>
      <c r="AJ1108" s="703"/>
      <c r="AK1108" s="711"/>
      <c r="AL1108" s="740">
        <f>ROUND(V1108*Z1108*AC1108,3)</f>
        <v>0</v>
      </c>
      <c r="AM1108" s="741"/>
      <c r="AN1108" s="741"/>
      <c r="AO1108" s="741"/>
      <c r="AP1108" s="741"/>
      <c r="AQ1108" s="742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  <c r="BF1108" s="106"/>
      <c r="BG1108" s="106"/>
      <c r="BH1108" s="106"/>
      <c r="BI1108" s="106"/>
      <c r="BJ1108" s="106"/>
      <c r="BK1108" s="106"/>
      <c r="BL1108" s="106"/>
      <c r="BM1108" s="106"/>
      <c r="BN1108" s="106"/>
      <c r="BO1108" s="106"/>
      <c r="BP1108" s="106"/>
      <c r="BQ1108" s="106"/>
      <c r="BR1108" s="106"/>
      <c r="BS1108" s="106"/>
      <c r="BT1108" s="106"/>
      <c r="BU1108" s="106"/>
      <c r="BV1108" s="106"/>
      <c r="BW1108" s="106"/>
      <c r="BX1108" s="106"/>
      <c r="BY1108" s="106"/>
      <c r="BZ1108" s="106"/>
      <c r="CA1108" s="106"/>
      <c r="CB1108" s="106"/>
      <c r="CC1108" s="106"/>
      <c r="CD1108" s="106"/>
      <c r="CE1108" s="106"/>
      <c r="CF1108" s="106"/>
      <c r="CG1108" s="106"/>
      <c r="CH1108" s="106"/>
      <c r="CI1108" s="106"/>
      <c r="CJ1108" s="106"/>
      <c r="CK1108" s="106"/>
    </row>
    <row r="1109" spans="1:117" s="262" customFormat="1" ht="18.899999999999999" hidden="1" customHeight="1">
      <c r="A1109" s="842"/>
      <c r="B1109" s="843"/>
      <c r="C1109" s="843"/>
      <c r="D1109" s="843"/>
      <c r="E1109" s="843"/>
      <c r="F1109" s="843"/>
      <c r="G1109" s="843"/>
      <c r="H1109" s="844"/>
      <c r="I1109" s="849" t="s">
        <v>889</v>
      </c>
      <c r="J1109" s="846"/>
      <c r="K1109" s="846"/>
      <c r="L1109" s="846"/>
      <c r="M1109" s="846"/>
      <c r="N1109" s="846"/>
      <c r="O1109" s="873"/>
      <c r="P1109" s="1072"/>
      <c r="Q1109" s="775"/>
      <c r="R1109" s="842" t="s">
        <v>504</v>
      </c>
      <c r="S1109" s="778"/>
      <c r="T1109" s="963">
        <v>7</v>
      </c>
      <c r="U1109" s="778" t="s">
        <v>505</v>
      </c>
      <c r="V1109" s="778"/>
      <c r="W1109" s="1933">
        <f>AL1108</f>
        <v>0</v>
      </c>
      <c r="X1109" s="1933"/>
      <c r="Y1109" s="1933"/>
      <c r="Z1109" s="1933"/>
      <c r="AA1109" s="1933"/>
      <c r="AB1109" s="773" t="s">
        <v>501</v>
      </c>
      <c r="AC1109" s="964">
        <f>1+T1109/100</f>
        <v>1.07</v>
      </c>
      <c r="AD1109" s="965"/>
      <c r="AE1109" s="965"/>
      <c r="AF1109" s="780"/>
      <c r="AG1109" s="780"/>
      <c r="AH1109" s="780"/>
      <c r="AI1109" s="780"/>
      <c r="AJ1109" s="780"/>
      <c r="AK1109" s="781"/>
      <c r="AL1109" s="853">
        <f>ROUND(W1109*AC1109,3)</f>
        <v>0</v>
      </c>
      <c r="AM1109" s="854"/>
      <c r="AN1109" s="854"/>
      <c r="AO1109" s="854"/>
      <c r="AP1109" s="854"/>
      <c r="AQ1109" s="855"/>
      <c r="AR1109" s="106"/>
      <c r="AS1109" s="106"/>
      <c r="AT1109" s="106"/>
      <c r="AU1109" s="106"/>
      <c r="AV1109" s="106"/>
      <c r="AW1109" s="106"/>
      <c r="AX1109" s="106"/>
      <c r="AY1109" s="106"/>
      <c r="AZ1109" s="106"/>
      <c r="BA1109" s="106"/>
      <c r="BB1109" s="106"/>
      <c r="BC1109" s="106"/>
      <c r="BD1109" s="106"/>
      <c r="BE1109" s="106"/>
      <c r="BF1109" s="106"/>
      <c r="BG1109" s="106"/>
      <c r="BH1109" s="106"/>
      <c r="BI1109" s="106"/>
      <c r="BJ1109" s="106"/>
      <c r="BK1109" s="106"/>
      <c r="BL1109" s="106"/>
      <c r="BM1109" s="106"/>
      <c r="BN1109" s="106"/>
      <c r="BO1109" s="106"/>
      <c r="BP1109" s="106"/>
      <c r="BQ1109" s="106"/>
      <c r="BR1109" s="106"/>
      <c r="BS1109" s="106"/>
      <c r="BT1109" s="106"/>
      <c r="BU1109" s="106"/>
      <c r="BV1109" s="106"/>
      <c r="BW1109" s="106"/>
      <c r="BX1109" s="106"/>
      <c r="BY1109" s="106"/>
      <c r="BZ1109" s="106"/>
      <c r="CA1109" s="106"/>
      <c r="CB1109" s="106"/>
      <c r="CC1109" s="106"/>
      <c r="CD1109" s="106"/>
      <c r="CE1109" s="106"/>
      <c r="CF1109" s="106"/>
      <c r="CG1109" s="106"/>
      <c r="CH1109" s="106"/>
      <c r="CI1109" s="106"/>
      <c r="CJ1109" s="106"/>
      <c r="CK1109" s="106"/>
    </row>
    <row r="1110" spans="1:117" ht="20.100000000000001" hidden="1" customHeight="1">
      <c r="A1110" s="765" t="s">
        <v>890</v>
      </c>
      <c r="B1110" s="766"/>
      <c r="C1110" s="766"/>
      <c r="D1110" s="766"/>
      <c r="E1110" s="766"/>
      <c r="F1110" s="766"/>
      <c r="G1110" s="766"/>
      <c r="H1110" s="788"/>
      <c r="I1110" s="1041" t="s">
        <v>891</v>
      </c>
      <c r="J1110" s="766"/>
      <c r="K1110" s="766"/>
      <c r="L1110" s="766"/>
      <c r="M1110" s="766"/>
      <c r="N1110" s="766"/>
      <c r="O1110" s="788"/>
      <c r="P1110" s="765" t="s">
        <v>663</v>
      </c>
      <c r="Q1110" s="788"/>
      <c r="R1110" s="762"/>
      <c r="S1110" s="809" t="s">
        <v>892</v>
      </c>
      <c r="T1110" s="809"/>
      <c r="U1110" s="809"/>
      <c r="V1110" s="763" t="s">
        <v>479</v>
      </c>
      <c r="W1110" s="747" t="s">
        <v>467</v>
      </c>
      <c r="X1110" s="814" t="s">
        <v>707</v>
      </c>
      <c r="Y1110" s="747"/>
      <c r="Z1110" s="763" t="s">
        <v>501</v>
      </c>
      <c r="AA1110" s="809" t="s">
        <v>893</v>
      </c>
      <c r="AB1110" s="809"/>
      <c r="AC1110" s="809"/>
      <c r="AD1110" s="809"/>
      <c r="AE1110" s="809"/>
      <c r="AF1110" s="747" t="s">
        <v>469</v>
      </c>
      <c r="AG1110" s="763"/>
      <c r="AH1110" s="747"/>
      <c r="AI1110" s="747"/>
      <c r="AJ1110" s="747"/>
      <c r="AK1110" s="810"/>
      <c r="AL1110" s="799"/>
      <c r="AM1110" s="800"/>
      <c r="AN1110" s="800"/>
      <c r="AO1110" s="800"/>
      <c r="AP1110" s="800"/>
      <c r="AQ1110" s="742"/>
      <c r="AS1110" s="275"/>
      <c r="AT1110" s="275"/>
      <c r="AU1110" s="275"/>
      <c r="CL1110" s="262"/>
      <c r="CM1110" s="262"/>
      <c r="CN1110" s="262"/>
      <c r="CO1110" s="262"/>
      <c r="CP1110" s="262"/>
      <c r="CQ1110" s="262"/>
      <c r="CR1110" s="262"/>
      <c r="CS1110" s="262"/>
      <c r="CT1110" s="262"/>
      <c r="CU1110" s="262"/>
      <c r="CV1110" s="262"/>
      <c r="CW1110" s="262"/>
      <c r="CX1110" s="262"/>
      <c r="CY1110" s="262"/>
      <c r="CZ1110" s="262"/>
      <c r="DA1110" s="262"/>
      <c r="DB1110" s="262"/>
      <c r="DC1110" s="263"/>
      <c r="DD1110" s="263"/>
      <c r="DE1110" s="262"/>
      <c r="DF1110" s="262"/>
      <c r="DG1110" s="262"/>
      <c r="DH1110" s="263"/>
      <c r="DI1110" s="263"/>
      <c r="DJ1110" s="263"/>
      <c r="DK1110" s="263"/>
    </row>
    <row r="1111" spans="1:117" ht="20.100000000000001" hidden="1" customHeight="1">
      <c r="A1111" s="837"/>
      <c r="B1111" s="826"/>
      <c r="C1111" s="766"/>
      <c r="D1111" s="766"/>
      <c r="E1111" s="826"/>
      <c r="F1111" s="826"/>
      <c r="G1111" s="826"/>
      <c r="H1111" s="836"/>
      <c r="I1111" s="715" t="s">
        <v>894</v>
      </c>
      <c r="J1111" s="716"/>
      <c r="K1111" s="716"/>
      <c r="L1111" s="716"/>
      <c r="M1111" s="716"/>
      <c r="N1111" s="716"/>
      <c r="O1111" s="848"/>
      <c r="P1111" s="715" t="s">
        <v>663</v>
      </c>
      <c r="Q1111" s="848"/>
      <c r="R1111" s="787" t="s">
        <v>895</v>
      </c>
      <c r="S1111" s="766"/>
      <c r="T1111" s="766"/>
      <c r="U1111" s="710" t="s">
        <v>496</v>
      </c>
      <c r="V1111" s="710" t="s">
        <v>467</v>
      </c>
      <c r="W1111" s="871">
        <v>0</v>
      </c>
      <c r="X1111" s="766"/>
      <c r="Y1111" s="766"/>
      <c r="Z1111" s="710" t="s">
        <v>501</v>
      </c>
      <c r="AA1111" s="871">
        <v>0.65200000000000002</v>
      </c>
      <c r="AB1111" s="766"/>
      <c r="AC1111" s="766"/>
      <c r="AD1111" s="709" t="s">
        <v>469</v>
      </c>
      <c r="AE1111" s="710" t="s">
        <v>474</v>
      </c>
      <c r="AF1111" s="766"/>
      <c r="AG1111" s="766"/>
      <c r="AH1111" s="709"/>
      <c r="AI1111" s="709"/>
      <c r="AJ1111" s="709"/>
      <c r="AK1111" s="795"/>
      <c r="AL1111" s="730"/>
      <c r="AM1111" s="900"/>
      <c r="AN1111" s="900"/>
      <c r="AO1111" s="900"/>
      <c r="AP1111" s="900"/>
      <c r="AQ1111" s="901"/>
      <c r="AS1111" s="275"/>
      <c r="AT1111" s="275"/>
      <c r="AU1111" s="275"/>
      <c r="BL1111" s="275"/>
      <c r="BM1111" s="275"/>
      <c r="BN1111" s="275"/>
      <c r="BO1111" s="275"/>
      <c r="BP1111" s="275"/>
      <c r="BQ1111" s="275"/>
      <c r="CL1111" s="262"/>
      <c r="CM1111" s="262"/>
      <c r="CN1111" s="262"/>
      <c r="CO1111" s="262"/>
      <c r="CP1111" s="262"/>
      <c r="CQ1111" s="262"/>
      <c r="CR1111" s="262"/>
      <c r="CS1111" s="262"/>
      <c r="CT1111" s="262"/>
      <c r="CU1111" s="262"/>
      <c r="CV1111" s="262"/>
      <c r="CW1111" s="262"/>
      <c r="CX1111" s="262"/>
      <c r="CY1111" s="262"/>
      <c r="CZ1111" s="262"/>
      <c r="DA1111" s="262"/>
      <c r="DB1111" s="262"/>
      <c r="DC1111" s="263"/>
      <c r="DD1111" s="263"/>
      <c r="DE1111" s="262"/>
      <c r="DF1111" s="262"/>
      <c r="DG1111" s="262"/>
      <c r="DH1111" s="263"/>
      <c r="DI1111" s="263"/>
      <c r="DJ1111" s="263"/>
    </row>
    <row r="1112" spans="1:117" ht="20.100000000000001" hidden="1" customHeight="1">
      <c r="A1112" s="837"/>
      <c r="B1112" s="826"/>
      <c r="C1112" s="766"/>
      <c r="D1112" s="766"/>
      <c r="E1112" s="826"/>
      <c r="F1112" s="826"/>
      <c r="G1112" s="826"/>
      <c r="H1112" s="836"/>
      <c r="I1112" s="765"/>
      <c r="J1112" s="766"/>
      <c r="K1112" s="766"/>
      <c r="L1112" s="766"/>
      <c r="M1112" s="766"/>
      <c r="N1112" s="766"/>
      <c r="O1112" s="788"/>
      <c r="P1112" s="765"/>
      <c r="Q1112" s="788"/>
      <c r="R1112" s="765"/>
      <c r="S1112" s="766"/>
      <c r="T1112" s="766"/>
      <c r="U1112" s="710"/>
      <c r="V1112" s="710" t="s">
        <v>467</v>
      </c>
      <c r="W1112" s="871">
        <v>0</v>
      </c>
      <c r="X1112" s="766"/>
      <c r="Y1112" s="766"/>
      <c r="Z1112" s="710" t="s">
        <v>501</v>
      </c>
      <c r="AA1112" s="819">
        <f>AA1111</f>
        <v>0.65200000000000002</v>
      </c>
      <c r="AB1112" s="766"/>
      <c r="AC1112" s="766"/>
      <c r="AD1112" s="709" t="s">
        <v>469</v>
      </c>
      <c r="AE1112" s="819"/>
      <c r="AF1112" s="766"/>
      <c r="AG1112" s="766"/>
      <c r="AH1112" s="709"/>
      <c r="AI1112" s="709"/>
      <c r="AJ1112" s="709"/>
      <c r="AK1112" s="795"/>
      <c r="AL1112" s="740">
        <f>ROUND(((W1111*AA1111)+(W1112*AA1112)),3)</f>
        <v>0</v>
      </c>
      <c r="AM1112" s="741"/>
      <c r="AN1112" s="741"/>
      <c r="AO1112" s="741"/>
      <c r="AP1112" s="741"/>
      <c r="AQ1112" s="742"/>
      <c r="AS1112" s="275"/>
      <c r="AT1112" s="275"/>
      <c r="AU1112" s="275"/>
      <c r="BL1112" s="275"/>
      <c r="BM1112" s="275"/>
      <c r="BN1112" s="275"/>
      <c r="BO1112" s="275"/>
      <c r="BP1112" s="275"/>
      <c r="BQ1112" s="275"/>
      <c r="CL1112" s="262"/>
      <c r="CM1112" s="262"/>
      <c r="CN1112" s="262"/>
      <c r="CO1112" s="262"/>
      <c r="CP1112" s="262"/>
      <c r="CQ1112" s="262"/>
      <c r="CR1112" s="262"/>
      <c r="CS1112" s="262"/>
      <c r="CT1112" s="262"/>
      <c r="CU1112" s="262"/>
      <c r="CV1112" s="262"/>
      <c r="CW1112" s="262"/>
      <c r="CX1112" s="262"/>
      <c r="CY1112" s="262"/>
      <c r="CZ1112" s="262"/>
      <c r="DA1112" s="262"/>
      <c r="DB1112" s="262"/>
      <c r="DC1112" s="263"/>
      <c r="DD1112" s="263"/>
      <c r="DE1112" s="262"/>
      <c r="DF1112" s="262"/>
      <c r="DG1112" s="262"/>
      <c r="DH1112" s="263"/>
      <c r="DI1112" s="263"/>
      <c r="DJ1112" s="263"/>
    </row>
    <row r="1113" spans="1:117" s="110" customFormat="1" ht="20.100000000000001" hidden="1" customHeight="1">
      <c r="A1113" s="837"/>
      <c r="B1113" s="826"/>
      <c r="C1113" s="826"/>
      <c r="D1113" s="826"/>
      <c r="E1113" s="826"/>
      <c r="F1113" s="826"/>
      <c r="G1113" s="826"/>
      <c r="H1113" s="836"/>
      <c r="I1113" s="765"/>
      <c r="J1113" s="766"/>
      <c r="K1113" s="766"/>
      <c r="L1113" s="766"/>
      <c r="M1113" s="766"/>
      <c r="N1113" s="766"/>
      <c r="O1113" s="788"/>
      <c r="P1113" s="765"/>
      <c r="Q1113" s="788"/>
      <c r="R1113" s="1137" t="s">
        <v>896</v>
      </c>
      <c r="S1113" s="709"/>
      <c r="T1113" s="709"/>
      <c r="U1113" s="710" t="s">
        <v>496</v>
      </c>
      <c r="V1113" s="710" t="s">
        <v>467</v>
      </c>
      <c r="W1113" s="819">
        <v>0</v>
      </c>
      <c r="X1113" s="766"/>
      <c r="Y1113" s="766"/>
      <c r="Z1113" s="710" t="s">
        <v>501</v>
      </c>
      <c r="AA1113" s="871">
        <v>0.67</v>
      </c>
      <c r="AB1113" s="766"/>
      <c r="AC1113" s="766"/>
      <c r="AD1113" s="709" t="s">
        <v>469</v>
      </c>
      <c r="AE1113" s="710" t="s">
        <v>474</v>
      </c>
      <c r="AF1113" s="709"/>
      <c r="AG1113" s="709"/>
      <c r="AH1113" s="709"/>
      <c r="AI1113" s="709"/>
      <c r="AJ1113" s="709"/>
      <c r="AK1113" s="795"/>
      <c r="AL1113" s="799"/>
      <c r="AM1113" s="800"/>
      <c r="AN1113" s="800"/>
      <c r="AO1113" s="800"/>
      <c r="AP1113" s="800"/>
      <c r="AQ1113" s="821"/>
      <c r="AR1113" s="111"/>
      <c r="AS1113" s="109"/>
      <c r="AT1113" s="109"/>
      <c r="AU1113" s="109"/>
      <c r="AV1113" s="111"/>
      <c r="AW1113" s="111"/>
      <c r="AX1113" s="111"/>
      <c r="AY1113" s="111"/>
      <c r="AZ1113" s="111"/>
      <c r="BA1113" s="111"/>
      <c r="BB1113" s="111"/>
      <c r="BC1113" s="111"/>
      <c r="BD1113" s="111"/>
      <c r="BE1113" s="111"/>
      <c r="BF1113" s="111"/>
      <c r="BG1113" s="111"/>
      <c r="BH1113" s="111"/>
      <c r="BI1113" s="111"/>
      <c r="BJ1113" s="111"/>
      <c r="BK1113" s="111"/>
      <c r="BL1113" s="109"/>
      <c r="BM1113" s="109"/>
      <c r="BN1113" s="109"/>
      <c r="BO1113" s="109"/>
      <c r="BP1113" s="109"/>
      <c r="BQ1113" s="109"/>
      <c r="BR1113" s="109"/>
      <c r="BS1113" s="109"/>
      <c r="BT1113" s="109"/>
      <c r="BU1113" s="109"/>
      <c r="BV1113" s="109"/>
      <c r="BW1113" s="109"/>
      <c r="BX1113" s="109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  <c r="CI1113" s="111"/>
      <c r="CJ1113" s="111"/>
      <c r="CK1113" s="111"/>
      <c r="CL1113" s="263"/>
      <c r="CM1113" s="263"/>
      <c r="CN1113" s="263"/>
      <c r="CO1113" s="263"/>
      <c r="CP1113" s="263"/>
      <c r="CQ1113" s="263"/>
      <c r="CR1113" s="263"/>
      <c r="CS1113" s="263"/>
      <c r="CT1113" s="263"/>
      <c r="CU1113" s="263"/>
      <c r="CV1113" s="263"/>
      <c r="CW1113" s="263"/>
      <c r="CX1113" s="263"/>
      <c r="CY1113" s="263"/>
      <c r="CZ1113" s="263"/>
      <c r="DA1113" s="263"/>
      <c r="DB1113" s="263"/>
      <c r="DC1113" s="263"/>
      <c r="DD1113" s="263"/>
      <c r="DE1113" s="263"/>
      <c r="DF1113" s="263"/>
      <c r="DG1113" s="263"/>
      <c r="DH1113" s="263"/>
      <c r="DI1113" s="263"/>
      <c r="DJ1113" s="263"/>
    </row>
    <row r="1114" spans="1:117" ht="20.100000000000001" hidden="1" customHeight="1">
      <c r="A1114" s="837"/>
      <c r="B1114" s="826"/>
      <c r="C1114" s="826"/>
      <c r="D1114" s="826"/>
      <c r="E1114" s="826"/>
      <c r="F1114" s="826"/>
      <c r="G1114" s="826"/>
      <c r="H1114" s="836"/>
      <c r="I1114" s="765"/>
      <c r="J1114" s="766"/>
      <c r="K1114" s="766"/>
      <c r="L1114" s="766"/>
      <c r="M1114" s="766"/>
      <c r="N1114" s="766"/>
      <c r="O1114" s="788"/>
      <c r="P1114" s="765"/>
      <c r="Q1114" s="788"/>
      <c r="R1114" s="1137" t="s">
        <v>897</v>
      </c>
      <c r="S1114" s="709"/>
      <c r="T1114" s="709"/>
      <c r="U1114" s="710"/>
      <c r="V1114" s="710" t="s">
        <v>467</v>
      </c>
      <c r="W1114" s="819">
        <v>0</v>
      </c>
      <c r="X1114" s="766"/>
      <c r="Y1114" s="766"/>
      <c r="Z1114" s="710" t="s">
        <v>501</v>
      </c>
      <c r="AA1114" s="819">
        <f>AA1113</f>
        <v>0.67</v>
      </c>
      <c r="AB1114" s="766"/>
      <c r="AC1114" s="766"/>
      <c r="AD1114" s="709" t="s">
        <v>469</v>
      </c>
      <c r="AE1114" s="819"/>
      <c r="AF1114" s="766"/>
      <c r="AG1114" s="766"/>
      <c r="AH1114" s="709"/>
      <c r="AI1114" s="709"/>
      <c r="AJ1114" s="709"/>
      <c r="AK1114" s="795"/>
      <c r="AL1114" s="740">
        <f>ROUND(((W1113*AA1113)+(W1114*AA1114)),3)</f>
        <v>0</v>
      </c>
      <c r="AM1114" s="741"/>
      <c r="AN1114" s="741"/>
      <c r="AO1114" s="741"/>
      <c r="AP1114" s="741"/>
      <c r="AQ1114" s="742"/>
      <c r="AR1114" s="275"/>
      <c r="AS1114" s="275"/>
      <c r="AT1114" s="275"/>
      <c r="AU1114" s="275"/>
      <c r="BL1114" s="275"/>
      <c r="BM1114" s="275"/>
      <c r="BN1114" s="275"/>
      <c r="BO1114" s="275"/>
      <c r="BP1114" s="275"/>
      <c r="BQ1114" s="275"/>
      <c r="BR1114" s="275"/>
      <c r="BS1114" s="275"/>
      <c r="BT1114" s="275"/>
      <c r="BU1114" s="275"/>
      <c r="BV1114" s="275"/>
      <c r="BW1114" s="275"/>
      <c r="BX1114" s="275"/>
      <c r="CL1114" s="262"/>
      <c r="CM1114" s="262"/>
      <c r="CN1114" s="262"/>
      <c r="CO1114" s="262"/>
      <c r="CP1114" s="262"/>
      <c r="CQ1114" s="262"/>
      <c r="CR1114" s="262"/>
      <c r="CS1114" s="262"/>
      <c r="CT1114" s="262"/>
      <c r="CU1114" s="262"/>
      <c r="CV1114" s="262"/>
      <c r="CW1114" s="262"/>
      <c r="CX1114" s="262"/>
      <c r="CY1114" s="262"/>
      <c r="CZ1114" s="262"/>
      <c r="DA1114" s="262"/>
      <c r="DB1114" s="262"/>
      <c r="DC1114" s="263"/>
      <c r="DD1114" s="263"/>
      <c r="DE1114" s="263"/>
      <c r="DF1114" s="263"/>
      <c r="DG1114" s="263"/>
      <c r="DH1114" s="263"/>
      <c r="DI1114" s="263"/>
      <c r="DJ1114" s="263"/>
    </row>
    <row r="1115" spans="1:117" ht="20.100000000000001" hidden="1" customHeight="1">
      <c r="A1115" s="837"/>
      <c r="B1115" s="826"/>
      <c r="C1115" s="826"/>
      <c r="D1115" s="826"/>
      <c r="E1115" s="826"/>
      <c r="F1115" s="826"/>
      <c r="G1115" s="826"/>
      <c r="H1115" s="836"/>
      <c r="I1115" s="765"/>
      <c r="J1115" s="766"/>
      <c r="K1115" s="766"/>
      <c r="L1115" s="766"/>
      <c r="M1115" s="766"/>
      <c r="N1115" s="766"/>
      <c r="O1115" s="788"/>
      <c r="P1115" s="765"/>
      <c r="Q1115" s="788"/>
      <c r="R1115" s="1137"/>
      <c r="S1115" s="709"/>
      <c r="T1115" s="709"/>
      <c r="U1115" s="710" t="s">
        <v>496</v>
      </c>
      <c r="V1115" s="710" t="s">
        <v>467</v>
      </c>
      <c r="W1115" s="871">
        <v>0</v>
      </c>
      <c r="X1115" s="766"/>
      <c r="Y1115" s="766"/>
      <c r="Z1115" s="710" t="s">
        <v>501</v>
      </c>
      <c r="AA1115" s="871">
        <v>0.67</v>
      </c>
      <c r="AB1115" s="766"/>
      <c r="AC1115" s="766"/>
      <c r="AD1115" s="709" t="s">
        <v>469</v>
      </c>
      <c r="AE1115" s="710" t="s">
        <v>474</v>
      </c>
      <c r="AF1115" s="766"/>
      <c r="AG1115" s="766"/>
      <c r="AH1115" s="709"/>
      <c r="AI1115" s="709"/>
      <c r="AJ1115" s="709"/>
      <c r="AK1115" s="795"/>
      <c r="AL1115" s="740"/>
      <c r="AM1115" s="741"/>
      <c r="AN1115" s="741"/>
      <c r="AO1115" s="741"/>
      <c r="AP1115" s="741"/>
      <c r="AQ1115" s="742"/>
      <c r="AR1115" s="275"/>
      <c r="AS1115" s="275"/>
      <c r="AT1115" s="275"/>
      <c r="AU1115" s="275"/>
      <c r="AV1115" s="275"/>
      <c r="AW1115" s="275"/>
      <c r="AX1115" s="275"/>
      <c r="AY1115" s="275"/>
      <c r="AZ1115" s="275"/>
      <c r="BA1115" s="275"/>
      <c r="BB1115" s="275"/>
      <c r="BC1115" s="275"/>
      <c r="BR1115" s="275"/>
      <c r="BS1115" s="275"/>
      <c r="BT1115" s="275"/>
      <c r="BU1115" s="275"/>
      <c r="BV1115" s="275"/>
      <c r="BW1115" s="275"/>
      <c r="BX1115" s="275"/>
      <c r="CL1115" s="262"/>
      <c r="CM1115" s="262"/>
      <c r="CN1115" s="262"/>
      <c r="CO1115" s="262"/>
      <c r="CP1115" s="262"/>
      <c r="CQ1115" s="262"/>
      <c r="CR1115" s="262"/>
      <c r="CS1115" s="262"/>
      <c r="CT1115" s="262"/>
      <c r="CU1115" s="262"/>
      <c r="CV1115" s="262"/>
      <c r="CW1115" s="262"/>
      <c r="CX1115" s="262"/>
      <c r="CY1115" s="262"/>
      <c r="CZ1115" s="262"/>
      <c r="DA1115" s="262"/>
      <c r="DB1115" s="262"/>
      <c r="DC1115" s="263"/>
      <c r="DD1115" s="263"/>
      <c r="DE1115" s="263"/>
      <c r="DF1115" s="263"/>
      <c r="DG1115" s="263"/>
      <c r="DH1115" s="263"/>
      <c r="DI1115" s="263"/>
      <c r="DJ1115" s="263"/>
    </row>
    <row r="1116" spans="1:117" ht="20.100000000000001" hidden="1" customHeight="1">
      <c r="A1116" s="837"/>
      <c r="B1116" s="826"/>
      <c r="C1116" s="826"/>
      <c r="D1116" s="826"/>
      <c r="E1116" s="826"/>
      <c r="F1116" s="826"/>
      <c r="G1116" s="826"/>
      <c r="H1116" s="836"/>
      <c r="I1116" s="765"/>
      <c r="J1116" s="766"/>
      <c r="K1116" s="766"/>
      <c r="L1116" s="766"/>
      <c r="M1116" s="766"/>
      <c r="N1116" s="766"/>
      <c r="O1116" s="788"/>
      <c r="P1116" s="765"/>
      <c r="Q1116" s="788"/>
      <c r="R1116" s="1137"/>
      <c r="S1116" s="709"/>
      <c r="T1116" s="709"/>
      <c r="U1116" s="710"/>
      <c r="V1116" s="710" t="s">
        <v>467</v>
      </c>
      <c r="W1116" s="871">
        <v>0</v>
      </c>
      <c r="X1116" s="766"/>
      <c r="Y1116" s="766"/>
      <c r="Z1116" s="710" t="s">
        <v>501</v>
      </c>
      <c r="AA1116" s="871">
        <v>0.67</v>
      </c>
      <c r="AB1116" s="766"/>
      <c r="AC1116" s="766"/>
      <c r="AD1116" s="709" t="s">
        <v>469</v>
      </c>
      <c r="AE1116" s="819"/>
      <c r="AF1116" s="766"/>
      <c r="AG1116" s="766"/>
      <c r="AH1116" s="709"/>
      <c r="AI1116" s="709"/>
      <c r="AJ1116" s="709"/>
      <c r="AK1116" s="795"/>
      <c r="AL1116" s="740">
        <f>ROUND(((W1115*AA1115)+(W1116*AA1116)),3)</f>
        <v>0</v>
      </c>
      <c r="AM1116" s="741"/>
      <c r="AN1116" s="741"/>
      <c r="AO1116" s="741"/>
      <c r="AP1116" s="741"/>
      <c r="AQ1116" s="742"/>
      <c r="AR1116" s="275"/>
      <c r="AS1116" s="275"/>
      <c r="AT1116" s="275"/>
      <c r="AU1116" s="275"/>
      <c r="AV1116" s="275"/>
      <c r="AW1116" s="275"/>
      <c r="AX1116" s="275"/>
      <c r="AY1116" s="275"/>
      <c r="AZ1116" s="275"/>
      <c r="BA1116" s="275"/>
      <c r="BB1116" s="275"/>
      <c r="BC1116" s="275"/>
      <c r="BR1116" s="275"/>
      <c r="BS1116" s="275"/>
      <c r="BT1116" s="275"/>
      <c r="BU1116" s="275"/>
      <c r="BV1116" s="275"/>
      <c r="BW1116" s="275"/>
      <c r="BX1116" s="275"/>
      <c r="CL1116" s="262"/>
      <c r="CM1116" s="262"/>
      <c r="CN1116" s="262"/>
      <c r="CO1116" s="262"/>
      <c r="CP1116" s="262"/>
      <c r="CQ1116" s="262"/>
      <c r="CR1116" s="262"/>
      <c r="CS1116" s="262"/>
      <c r="CT1116" s="262"/>
      <c r="CU1116" s="262"/>
      <c r="CV1116" s="262"/>
      <c r="CW1116" s="262"/>
      <c r="CX1116" s="262"/>
      <c r="CY1116" s="262"/>
      <c r="CZ1116" s="262"/>
      <c r="DA1116" s="262"/>
      <c r="DB1116" s="262"/>
      <c r="DC1116" s="263"/>
      <c r="DD1116" s="263"/>
      <c r="DE1116" s="263"/>
      <c r="DF1116" s="263"/>
      <c r="DG1116" s="263"/>
      <c r="DH1116" s="263"/>
      <c r="DI1116" s="263"/>
      <c r="DJ1116" s="263"/>
    </row>
    <row r="1117" spans="1:117" ht="20.100000000000001" hidden="1" customHeight="1">
      <c r="A1117" s="837"/>
      <c r="B1117" s="826"/>
      <c r="C1117" s="826"/>
      <c r="D1117" s="826"/>
      <c r="E1117" s="826"/>
      <c r="F1117" s="826"/>
      <c r="G1117" s="826"/>
      <c r="H1117" s="836"/>
      <c r="I1117" s="811"/>
      <c r="J1117" s="809"/>
      <c r="K1117" s="809"/>
      <c r="L1117" s="809"/>
      <c r="M1117" s="809"/>
      <c r="N1117" s="809"/>
      <c r="O1117" s="812"/>
      <c r="P1117" s="811"/>
      <c r="Q1117" s="812"/>
      <c r="R1117" s="1206" t="s">
        <v>431</v>
      </c>
      <c r="S1117" s="809"/>
      <c r="T1117" s="809"/>
      <c r="U1117" s="763" t="s">
        <v>496</v>
      </c>
      <c r="V1117" s="747"/>
      <c r="W1117" s="747"/>
      <c r="X1117" s="747"/>
      <c r="Y1117" s="763"/>
      <c r="Z1117" s="747"/>
      <c r="AA1117" s="747"/>
      <c r="AB1117" s="747"/>
      <c r="AC1117" s="747"/>
      <c r="AD1117" s="747"/>
      <c r="AE1117" s="747"/>
      <c r="AF1117" s="747"/>
      <c r="AG1117" s="747"/>
      <c r="AH1117" s="747"/>
      <c r="AI1117" s="747"/>
      <c r="AJ1117" s="747"/>
      <c r="AK1117" s="810"/>
      <c r="AL1117" s="753">
        <f>SUM(AL1112:AL1116)</f>
        <v>0</v>
      </c>
      <c r="AM1117" s="754"/>
      <c r="AN1117" s="754"/>
      <c r="AO1117" s="754"/>
      <c r="AP1117" s="754"/>
      <c r="AQ1117" s="755"/>
      <c r="AR1117" s="275"/>
      <c r="AS1117" s="275"/>
      <c r="AT1117" s="275"/>
      <c r="AU1117" s="275"/>
      <c r="AV1117" s="275"/>
      <c r="AW1117" s="275"/>
      <c r="AX1117" s="275"/>
      <c r="AY1117" s="296"/>
      <c r="AZ1117" s="297"/>
      <c r="BA1117" s="275"/>
      <c r="BB1117" s="275"/>
      <c r="BC1117" s="275"/>
      <c r="CL1117" s="262"/>
      <c r="CM1117" s="262"/>
      <c r="CN1117" s="262"/>
      <c r="CO1117" s="262"/>
      <c r="CP1117" s="262"/>
      <c r="CQ1117" s="262"/>
      <c r="CR1117" s="262"/>
      <c r="CS1117" s="262"/>
      <c r="CT1117" s="262"/>
      <c r="CU1117" s="262"/>
      <c r="CV1117" s="262"/>
      <c r="CW1117" s="262"/>
      <c r="CX1117" s="262"/>
      <c r="CY1117" s="262"/>
      <c r="CZ1117" s="262"/>
      <c r="DA1117" s="262"/>
      <c r="DB1117" s="262"/>
      <c r="DC1117" s="263"/>
      <c r="DD1117" s="263"/>
      <c r="DE1117" s="263"/>
      <c r="DF1117" s="263"/>
      <c r="DG1117" s="263"/>
      <c r="DH1117" s="263"/>
      <c r="DI1117" s="263"/>
      <c r="DJ1117" s="263"/>
    </row>
    <row r="1118" spans="1:117" ht="20.100000000000001" hidden="1" customHeight="1">
      <c r="A1118" s="837"/>
      <c r="B1118" s="826"/>
      <c r="C1118" s="826"/>
      <c r="D1118" s="826"/>
      <c r="E1118" s="826"/>
      <c r="F1118" s="826"/>
      <c r="G1118" s="826"/>
      <c r="H1118" s="836"/>
      <c r="I1118" s="715" t="s">
        <v>894</v>
      </c>
      <c r="J1118" s="716"/>
      <c r="K1118" s="716"/>
      <c r="L1118" s="716"/>
      <c r="M1118" s="716"/>
      <c r="N1118" s="716"/>
      <c r="O1118" s="848"/>
      <c r="P1118" s="715" t="s">
        <v>663</v>
      </c>
      <c r="Q1118" s="848"/>
      <c r="R1118" s="1137"/>
      <c r="S1118" s="709"/>
      <c r="T1118" s="709"/>
      <c r="U1118" s="710"/>
      <c r="V1118" s="710" t="s">
        <v>467</v>
      </c>
      <c r="W1118" s="819">
        <v>0</v>
      </c>
      <c r="X1118" s="766"/>
      <c r="Y1118" s="766"/>
      <c r="Z1118" s="710" t="s">
        <v>501</v>
      </c>
      <c r="AA1118" s="819">
        <v>0</v>
      </c>
      <c r="AB1118" s="766"/>
      <c r="AC1118" s="766"/>
      <c r="AD1118" s="709" t="s">
        <v>469</v>
      </c>
      <c r="AE1118" s="710" t="s">
        <v>474</v>
      </c>
      <c r="AF1118" s="766"/>
      <c r="AG1118" s="766"/>
      <c r="AH1118" s="709"/>
      <c r="AI1118" s="709"/>
      <c r="AJ1118" s="709"/>
      <c r="AK1118" s="795"/>
      <c r="AL1118" s="740"/>
      <c r="AM1118" s="741"/>
      <c r="AN1118" s="741"/>
      <c r="AO1118" s="741"/>
      <c r="AP1118" s="741"/>
      <c r="AQ1118" s="742"/>
      <c r="AR1118" s="275"/>
      <c r="AS1118" s="275"/>
      <c r="AT1118" s="275"/>
      <c r="AU1118" s="275"/>
      <c r="BL1118" s="275"/>
      <c r="BM1118" s="275"/>
      <c r="BN1118" s="275"/>
      <c r="BO1118" s="275"/>
      <c r="BP1118" s="275"/>
      <c r="BQ1118" s="275"/>
      <c r="BR1118" s="275"/>
      <c r="BS1118" s="275"/>
      <c r="BT1118" s="275"/>
      <c r="BU1118" s="275"/>
      <c r="BV1118" s="275"/>
      <c r="BW1118" s="275"/>
      <c r="BX1118" s="275"/>
      <c r="CL1118" s="262"/>
      <c r="CM1118" s="262"/>
      <c r="CN1118" s="262"/>
      <c r="CO1118" s="262"/>
      <c r="CP1118" s="262"/>
      <c r="CQ1118" s="262"/>
      <c r="CR1118" s="262"/>
      <c r="CS1118" s="262"/>
      <c r="CT1118" s="262"/>
      <c r="CU1118" s="262"/>
      <c r="CV1118" s="262"/>
      <c r="CW1118" s="262"/>
      <c r="CX1118" s="262"/>
      <c r="CY1118" s="262"/>
      <c r="CZ1118" s="262"/>
      <c r="DA1118" s="262"/>
      <c r="DB1118" s="262"/>
      <c r="DC1118" s="263"/>
      <c r="DD1118" s="263"/>
      <c r="DE1118" s="263"/>
      <c r="DF1118" s="263"/>
      <c r="DG1118" s="263"/>
      <c r="DH1118" s="263"/>
      <c r="DI1118" s="263"/>
      <c r="DJ1118" s="263"/>
    </row>
    <row r="1119" spans="1:117" ht="20.100000000000001" hidden="1" customHeight="1">
      <c r="A1119" s="837"/>
      <c r="B1119" s="826"/>
      <c r="C1119" s="826"/>
      <c r="D1119" s="826"/>
      <c r="E1119" s="826"/>
      <c r="F1119" s="826"/>
      <c r="G1119" s="826"/>
      <c r="H1119" s="836"/>
      <c r="I1119" s="765" t="s">
        <v>898</v>
      </c>
      <c r="J1119" s="766"/>
      <c r="K1119" s="766"/>
      <c r="L1119" s="766"/>
      <c r="M1119" s="766"/>
      <c r="N1119" s="766"/>
      <c r="O1119" s="788"/>
      <c r="P1119" s="787" t="s">
        <v>41</v>
      </c>
      <c r="Q1119" s="788"/>
      <c r="R1119" s="1137"/>
      <c r="S1119" s="709"/>
      <c r="T1119" s="709"/>
      <c r="U1119" s="710"/>
      <c r="V1119" s="710" t="s">
        <v>467</v>
      </c>
      <c r="W1119" s="871">
        <v>0</v>
      </c>
      <c r="X1119" s="766"/>
      <c r="Y1119" s="766"/>
      <c r="Z1119" s="710" t="s">
        <v>501</v>
      </c>
      <c r="AA1119" s="871">
        <v>0</v>
      </c>
      <c r="AB1119" s="766"/>
      <c r="AC1119" s="766"/>
      <c r="AD1119" s="709" t="s">
        <v>469</v>
      </c>
      <c r="AE1119" s="710" t="s">
        <v>474</v>
      </c>
      <c r="AF1119" s="766"/>
      <c r="AG1119" s="766"/>
      <c r="AH1119" s="709"/>
      <c r="AI1119" s="709"/>
      <c r="AJ1119" s="709"/>
      <c r="AK1119" s="795"/>
      <c r="AL1119" s="740"/>
      <c r="AM1119" s="741"/>
      <c r="AN1119" s="741"/>
      <c r="AO1119" s="741"/>
      <c r="AP1119" s="741"/>
      <c r="AQ1119" s="742"/>
      <c r="AR1119" s="275"/>
      <c r="AS1119" s="275"/>
      <c r="AT1119" s="275"/>
      <c r="AU1119" s="275"/>
      <c r="AV1119" s="275"/>
      <c r="AW1119" s="275"/>
      <c r="AX1119" s="275"/>
      <c r="AY1119" s="275"/>
      <c r="AZ1119" s="275"/>
      <c r="BA1119" s="275"/>
      <c r="BB1119" s="275"/>
      <c r="BC1119" s="275"/>
      <c r="BR1119" s="275"/>
      <c r="BS1119" s="275"/>
      <c r="BT1119" s="275"/>
      <c r="BU1119" s="275"/>
      <c r="BV1119" s="275"/>
      <c r="BW1119" s="275"/>
      <c r="BX1119" s="275"/>
      <c r="CL1119" s="262"/>
      <c r="CM1119" s="262"/>
      <c r="CN1119" s="262"/>
      <c r="CO1119" s="262"/>
      <c r="CP1119" s="262"/>
      <c r="CQ1119" s="262"/>
      <c r="CR1119" s="262"/>
      <c r="CS1119" s="262"/>
      <c r="CT1119" s="262"/>
      <c r="CU1119" s="262"/>
      <c r="CV1119" s="262"/>
      <c r="CW1119" s="262"/>
      <c r="CX1119" s="262"/>
      <c r="CY1119" s="262"/>
      <c r="CZ1119" s="262"/>
      <c r="DA1119" s="262"/>
      <c r="DB1119" s="262"/>
      <c r="DC1119" s="263"/>
      <c r="DD1119" s="263"/>
      <c r="DE1119" s="263"/>
      <c r="DF1119" s="263"/>
      <c r="DG1119" s="263"/>
      <c r="DH1119" s="263"/>
      <c r="DI1119" s="263"/>
      <c r="DJ1119" s="263"/>
    </row>
    <row r="1120" spans="1:117" ht="20.100000000000001" hidden="1" customHeight="1">
      <c r="A1120" s="837"/>
      <c r="B1120" s="826"/>
      <c r="C1120" s="826"/>
      <c r="D1120" s="826"/>
      <c r="E1120" s="826"/>
      <c r="F1120" s="826"/>
      <c r="G1120" s="826"/>
      <c r="H1120" s="836"/>
      <c r="I1120" s="765"/>
      <c r="J1120" s="766"/>
      <c r="K1120" s="766"/>
      <c r="L1120" s="766"/>
      <c r="M1120" s="766"/>
      <c r="N1120" s="766"/>
      <c r="O1120" s="788"/>
      <c r="P1120" s="765"/>
      <c r="Q1120" s="788"/>
      <c r="R1120" s="1137"/>
      <c r="S1120" s="709"/>
      <c r="T1120" s="709"/>
      <c r="U1120" s="710"/>
      <c r="V1120" s="710" t="s">
        <v>467</v>
      </c>
      <c r="W1120" s="871">
        <v>0</v>
      </c>
      <c r="X1120" s="766"/>
      <c r="Y1120" s="766"/>
      <c r="Z1120" s="710" t="s">
        <v>501</v>
      </c>
      <c r="AA1120" s="819">
        <v>0</v>
      </c>
      <c r="AB1120" s="766"/>
      <c r="AC1120" s="766"/>
      <c r="AD1120" s="709" t="s">
        <v>469</v>
      </c>
      <c r="AE1120" s="819"/>
      <c r="AF1120" s="766"/>
      <c r="AG1120" s="766"/>
      <c r="AH1120" s="709"/>
      <c r="AI1120" s="709"/>
      <c r="AJ1120" s="709"/>
      <c r="AK1120" s="795"/>
      <c r="AL1120" s="740">
        <f>ROUND(( W1118*AA1118+  W1119*AA1119+W1120*AA1120),3)</f>
        <v>0</v>
      </c>
      <c r="AM1120" s="741"/>
      <c r="AN1120" s="741"/>
      <c r="AO1120" s="741"/>
      <c r="AP1120" s="741"/>
      <c r="AQ1120" s="742"/>
      <c r="AR1120" s="275"/>
      <c r="AS1120" s="275"/>
      <c r="AT1120" s="275"/>
      <c r="AU1120" s="275"/>
      <c r="AV1120" s="275"/>
      <c r="AW1120" s="275"/>
      <c r="AX1120" s="275"/>
      <c r="AY1120" s="275"/>
      <c r="AZ1120" s="275"/>
      <c r="BA1120" s="275"/>
      <c r="BB1120" s="275"/>
      <c r="BC1120" s="275"/>
      <c r="BR1120" s="275"/>
      <c r="BS1120" s="275"/>
      <c r="BT1120" s="275"/>
      <c r="BU1120" s="275"/>
      <c r="BV1120" s="275"/>
      <c r="BW1120" s="275"/>
      <c r="BX1120" s="275"/>
      <c r="CL1120" s="262"/>
      <c r="CM1120" s="262"/>
      <c r="CN1120" s="262"/>
      <c r="CO1120" s="262"/>
      <c r="CP1120" s="262"/>
      <c r="CQ1120" s="262"/>
      <c r="CR1120" s="262"/>
      <c r="CS1120" s="262"/>
      <c r="CT1120" s="262"/>
      <c r="CU1120" s="262"/>
      <c r="CV1120" s="262"/>
      <c r="CW1120" s="262"/>
      <c r="CX1120" s="262"/>
      <c r="CY1120" s="262"/>
      <c r="CZ1120" s="262"/>
      <c r="DA1120" s="262"/>
      <c r="DB1120" s="262"/>
      <c r="DC1120" s="263"/>
      <c r="DD1120" s="263"/>
      <c r="DE1120" s="263"/>
      <c r="DF1120" s="263"/>
      <c r="DG1120" s="263"/>
      <c r="DH1120" s="263"/>
      <c r="DI1120" s="263"/>
      <c r="DJ1120" s="263"/>
    </row>
    <row r="1121" spans="1:114" ht="20.100000000000001" hidden="1" customHeight="1">
      <c r="A1121" s="837"/>
      <c r="B1121" s="826"/>
      <c r="C1121" s="826"/>
      <c r="D1121" s="826"/>
      <c r="E1121" s="826"/>
      <c r="F1121" s="826"/>
      <c r="G1121" s="826"/>
      <c r="H1121" s="836"/>
      <c r="I1121" s="811"/>
      <c r="J1121" s="809"/>
      <c r="K1121" s="809"/>
      <c r="L1121" s="809"/>
      <c r="M1121" s="809"/>
      <c r="N1121" s="809"/>
      <c r="O1121" s="812"/>
      <c r="P1121" s="811"/>
      <c r="Q1121" s="812"/>
      <c r="R1121" s="1206" t="s">
        <v>431</v>
      </c>
      <c r="S1121" s="809"/>
      <c r="T1121" s="809"/>
      <c r="U1121" s="763" t="s">
        <v>496</v>
      </c>
      <c r="V1121" s="747"/>
      <c r="W1121" s="747"/>
      <c r="X1121" s="747"/>
      <c r="Y1121" s="763"/>
      <c r="Z1121" s="747"/>
      <c r="AA1121" s="747"/>
      <c r="AB1121" s="747"/>
      <c r="AC1121" s="747"/>
      <c r="AD1121" s="747"/>
      <c r="AE1121" s="747"/>
      <c r="AF1121" s="747"/>
      <c r="AG1121" s="747"/>
      <c r="AH1121" s="747"/>
      <c r="AI1121" s="747"/>
      <c r="AJ1121" s="747"/>
      <c r="AK1121" s="810"/>
      <c r="AL1121" s="753">
        <f>SUM(AL1118:AL1120)</f>
        <v>0</v>
      </c>
      <c r="AM1121" s="754"/>
      <c r="AN1121" s="754"/>
      <c r="AO1121" s="754"/>
      <c r="AP1121" s="754"/>
      <c r="AQ1121" s="755"/>
      <c r="AR1121" s="275"/>
      <c r="AS1121" s="275"/>
      <c r="AT1121" s="275"/>
      <c r="AU1121" s="275"/>
      <c r="AV1121" s="275"/>
      <c r="AW1121" s="275"/>
      <c r="AX1121" s="275"/>
      <c r="AY1121" s="296"/>
      <c r="AZ1121" s="297"/>
      <c r="BA1121" s="275"/>
      <c r="BB1121" s="275"/>
      <c r="BC1121" s="275"/>
      <c r="CL1121" s="262"/>
      <c r="CM1121" s="262"/>
      <c r="CN1121" s="262"/>
      <c r="CO1121" s="262"/>
      <c r="CP1121" s="262"/>
      <c r="CQ1121" s="262"/>
      <c r="CR1121" s="262"/>
      <c r="CS1121" s="262"/>
      <c r="CT1121" s="262"/>
      <c r="CU1121" s="262"/>
      <c r="CV1121" s="262"/>
      <c r="CW1121" s="262"/>
      <c r="CX1121" s="262"/>
      <c r="CY1121" s="262"/>
      <c r="CZ1121" s="262"/>
      <c r="DA1121" s="262"/>
      <c r="DB1121" s="262"/>
      <c r="DC1121" s="263"/>
      <c r="DD1121" s="263"/>
      <c r="DE1121" s="263"/>
      <c r="DF1121" s="263"/>
      <c r="DG1121" s="263"/>
      <c r="DH1121" s="263"/>
      <c r="DI1121" s="263"/>
      <c r="DJ1121" s="263"/>
    </row>
    <row r="1122" spans="1:114" ht="20.100000000000001" hidden="1" customHeight="1">
      <c r="A1122" s="837"/>
      <c r="B1122" s="826"/>
      <c r="C1122" s="826"/>
      <c r="D1122" s="826"/>
      <c r="E1122" s="826"/>
      <c r="F1122" s="826"/>
      <c r="G1122" s="826"/>
      <c r="H1122" s="836"/>
      <c r="I1122" s="765" t="s">
        <v>899</v>
      </c>
      <c r="J1122" s="766"/>
      <c r="K1122" s="766"/>
      <c r="L1122" s="766"/>
      <c r="M1122" s="766"/>
      <c r="N1122" s="766"/>
      <c r="O1122" s="788"/>
      <c r="P1122" s="765" t="s">
        <v>663</v>
      </c>
      <c r="Q1122" s="788"/>
      <c r="R1122" s="733"/>
      <c r="S1122" s="826"/>
      <c r="T1122" s="766"/>
      <c r="U1122" s="766"/>
      <c r="V1122" s="710"/>
      <c r="W1122" s="871">
        <v>0</v>
      </c>
      <c r="X1122" s="766"/>
      <c r="Y1122" s="766"/>
      <c r="Z1122" s="710" t="s">
        <v>540</v>
      </c>
      <c r="AA1122" s="871">
        <v>0</v>
      </c>
      <c r="AB1122" s="766"/>
      <c r="AC1122" s="766"/>
      <c r="AD1122" s="709" t="s">
        <v>474</v>
      </c>
      <c r="AE1122" s="871">
        <v>0</v>
      </c>
      <c r="AF1122" s="766"/>
      <c r="AG1122" s="766"/>
      <c r="AH1122" s="709" t="s">
        <v>900</v>
      </c>
      <c r="AI1122" s="709">
        <v>2</v>
      </c>
      <c r="AJ1122" s="709"/>
      <c r="AK1122" s="795"/>
      <c r="AL1122" s="740">
        <f>ROUND(W1122*(AA1122+AE1122)/AI1122,3)</f>
        <v>0</v>
      </c>
      <c r="AM1122" s="741"/>
      <c r="AN1122" s="741"/>
      <c r="AO1122" s="741"/>
      <c r="AP1122" s="741"/>
      <c r="AQ1122" s="742"/>
      <c r="AR1122" s="275"/>
      <c r="AS1122" s="275"/>
      <c r="AT1122" s="275"/>
      <c r="AU1122" s="275"/>
      <c r="AV1122" s="275"/>
      <c r="AW1122" s="275"/>
      <c r="AX1122" s="275"/>
      <c r="AY1122" s="296"/>
      <c r="AZ1122" s="297"/>
      <c r="BA1122" s="275"/>
      <c r="BB1122" s="275"/>
      <c r="BC1122" s="275"/>
      <c r="CL1122" s="262"/>
      <c r="CM1122" s="262"/>
      <c r="CN1122" s="262"/>
      <c r="CO1122" s="262"/>
      <c r="CP1122" s="262"/>
      <c r="CQ1122" s="262"/>
      <c r="CR1122" s="262"/>
      <c r="CS1122" s="262"/>
      <c r="CT1122" s="262"/>
      <c r="CU1122" s="262"/>
      <c r="CV1122" s="262"/>
      <c r="CW1122" s="262"/>
      <c r="CX1122" s="262"/>
      <c r="CY1122" s="262"/>
      <c r="CZ1122" s="262"/>
      <c r="DA1122" s="262"/>
      <c r="DB1122" s="262"/>
      <c r="DC1122" s="263"/>
      <c r="DD1122" s="263"/>
      <c r="DE1122" s="263"/>
      <c r="DF1122" s="263"/>
      <c r="DG1122" s="263"/>
      <c r="DH1122" s="263"/>
      <c r="DI1122" s="263"/>
      <c r="DJ1122" s="263"/>
    </row>
    <row r="1123" spans="1:114" ht="20.100000000000001" hidden="1" customHeight="1">
      <c r="A1123" s="837"/>
      <c r="B1123" s="826"/>
      <c r="C1123" s="826"/>
      <c r="D1123" s="826"/>
      <c r="E1123" s="826"/>
      <c r="F1123" s="826"/>
      <c r="G1123" s="826"/>
      <c r="H1123" s="836"/>
      <c r="I1123" s="765"/>
      <c r="J1123" s="766"/>
      <c r="K1123" s="766"/>
      <c r="L1123" s="766"/>
      <c r="M1123" s="766"/>
      <c r="N1123" s="766"/>
      <c r="O1123" s="788"/>
      <c r="P1123" s="765"/>
      <c r="Q1123" s="788"/>
      <c r="R1123" s="733"/>
      <c r="S1123" s="826"/>
      <c r="T1123" s="766"/>
      <c r="U1123" s="766"/>
      <c r="V1123" s="710"/>
      <c r="W1123" s="871">
        <v>0</v>
      </c>
      <c r="X1123" s="766"/>
      <c r="Y1123" s="766"/>
      <c r="Z1123" s="710" t="s">
        <v>540</v>
      </c>
      <c r="AA1123" s="871">
        <v>0</v>
      </c>
      <c r="AB1123" s="766"/>
      <c r="AC1123" s="766"/>
      <c r="AD1123" s="709" t="s">
        <v>474</v>
      </c>
      <c r="AE1123" s="871">
        <v>0</v>
      </c>
      <c r="AF1123" s="766"/>
      <c r="AG1123" s="766"/>
      <c r="AH1123" s="709" t="s">
        <v>900</v>
      </c>
      <c r="AI1123" s="709">
        <v>2</v>
      </c>
      <c r="AJ1123" s="709"/>
      <c r="AK1123" s="795"/>
      <c r="AL1123" s="740">
        <f>ROUND(W1123*(AA1123+AE1123)/AI1123,3)</f>
        <v>0</v>
      </c>
      <c r="AM1123" s="741"/>
      <c r="AN1123" s="741"/>
      <c r="AO1123" s="741"/>
      <c r="AP1123" s="741"/>
      <c r="AQ1123" s="742"/>
      <c r="AV1123" s="275"/>
      <c r="AW1123" s="275"/>
      <c r="AX1123" s="275"/>
      <c r="AY1123" s="296"/>
      <c r="AZ1123" s="297"/>
      <c r="BA1123" s="275"/>
      <c r="BB1123" s="275"/>
      <c r="BC1123" s="275"/>
      <c r="CL1123" s="262"/>
      <c r="CM1123" s="262"/>
      <c r="CN1123" s="262"/>
      <c r="CO1123" s="262"/>
      <c r="CP1123" s="262"/>
      <c r="CQ1123" s="262"/>
      <c r="CR1123" s="262"/>
      <c r="CS1123" s="262"/>
      <c r="CT1123" s="262"/>
      <c r="CU1123" s="262"/>
      <c r="CV1123" s="262"/>
      <c r="CW1123" s="262"/>
      <c r="CX1123" s="262"/>
      <c r="CY1123" s="262"/>
      <c r="CZ1123" s="262"/>
      <c r="DA1123" s="262"/>
      <c r="DB1123" s="262"/>
      <c r="DC1123" s="263"/>
      <c r="DD1123" s="263"/>
      <c r="DE1123" s="263"/>
      <c r="DF1123" s="263"/>
      <c r="DG1123" s="263"/>
      <c r="DH1123" s="263"/>
      <c r="DI1123" s="263"/>
    </row>
    <row r="1124" spans="1:114" ht="20.100000000000001" hidden="1" customHeight="1">
      <c r="A1124" s="837"/>
      <c r="B1124" s="826"/>
      <c r="C1124" s="826"/>
      <c r="D1124" s="826"/>
      <c r="E1124" s="826"/>
      <c r="F1124" s="826"/>
      <c r="G1124" s="826"/>
      <c r="H1124" s="836"/>
      <c r="I1124" s="765"/>
      <c r="J1124" s="766"/>
      <c r="K1124" s="766"/>
      <c r="L1124" s="766"/>
      <c r="M1124" s="766"/>
      <c r="N1124" s="766"/>
      <c r="O1124" s="788"/>
      <c r="P1124" s="765"/>
      <c r="Q1124" s="788"/>
      <c r="R1124" s="733"/>
      <c r="S1124" s="826"/>
      <c r="T1124" s="766"/>
      <c r="U1124" s="766"/>
      <c r="V1124" s="710"/>
      <c r="W1124" s="871">
        <v>0</v>
      </c>
      <c r="X1124" s="766"/>
      <c r="Y1124" s="766"/>
      <c r="Z1124" s="710" t="s">
        <v>540</v>
      </c>
      <c r="AA1124" s="871">
        <v>0</v>
      </c>
      <c r="AB1124" s="766"/>
      <c r="AC1124" s="766"/>
      <c r="AD1124" s="709" t="s">
        <v>474</v>
      </c>
      <c r="AE1124" s="871">
        <f>AA1124</f>
        <v>0</v>
      </c>
      <c r="AF1124" s="766"/>
      <c r="AG1124" s="766"/>
      <c r="AH1124" s="709" t="s">
        <v>900</v>
      </c>
      <c r="AI1124" s="709">
        <v>2</v>
      </c>
      <c r="AJ1124" s="709"/>
      <c r="AK1124" s="795"/>
      <c r="AL1124" s="740">
        <f>ROUND(W1124*(AA1124+AE1124)/AI1124,3)</f>
        <v>0</v>
      </c>
      <c r="AM1124" s="741"/>
      <c r="AN1124" s="741"/>
      <c r="AO1124" s="741"/>
      <c r="AP1124" s="741"/>
      <c r="AQ1124" s="742"/>
      <c r="AV1124" s="275"/>
      <c r="AW1124" s="275"/>
      <c r="AX1124" s="275"/>
      <c r="AY1124" s="296"/>
      <c r="AZ1124" s="297"/>
      <c r="BA1124" s="275"/>
      <c r="BB1124" s="275"/>
      <c r="BC1124" s="275"/>
      <c r="BY1124" s="275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263"/>
      <c r="CM1124" s="263"/>
      <c r="CN1124" s="262"/>
      <c r="CO1124" s="262"/>
      <c r="CP1124" s="262"/>
      <c r="CQ1124" s="262"/>
      <c r="CR1124" s="262"/>
      <c r="CS1124" s="262"/>
      <c r="CT1124" s="263"/>
      <c r="CU1124" s="263"/>
      <c r="CV1124" s="263"/>
      <c r="CW1124" s="262"/>
      <c r="CX1124" s="262"/>
      <c r="CY1124" s="263"/>
      <c r="CZ1124" s="263"/>
      <c r="DA1124" s="263"/>
      <c r="DB1124" s="263"/>
      <c r="DC1124" s="263"/>
      <c r="DD1124" s="263"/>
      <c r="DE1124" s="263"/>
      <c r="DF1124" s="263"/>
      <c r="DG1124" s="263"/>
      <c r="DH1124" s="263"/>
      <c r="DI1124" s="263"/>
    </row>
    <row r="1125" spans="1:114" ht="20.100000000000001" hidden="1" customHeight="1">
      <c r="A1125" s="837"/>
      <c r="B1125" s="826"/>
      <c r="C1125" s="826"/>
      <c r="D1125" s="826"/>
      <c r="E1125" s="826"/>
      <c r="F1125" s="826"/>
      <c r="G1125" s="826"/>
      <c r="H1125" s="836"/>
      <c r="I1125" s="765"/>
      <c r="J1125" s="766"/>
      <c r="K1125" s="766"/>
      <c r="L1125" s="766"/>
      <c r="M1125" s="766"/>
      <c r="N1125" s="766"/>
      <c r="O1125" s="788"/>
      <c r="P1125" s="765"/>
      <c r="Q1125" s="788"/>
      <c r="R1125" s="733"/>
      <c r="S1125" s="826"/>
      <c r="T1125" s="766"/>
      <c r="U1125" s="766"/>
      <c r="V1125" s="710"/>
      <c r="W1125" s="871">
        <v>0</v>
      </c>
      <c r="X1125" s="766"/>
      <c r="Y1125" s="766"/>
      <c r="Z1125" s="710" t="s">
        <v>540</v>
      </c>
      <c r="AA1125" s="871">
        <v>0</v>
      </c>
      <c r="AB1125" s="766"/>
      <c r="AC1125" s="766"/>
      <c r="AD1125" s="709" t="s">
        <v>474</v>
      </c>
      <c r="AE1125" s="871">
        <v>0</v>
      </c>
      <c r="AF1125" s="766"/>
      <c r="AG1125" s="766"/>
      <c r="AH1125" s="709" t="s">
        <v>900</v>
      </c>
      <c r="AI1125" s="709">
        <v>2</v>
      </c>
      <c r="AJ1125" s="709"/>
      <c r="AK1125" s="795"/>
      <c r="AL1125" s="740">
        <f>ROUND(W1125*(AA1125+AE1125)/AI1125,3)</f>
        <v>0</v>
      </c>
      <c r="AM1125" s="741"/>
      <c r="AN1125" s="741"/>
      <c r="AO1125" s="741"/>
      <c r="AP1125" s="741"/>
      <c r="AQ1125" s="742"/>
      <c r="AV1125" s="275"/>
      <c r="AW1125" s="275"/>
      <c r="AX1125" s="275"/>
      <c r="AY1125" s="296"/>
      <c r="AZ1125" s="297"/>
      <c r="BA1125" s="275"/>
      <c r="BB1125" s="275"/>
      <c r="BC1125" s="275"/>
      <c r="BY1125" s="275"/>
      <c r="CA1125" s="111"/>
      <c r="CB1125" s="111"/>
      <c r="CC1125" s="111"/>
      <c r="CD1125" s="111"/>
      <c r="CE1125" s="111"/>
      <c r="CF1125" s="111"/>
      <c r="CG1125" s="111"/>
      <c r="CH1125" s="111"/>
      <c r="CI1125" s="111"/>
      <c r="CJ1125" s="111"/>
      <c r="CK1125" s="111"/>
      <c r="CL1125" s="263"/>
      <c r="CM1125" s="263"/>
      <c r="CN1125" s="262"/>
      <c r="CO1125" s="262"/>
      <c r="CP1125" s="262"/>
      <c r="CQ1125" s="262"/>
      <c r="CR1125" s="262"/>
      <c r="CS1125" s="262"/>
      <c r="CT1125" s="263"/>
      <c r="CU1125" s="263"/>
      <c r="CV1125" s="263"/>
      <c r="CW1125" s="262"/>
      <c r="CX1125" s="262"/>
      <c r="CY1125" s="263"/>
      <c r="CZ1125" s="263"/>
      <c r="DA1125" s="263"/>
      <c r="DB1125" s="263"/>
      <c r="DC1125" s="263"/>
      <c r="DD1125" s="263"/>
      <c r="DE1125" s="263"/>
      <c r="DF1125" s="263"/>
      <c r="DG1125" s="263"/>
      <c r="DH1125" s="263"/>
      <c r="DI1125" s="263"/>
    </row>
    <row r="1126" spans="1:114" ht="20.100000000000001" hidden="1" customHeight="1">
      <c r="A1126" s="837"/>
      <c r="B1126" s="826"/>
      <c r="C1126" s="826"/>
      <c r="D1126" s="826"/>
      <c r="E1126" s="826"/>
      <c r="F1126" s="826"/>
      <c r="G1126" s="826"/>
      <c r="H1126" s="836"/>
      <c r="I1126" s="765"/>
      <c r="J1126" s="766"/>
      <c r="K1126" s="766"/>
      <c r="L1126" s="766"/>
      <c r="M1126" s="766"/>
      <c r="N1126" s="766"/>
      <c r="O1126" s="788"/>
      <c r="P1126" s="765"/>
      <c r="Q1126" s="788"/>
      <c r="R1126" s="733"/>
      <c r="S1126" s="826"/>
      <c r="T1126" s="766"/>
      <c r="U1126" s="766"/>
      <c r="V1126" s="710"/>
      <c r="W1126" s="871">
        <v>0</v>
      </c>
      <c r="X1126" s="766"/>
      <c r="Y1126" s="766"/>
      <c r="Z1126" s="710" t="s">
        <v>540</v>
      </c>
      <c r="AA1126" s="871">
        <v>0</v>
      </c>
      <c r="AB1126" s="766"/>
      <c r="AC1126" s="766"/>
      <c r="AD1126" s="709" t="s">
        <v>474</v>
      </c>
      <c r="AE1126" s="871">
        <v>0</v>
      </c>
      <c r="AF1126" s="766"/>
      <c r="AG1126" s="766"/>
      <c r="AH1126" s="709" t="s">
        <v>900</v>
      </c>
      <c r="AI1126" s="709">
        <v>2</v>
      </c>
      <c r="AJ1126" s="709"/>
      <c r="AK1126" s="795"/>
      <c r="AL1126" s="740">
        <f>ROUND(W1126*(AA1126+AE1126)/AI1126,3)</f>
        <v>0</v>
      </c>
      <c r="AM1126" s="741"/>
      <c r="AN1126" s="741"/>
      <c r="AO1126" s="741"/>
      <c r="AP1126" s="741"/>
      <c r="AQ1126" s="742"/>
      <c r="AV1126" s="275"/>
      <c r="AW1126" s="275"/>
      <c r="AX1126" s="298"/>
      <c r="AY1126" s="275"/>
      <c r="AZ1126" s="298"/>
      <c r="BA1126" s="275"/>
      <c r="BB1126" s="275"/>
      <c r="BC1126" s="275"/>
      <c r="BD1126" s="295"/>
      <c r="BE1126" s="295"/>
      <c r="BF1126" s="295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263"/>
      <c r="CM1126" s="263"/>
      <c r="CN1126" s="263"/>
      <c r="CO1126" s="263"/>
      <c r="CP1126" s="263"/>
      <c r="CQ1126" s="263"/>
      <c r="CR1126" s="263"/>
      <c r="CS1126" s="263"/>
      <c r="CT1126" s="263"/>
      <c r="CU1126" s="263"/>
      <c r="CV1126" s="263"/>
      <c r="CW1126" s="262"/>
      <c r="CX1126" s="262"/>
      <c r="CY1126" s="263"/>
      <c r="CZ1126" s="263"/>
      <c r="DA1126" s="263"/>
      <c r="DB1126" s="263"/>
      <c r="DC1126" s="263"/>
      <c r="DD1126" s="263"/>
      <c r="DE1126" s="263"/>
      <c r="DF1126" s="263"/>
      <c r="DG1126" s="263"/>
      <c r="DH1126" s="263"/>
      <c r="DI1126" s="263"/>
    </row>
    <row r="1127" spans="1:114" ht="20.100000000000001" hidden="1" customHeight="1">
      <c r="A1127" s="837"/>
      <c r="B1127" s="826"/>
      <c r="C1127" s="826"/>
      <c r="D1127" s="826"/>
      <c r="E1127" s="826"/>
      <c r="F1127" s="826"/>
      <c r="G1127" s="826"/>
      <c r="H1127" s="836"/>
      <c r="I1127" s="811"/>
      <c r="J1127" s="809"/>
      <c r="K1127" s="809"/>
      <c r="L1127" s="809"/>
      <c r="M1127" s="809"/>
      <c r="N1127" s="809"/>
      <c r="O1127" s="812"/>
      <c r="P1127" s="811"/>
      <c r="Q1127" s="812"/>
      <c r="R1127" s="1206" t="s">
        <v>431</v>
      </c>
      <c r="S1127" s="809"/>
      <c r="T1127" s="809"/>
      <c r="U1127" s="763" t="s">
        <v>496</v>
      </c>
      <c r="V1127" s="747"/>
      <c r="W1127" s="747"/>
      <c r="X1127" s="747"/>
      <c r="Y1127" s="763"/>
      <c r="Z1127" s="747"/>
      <c r="AA1127" s="747"/>
      <c r="AB1127" s="747"/>
      <c r="AC1127" s="747"/>
      <c r="AD1127" s="747"/>
      <c r="AE1127" s="747"/>
      <c r="AF1127" s="747"/>
      <c r="AG1127" s="747"/>
      <c r="AH1127" s="747"/>
      <c r="AI1127" s="747"/>
      <c r="AJ1127" s="747"/>
      <c r="AK1127" s="810"/>
      <c r="AL1127" s="753">
        <f>SUM(AL1122:AL1126)</f>
        <v>0</v>
      </c>
      <c r="AM1127" s="754"/>
      <c r="AN1127" s="754"/>
      <c r="AO1127" s="754"/>
      <c r="AP1127" s="754"/>
      <c r="AQ1127" s="755"/>
      <c r="AV1127" s="275"/>
      <c r="AW1127" s="275"/>
      <c r="AX1127" s="298"/>
      <c r="AY1127" s="275"/>
      <c r="AZ1127" s="298"/>
      <c r="BA1127" s="275"/>
      <c r="BB1127" s="275"/>
      <c r="BC1127" s="275"/>
      <c r="BD1127" s="295"/>
      <c r="BE1127" s="295"/>
      <c r="BF1127" s="295"/>
      <c r="CA1127" s="111"/>
      <c r="CB1127" s="111"/>
      <c r="CC1127" s="111"/>
      <c r="CD1127" s="111"/>
      <c r="CE1127" s="111"/>
      <c r="CF1127" s="111"/>
      <c r="CG1127" s="111"/>
      <c r="CH1127" s="111"/>
      <c r="CI1127" s="111"/>
      <c r="CJ1127" s="111"/>
      <c r="CK1127" s="111"/>
      <c r="CL1127" s="263"/>
      <c r="CM1127" s="263"/>
      <c r="CN1127" s="263"/>
      <c r="CO1127" s="263"/>
      <c r="CP1127" s="263"/>
      <c r="CQ1127" s="263"/>
      <c r="CR1127" s="263"/>
      <c r="CS1127" s="263"/>
      <c r="CT1127" s="263"/>
      <c r="CU1127" s="263"/>
      <c r="CV1127" s="263"/>
      <c r="CW1127" s="263"/>
      <c r="CX1127" s="263"/>
      <c r="CY1127" s="263"/>
      <c r="CZ1127" s="263"/>
      <c r="DA1127" s="263"/>
      <c r="DB1127" s="263"/>
      <c r="DC1127" s="263"/>
      <c r="DD1127" s="263"/>
      <c r="DE1127" s="263"/>
      <c r="DF1127" s="263"/>
      <c r="DG1127" s="263"/>
      <c r="DH1127" s="263"/>
      <c r="DI1127" s="263"/>
    </row>
    <row r="1128" spans="1:114" ht="20.100000000000001" hidden="1" customHeight="1">
      <c r="A1128" s="837"/>
      <c r="B1128" s="826"/>
      <c r="C1128" s="826"/>
      <c r="D1128" s="826"/>
      <c r="E1128" s="826"/>
      <c r="F1128" s="826"/>
      <c r="G1128" s="826"/>
      <c r="H1128" s="836"/>
      <c r="I1128" s="765" t="s">
        <v>901</v>
      </c>
      <c r="J1128" s="766"/>
      <c r="K1128" s="766"/>
      <c r="L1128" s="766"/>
      <c r="M1128" s="766"/>
      <c r="N1128" s="766"/>
      <c r="O1128" s="788"/>
      <c r="P1128" s="765" t="s">
        <v>663</v>
      </c>
      <c r="Q1128" s="788"/>
      <c r="R1128" s="1177" t="s">
        <v>902</v>
      </c>
      <c r="S1128" s="826"/>
      <c r="T1128" s="766"/>
      <c r="U1128" s="766"/>
      <c r="V1128" s="710"/>
      <c r="W1128" s="1922">
        <f>10.8*2</f>
        <v>21.6</v>
      </c>
      <c r="X1128" s="1922"/>
      <c r="Y1128" s="1922"/>
      <c r="Z1128" s="710" t="s">
        <v>501</v>
      </c>
      <c r="AA1128" s="871">
        <v>2</v>
      </c>
      <c r="AB1128" s="766"/>
      <c r="AC1128" s="766"/>
      <c r="AD1128" s="709"/>
      <c r="AE1128" s="871"/>
      <c r="AF1128" s="766"/>
      <c r="AG1128" s="766"/>
      <c r="AH1128" s="709"/>
      <c r="AI1128" s="709"/>
      <c r="AJ1128" s="709"/>
      <c r="AK1128" s="795"/>
      <c r="AL1128" s="740">
        <f t="shared" ref="AL1128:AL1134" si="37">ROUND(W1128*AA1128,3)</f>
        <v>43.2</v>
      </c>
      <c r="AM1128" s="741"/>
      <c r="AN1128" s="741"/>
      <c r="AO1128" s="741"/>
      <c r="AP1128" s="741"/>
      <c r="AQ1128" s="742"/>
      <c r="AV1128" s="275"/>
      <c r="AW1128" s="275"/>
      <c r="AX1128" s="298"/>
      <c r="AY1128" s="275"/>
      <c r="AZ1128" s="298"/>
      <c r="BA1128" s="275"/>
      <c r="BB1128" s="275"/>
      <c r="BC1128" s="275"/>
      <c r="BZ1128" s="275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263"/>
      <c r="CM1128" s="263"/>
      <c r="CN1128" s="263"/>
      <c r="CO1128" s="263"/>
      <c r="CP1128" s="263"/>
      <c r="CQ1128" s="263"/>
      <c r="CR1128" s="263"/>
      <c r="CS1128" s="263"/>
      <c r="CT1128" s="263"/>
      <c r="CU1128" s="263"/>
      <c r="CV1128" s="263"/>
      <c r="CW1128" s="263"/>
      <c r="CX1128" s="263"/>
      <c r="CY1128" s="263"/>
      <c r="CZ1128" s="263"/>
      <c r="DA1128" s="263"/>
      <c r="DB1128" s="263"/>
      <c r="DC1128" s="263"/>
      <c r="DD1128" s="263"/>
      <c r="DE1128" s="263"/>
      <c r="DF1128" s="263"/>
      <c r="DG1128" s="263"/>
      <c r="DH1128" s="263"/>
      <c r="DI1128" s="263"/>
    </row>
    <row r="1129" spans="1:114" ht="20.100000000000001" hidden="1" customHeight="1">
      <c r="A1129" s="837"/>
      <c r="B1129" s="826"/>
      <c r="C1129" s="826"/>
      <c r="D1129" s="826"/>
      <c r="E1129" s="826"/>
      <c r="F1129" s="826"/>
      <c r="G1129" s="826"/>
      <c r="H1129" s="836"/>
      <c r="I1129" s="765"/>
      <c r="J1129" s="766"/>
      <c r="K1129" s="766"/>
      <c r="L1129" s="766"/>
      <c r="M1129" s="766"/>
      <c r="N1129" s="766"/>
      <c r="O1129" s="788"/>
      <c r="P1129" s="765"/>
      <c r="Q1129" s="788"/>
      <c r="R1129" s="1177" t="s">
        <v>903</v>
      </c>
      <c r="S1129" s="826"/>
      <c r="T1129" s="766"/>
      <c r="U1129" s="766"/>
      <c r="V1129" s="710"/>
      <c r="W1129" s="871">
        <v>46.7</v>
      </c>
      <c r="X1129" s="766"/>
      <c r="Y1129" s="766"/>
      <c r="Z1129" s="710" t="s">
        <v>501</v>
      </c>
      <c r="AA1129" s="871">
        <f>(147-AL1128)/W1129</f>
        <v>2.2226980728051391</v>
      </c>
      <c r="AB1129" s="766"/>
      <c r="AC1129" s="766"/>
      <c r="AD1129" s="709"/>
      <c r="AE1129" s="871"/>
      <c r="AF1129" s="766"/>
      <c r="AG1129" s="766"/>
      <c r="AH1129" s="709"/>
      <c r="AI1129" s="709"/>
      <c r="AJ1129" s="709"/>
      <c r="AK1129" s="795"/>
      <c r="AL1129" s="740">
        <f t="shared" si="37"/>
        <v>103.8</v>
      </c>
      <c r="AM1129" s="741"/>
      <c r="AN1129" s="741"/>
      <c r="AO1129" s="741"/>
      <c r="AP1129" s="741"/>
      <c r="AQ1129" s="742"/>
      <c r="BD1129" s="111"/>
      <c r="BE1129" s="111"/>
      <c r="BF1129" s="111"/>
      <c r="BG1129" s="111"/>
      <c r="BH1129" s="111"/>
      <c r="BI1129" s="111"/>
      <c r="BJ1129" s="111"/>
      <c r="BK1129" s="111"/>
      <c r="BL1129" s="111"/>
      <c r="BM1129" s="111"/>
      <c r="BN1129" s="111"/>
      <c r="BO1129" s="111"/>
      <c r="BP1129" s="111"/>
      <c r="BQ1129" s="111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  <c r="CI1129" s="111"/>
      <c r="CJ1129" s="111"/>
      <c r="CK1129" s="111"/>
      <c r="CL1129" s="263"/>
      <c r="CM1129" s="263"/>
      <c r="CN1129" s="263"/>
      <c r="CO1129" s="263"/>
      <c r="CP1129" s="263"/>
      <c r="CQ1129" s="263"/>
      <c r="CR1129" s="263"/>
      <c r="CS1129" s="263"/>
      <c r="CT1129" s="263"/>
      <c r="CU1129" s="263"/>
      <c r="CV1129" s="263"/>
      <c r="CW1129" s="263"/>
      <c r="CX1129" s="263"/>
      <c r="CY1129" s="263"/>
      <c r="CZ1129" s="263"/>
      <c r="DA1129" s="263"/>
      <c r="DB1129" s="263"/>
      <c r="DC1129" s="263"/>
      <c r="DD1129" s="263"/>
      <c r="DE1129" s="263"/>
      <c r="DF1129" s="263"/>
      <c r="DG1129" s="263"/>
      <c r="DH1129" s="263"/>
      <c r="DI1129" s="263"/>
    </row>
    <row r="1130" spans="1:114" ht="20.100000000000001" hidden="1" customHeight="1">
      <c r="A1130" s="837"/>
      <c r="B1130" s="826"/>
      <c r="C1130" s="826"/>
      <c r="D1130" s="826"/>
      <c r="E1130" s="826"/>
      <c r="F1130" s="826"/>
      <c r="G1130" s="826"/>
      <c r="H1130" s="836"/>
      <c r="I1130" s="765"/>
      <c r="J1130" s="766"/>
      <c r="K1130" s="766"/>
      <c r="L1130" s="766"/>
      <c r="M1130" s="766"/>
      <c r="N1130" s="766"/>
      <c r="O1130" s="788"/>
      <c r="P1130" s="765"/>
      <c r="Q1130" s="788"/>
      <c r="R1130" s="733"/>
      <c r="S1130" s="826"/>
      <c r="T1130" s="766"/>
      <c r="U1130" s="766"/>
      <c r="V1130" s="710"/>
      <c r="W1130" s="871">
        <v>0</v>
      </c>
      <c r="X1130" s="766"/>
      <c r="Y1130" s="766"/>
      <c r="Z1130" s="710" t="s">
        <v>501</v>
      </c>
      <c r="AA1130" s="871">
        <v>1</v>
      </c>
      <c r="AB1130" s="766"/>
      <c r="AC1130" s="766"/>
      <c r="AD1130" s="709"/>
      <c r="AE1130" s="871"/>
      <c r="AF1130" s="766"/>
      <c r="AG1130" s="766"/>
      <c r="AH1130" s="709"/>
      <c r="AI1130" s="709"/>
      <c r="AJ1130" s="709"/>
      <c r="AK1130" s="795"/>
      <c r="AL1130" s="740">
        <f t="shared" si="37"/>
        <v>0</v>
      </c>
      <c r="AM1130" s="741"/>
      <c r="AN1130" s="741"/>
      <c r="AO1130" s="741"/>
      <c r="AP1130" s="741"/>
      <c r="AQ1130" s="742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111"/>
      <c r="BP1130" s="111"/>
      <c r="BQ1130" s="111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263"/>
      <c r="CM1130" s="263"/>
      <c r="CN1130" s="263"/>
      <c r="CO1130" s="263"/>
      <c r="CP1130" s="263"/>
      <c r="CQ1130" s="263"/>
      <c r="CR1130" s="263"/>
      <c r="CS1130" s="263"/>
      <c r="CT1130" s="263"/>
      <c r="CU1130" s="263"/>
      <c r="CV1130" s="263"/>
      <c r="CW1130" s="263"/>
      <c r="CX1130" s="263"/>
      <c r="CY1130" s="263"/>
      <c r="CZ1130" s="263"/>
      <c r="DA1130" s="263"/>
      <c r="DB1130" s="263"/>
      <c r="DC1130" s="263"/>
      <c r="DD1130" s="263"/>
      <c r="DE1130" s="263"/>
      <c r="DF1130" s="263"/>
      <c r="DG1130" s="263"/>
      <c r="DH1130" s="263"/>
      <c r="DI1130" s="263"/>
    </row>
    <row r="1131" spans="1:114" ht="20.100000000000001" hidden="1" customHeight="1">
      <c r="A1131" s="837"/>
      <c r="B1131" s="826"/>
      <c r="C1131" s="826"/>
      <c r="D1131" s="826"/>
      <c r="E1131" s="826"/>
      <c r="F1131" s="826"/>
      <c r="G1131" s="826"/>
      <c r="H1131" s="836"/>
      <c r="I1131" s="765"/>
      <c r="J1131" s="766"/>
      <c r="K1131" s="766"/>
      <c r="L1131" s="766"/>
      <c r="M1131" s="766"/>
      <c r="N1131" s="766"/>
      <c r="O1131" s="788"/>
      <c r="P1131" s="765"/>
      <c r="Q1131" s="788"/>
      <c r="R1131" s="733"/>
      <c r="S1131" s="826"/>
      <c r="T1131" s="766"/>
      <c r="U1131" s="766"/>
      <c r="V1131" s="710"/>
      <c r="W1131" s="871">
        <v>0</v>
      </c>
      <c r="X1131" s="766"/>
      <c r="Y1131" s="766"/>
      <c r="Z1131" s="710" t="s">
        <v>501</v>
      </c>
      <c r="AA1131" s="871">
        <v>1</v>
      </c>
      <c r="AB1131" s="766"/>
      <c r="AC1131" s="766"/>
      <c r="AD1131" s="709"/>
      <c r="AE1131" s="871"/>
      <c r="AF1131" s="766"/>
      <c r="AG1131" s="766"/>
      <c r="AH1131" s="709"/>
      <c r="AI1131" s="709"/>
      <c r="AJ1131" s="709"/>
      <c r="AK1131" s="795"/>
      <c r="AL1131" s="740">
        <f t="shared" si="37"/>
        <v>0</v>
      </c>
      <c r="AM1131" s="741"/>
      <c r="AN1131" s="741"/>
      <c r="AO1131" s="741"/>
      <c r="AP1131" s="741"/>
      <c r="AQ1131" s="742"/>
      <c r="BD1131" s="111"/>
      <c r="BE1131" s="111"/>
      <c r="BF1131" s="111"/>
      <c r="BG1131" s="111"/>
      <c r="BH1131" s="111"/>
      <c r="BI1131" s="111"/>
      <c r="BJ1131" s="111"/>
      <c r="BK1131" s="111"/>
      <c r="BL1131" s="111"/>
      <c r="BM1131" s="111"/>
      <c r="BN1131" s="111"/>
      <c r="BO1131" s="111"/>
      <c r="BP1131" s="111"/>
      <c r="BQ1131" s="111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  <c r="CI1131" s="111"/>
      <c r="CJ1131" s="111"/>
      <c r="CK1131" s="111"/>
      <c r="CL1131" s="263"/>
      <c r="CM1131" s="263"/>
      <c r="CN1131" s="263"/>
      <c r="CO1131" s="263"/>
      <c r="CP1131" s="263"/>
      <c r="CQ1131" s="263"/>
      <c r="CR1131" s="263"/>
      <c r="CS1131" s="263"/>
      <c r="CT1131" s="263"/>
      <c r="CU1131" s="263"/>
      <c r="CV1131" s="263"/>
      <c r="CW1131" s="263"/>
      <c r="CX1131" s="263"/>
      <c r="CY1131" s="263"/>
      <c r="CZ1131" s="263"/>
      <c r="DA1131" s="263"/>
      <c r="DB1131" s="263"/>
      <c r="DC1131" s="263"/>
      <c r="DD1131" s="263"/>
      <c r="DE1131" s="263"/>
      <c r="DF1131" s="263"/>
      <c r="DG1131" s="263"/>
      <c r="DH1131" s="263"/>
      <c r="DI1131" s="263"/>
    </row>
    <row r="1132" spans="1:114" ht="20.100000000000001" hidden="1" customHeight="1">
      <c r="A1132" s="837"/>
      <c r="B1132" s="826"/>
      <c r="C1132" s="826"/>
      <c r="D1132" s="826"/>
      <c r="E1132" s="826"/>
      <c r="F1132" s="826"/>
      <c r="G1132" s="826"/>
      <c r="H1132" s="836"/>
      <c r="I1132" s="765"/>
      <c r="J1132" s="766"/>
      <c r="K1132" s="766"/>
      <c r="L1132" s="766"/>
      <c r="M1132" s="766"/>
      <c r="N1132" s="766"/>
      <c r="O1132" s="788"/>
      <c r="P1132" s="765"/>
      <c r="Q1132" s="788"/>
      <c r="R1132" s="733"/>
      <c r="S1132" s="826"/>
      <c r="T1132" s="766"/>
      <c r="U1132" s="766"/>
      <c r="V1132" s="710"/>
      <c r="W1132" s="871">
        <v>0</v>
      </c>
      <c r="X1132" s="766"/>
      <c r="Y1132" s="766"/>
      <c r="Z1132" s="710" t="s">
        <v>501</v>
      </c>
      <c r="AA1132" s="871">
        <v>1</v>
      </c>
      <c r="AB1132" s="766"/>
      <c r="AC1132" s="766"/>
      <c r="AD1132" s="709"/>
      <c r="AE1132" s="871"/>
      <c r="AF1132" s="766"/>
      <c r="AG1132" s="766"/>
      <c r="AH1132" s="709"/>
      <c r="AI1132" s="709"/>
      <c r="AJ1132" s="709"/>
      <c r="AK1132" s="795"/>
      <c r="AL1132" s="740">
        <f t="shared" si="37"/>
        <v>0</v>
      </c>
      <c r="AM1132" s="741"/>
      <c r="AN1132" s="741"/>
      <c r="AO1132" s="741"/>
      <c r="AP1132" s="741"/>
      <c r="AQ1132" s="742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111"/>
      <c r="BP1132" s="111"/>
      <c r="BQ1132" s="111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263"/>
      <c r="CM1132" s="263"/>
      <c r="CN1132" s="263"/>
      <c r="CO1132" s="263"/>
      <c r="CP1132" s="263"/>
      <c r="CQ1132" s="263"/>
      <c r="CR1132" s="263"/>
      <c r="CS1132" s="263"/>
      <c r="CT1132" s="263"/>
      <c r="CU1132" s="263"/>
      <c r="CV1132" s="263"/>
      <c r="CW1132" s="263"/>
      <c r="CX1132" s="263"/>
      <c r="CY1132" s="263"/>
      <c r="CZ1132" s="263"/>
      <c r="DA1132" s="263"/>
      <c r="DB1132" s="263"/>
      <c r="DE1132" s="263"/>
      <c r="DF1132" s="263"/>
      <c r="DG1132" s="263"/>
      <c r="DH1132" s="263"/>
      <c r="DI1132" s="263"/>
    </row>
    <row r="1133" spans="1:114" ht="20.100000000000001" hidden="1" customHeight="1">
      <c r="A1133" s="1929"/>
      <c r="B1133" s="1913"/>
      <c r="C1133" s="1913"/>
      <c r="D1133" s="1913"/>
      <c r="E1133" s="1913"/>
      <c r="F1133" s="1913"/>
      <c r="G1133" s="1913"/>
      <c r="H1133" s="1930"/>
      <c r="I1133" s="765"/>
      <c r="J1133" s="766"/>
      <c r="K1133" s="766"/>
      <c r="L1133" s="766"/>
      <c r="M1133" s="766"/>
      <c r="N1133" s="766"/>
      <c r="O1133" s="788"/>
      <c r="P1133" s="765"/>
      <c r="Q1133" s="788"/>
      <c r="R1133" s="733"/>
      <c r="S1133" s="826"/>
      <c r="T1133" s="766"/>
      <c r="U1133" s="766"/>
      <c r="V1133" s="710"/>
      <c r="W1133" s="871">
        <v>0</v>
      </c>
      <c r="X1133" s="766"/>
      <c r="Y1133" s="766"/>
      <c r="Z1133" s="710" t="s">
        <v>501</v>
      </c>
      <c r="AA1133" s="871">
        <v>1</v>
      </c>
      <c r="AB1133" s="766"/>
      <c r="AC1133" s="766"/>
      <c r="AD1133" s="709"/>
      <c r="AE1133" s="871"/>
      <c r="AF1133" s="766"/>
      <c r="AG1133" s="766"/>
      <c r="AH1133" s="709"/>
      <c r="AI1133" s="709"/>
      <c r="AJ1133" s="709"/>
      <c r="AK1133" s="795"/>
      <c r="AL1133" s="740">
        <f t="shared" si="37"/>
        <v>0</v>
      </c>
      <c r="AM1133" s="741"/>
      <c r="AN1133" s="741"/>
      <c r="AO1133" s="741"/>
      <c r="AP1133" s="741"/>
      <c r="AQ1133" s="742"/>
      <c r="AV1133" s="275"/>
      <c r="AW1133" s="275"/>
      <c r="AX1133" s="298"/>
      <c r="AY1133" s="275"/>
      <c r="AZ1133" s="298"/>
      <c r="BA1133" s="275"/>
      <c r="BB1133" s="275"/>
      <c r="BC1133" s="275"/>
      <c r="BD1133" s="295"/>
      <c r="BE1133" s="295"/>
      <c r="BF1133" s="295"/>
      <c r="CA1133" s="111"/>
      <c r="CB1133" s="111"/>
      <c r="CC1133" s="111"/>
      <c r="CD1133" s="111"/>
      <c r="CE1133" s="111"/>
      <c r="CF1133" s="111"/>
      <c r="CG1133" s="111"/>
      <c r="CH1133" s="111"/>
      <c r="CI1133" s="111"/>
      <c r="CJ1133" s="111"/>
      <c r="CK1133" s="111"/>
      <c r="CL1133" s="263"/>
      <c r="CM1133" s="263"/>
      <c r="CN1133" s="263"/>
      <c r="CO1133" s="263"/>
      <c r="CP1133" s="263"/>
      <c r="CQ1133" s="263"/>
      <c r="CR1133" s="263"/>
      <c r="CS1133" s="263"/>
      <c r="CT1133" s="263"/>
      <c r="CU1133" s="263"/>
      <c r="CV1133" s="263"/>
      <c r="CW1133" s="262"/>
      <c r="CX1133" s="262"/>
      <c r="CY1133" s="263"/>
      <c r="CZ1133" s="263"/>
      <c r="DA1133" s="263"/>
      <c r="DB1133" s="263"/>
      <c r="DC1133" s="263"/>
      <c r="DD1133" s="263"/>
      <c r="DE1133" s="263"/>
      <c r="DF1133" s="263"/>
      <c r="DG1133" s="263"/>
      <c r="DH1133" s="263"/>
      <c r="DI1133" s="263"/>
    </row>
    <row r="1134" spans="1:114" ht="20.100000000000001" hidden="1" customHeight="1">
      <c r="A1134" s="837"/>
      <c r="B1134" s="826"/>
      <c r="C1134" s="826"/>
      <c r="D1134" s="826"/>
      <c r="E1134" s="826"/>
      <c r="F1134" s="826"/>
      <c r="G1134" s="826"/>
      <c r="H1134" s="836"/>
      <c r="I1134" s="765"/>
      <c r="J1134" s="766"/>
      <c r="K1134" s="766"/>
      <c r="L1134" s="766"/>
      <c r="M1134" s="766"/>
      <c r="N1134" s="766"/>
      <c r="O1134" s="788"/>
      <c r="P1134" s="765"/>
      <c r="Q1134" s="788"/>
      <c r="R1134" s="733"/>
      <c r="S1134" s="826"/>
      <c r="T1134" s="766"/>
      <c r="U1134" s="766"/>
      <c r="V1134" s="710"/>
      <c r="W1134" s="871">
        <v>0</v>
      </c>
      <c r="X1134" s="766"/>
      <c r="Y1134" s="766"/>
      <c r="Z1134" s="710" t="s">
        <v>501</v>
      </c>
      <c r="AA1134" s="871">
        <v>1</v>
      </c>
      <c r="AB1134" s="766"/>
      <c r="AC1134" s="766"/>
      <c r="AD1134" s="709"/>
      <c r="AE1134" s="871"/>
      <c r="AF1134" s="766"/>
      <c r="AG1134" s="766"/>
      <c r="AH1134" s="709"/>
      <c r="AI1134" s="709"/>
      <c r="AJ1134" s="709"/>
      <c r="AK1134" s="795"/>
      <c r="AL1134" s="740">
        <f t="shared" si="37"/>
        <v>0</v>
      </c>
      <c r="AM1134" s="741"/>
      <c r="AN1134" s="741"/>
      <c r="AO1134" s="741"/>
      <c r="AP1134" s="741"/>
      <c r="AQ1134" s="742"/>
      <c r="AV1134" s="275"/>
      <c r="AW1134" s="275"/>
      <c r="AX1134" s="298"/>
      <c r="AY1134" s="275"/>
      <c r="AZ1134" s="298"/>
      <c r="BA1134" s="275"/>
      <c r="BB1134" s="275"/>
      <c r="BC1134" s="275"/>
      <c r="BD1134" s="295"/>
      <c r="BE1134" s="295"/>
      <c r="BF1134" s="295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263"/>
      <c r="CM1134" s="263"/>
      <c r="CN1134" s="263"/>
      <c r="CO1134" s="263"/>
      <c r="CP1134" s="263"/>
      <c r="CQ1134" s="263"/>
      <c r="CR1134" s="263"/>
      <c r="CS1134" s="263"/>
      <c r="CT1134" s="263"/>
      <c r="CU1134" s="263"/>
      <c r="CV1134" s="263"/>
      <c r="CW1134" s="262"/>
      <c r="CX1134" s="262"/>
      <c r="CY1134" s="263"/>
      <c r="CZ1134" s="263"/>
      <c r="DA1134" s="263"/>
      <c r="DB1134" s="263"/>
      <c r="DC1134" s="263"/>
      <c r="DD1134" s="263"/>
      <c r="DE1134" s="263"/>
      <c r="DF1134" s="263"/>
      <c r="DG1134" s="263"/>
      <c r="DH1134" s="263"/>
      <c r="DI1134" s="263"/>
    </row>
    <row r="1135" spans="1:114" ht="20.100000000000001" hidden="1" customHeight="1">
      <c r="A1135" s="837"/>
      <c r="B1135" s="826"/>
      <c r="C1135" s="826"/>
      <c r="D1135" s="826"/>
      <c r="E1135" s="826"/>
      <c r="F1135" s="826"/>
      <c r="G1135" s="826"/>
      <c r="H1135" s="836"/>
      <c r="I1135" s="765"/>
      <c r="J1135" s="766"/>
      <c r="K1135" s="766"/>
      <c r="L1135" s="766"/>
      <c r="M1135" s="766"/>
      <c r="N1135" s="766"/>
      <c r="O1135" s="788"/>
      <c r="P1135" s="765"/>
      <c r="Q1135" s="788"/>
      <c r="R1135" s="733"/>
      <c r="S1135" s="826"/>
      <c r="T1135" s="766"/>
      <c r="U1135" s="766"/>
      <c r="V1135" s="710"/>
      <c r="W1135" s="871"/>
      <c r="X1135" s="766"/>
      <c r="Y1135" s="766"/>
      <c r="Z1135" s="710"/>
      <c r="AA1135" s="871"/>
      <c r="AB1135" s="766"/>
      <c r="AC1135" s="766"/>
      <c r="AD1135" s="709"/>
      <c r="AE1135" s="871"/>
      <c r="AF1135" s="766"/>
      <c r="AG1135" s="766"/>
      <c r="AH1135" s="709"/>
      <c r="AI1135" s="709"/>
      <c r="AJ1135" s="709"/>
      <c r="AK1135" s="795"/>
      <c r="AL1135" s="740"/>
      <c r="AM1135" s="741"/>
      <c r="AN1135" s="741"/>
      <c r="AO1135" s="741"/>
      <c r="AP1135" s="741"/>
      <c r="AQ1135" s="742"/>
      <c r="AV1135" s="275"/>
      <c r="AW1135" s="275"/>
      <c r="AX1135" s="298"/>
      <c r="AY1135" s="275"/>
      <c r="AZ1135" s="298"/>
      <c r="BA1135" s="275"/>
      <c r="BB1135" s="275"/>
      <c r="BC1135" s="275"/>
      <c r="BD1135" s="295"/>
      <c r="BE1135" s="295"/>
      <c r="BF1135" s="295"/>
      <c r="CA1135" s="111"/>
      <c r="CB1135" s="111"/>
      <c r="CC1135" s="111"/>
      <c r="CD1135" s="111"/>
      <c r="CE1135" s="111"/>
      <c r="CF1135" s="111"/>
      <c r="CG1135" s="111"/>
      <c r="CH1135" s="111"/>
      <c r="CI1135" s="111"/>
      <c r="CJ1135" s="111"/>
      <c r="CK1135" s="111"/>
      <c r="CL1135" s="263"/>
      <c r="CM1135" s="263"/>
      <c r="CN1135" s="263"/>
      <c r="CO1135" s="263"/>
      <c r="CP1135" s="263"/>
      <c r="CQ1135" s="263"/>
      <c r="CR1135" s="263"/>
      <c r="CS1135" s="263"/>
      <c r="CT1135" s="263"/>
      <c r="CU1135" s="263"/>
      <c r="CV1135" s="263"/>
      <c r="CW1135" s="262"/>
      <c r="CX1135" s="262"/>
      <c r="CY1135" s="263"/>
      <c r="CZ1135" s="263"/>
      <c r="DA1135" s="263"/>
      <c r="DB1135" s="263"/>
      <c r="DC1135" s="263"/>
      <c r="DD1135" s="263"/>
      <c r="DE1135" s="263"/>
      <c r="DF1135" s="263"/>
      <c r="DG1135" s="263"/>
      <c r="DH1135" s="263"/>
      <c r="DI1135" s="263"/>
    </row>
    <row r="1136" spans="1:114" ht="20.100000000000001" hidden="1" customHeight="1">
      <c r="A1136" s="837"/>
      <c r="B1136" s="826"/>
      <c r="C1136" s="826"/>
      <c r="D1136" s="826"/>
      <c r="E1136" s="826"/>
      <c r="F1136" s="826"/>
      <c r="G1136" s="826"/>
      <c r="H1136" s="836"/>
      <c r="I1136" s="811"/>
      <c r="J1136" s="809"/>
      <c r="K1136" s="809"/>
      <c r="L1136" s="809"/>
      <c r="M1136" s="809"/>
      <c r="N1136" s="809"/>
      <c r="O1136" s="812"/>
      <c r="P1136" s="811"/>
      <c r="Q1136" s="812"/>
      <c r="R1136" s="1206" t="s">
        <v>431</v>
      </c>
      <c r="S1136" s="809"/>
      <c r="T1136" s="809"/>
      <c r="U1136" s="763" t="s">
        <v>496</v>
      </c>
      <c r="V1136" s="747"/>
      <c r="W1136" s="747"/>
      <c r="X1136" s="747"/>
      <c r="Y1136" s="763"/>
      <c r="Z1136" s="747"/>
      <c r="AA1136" s="747"/>
      <c r="AB1136" s="747"/>
      <c r="AC1136" s="747"/>
      <c r="AD1136" s="747"/>
      <c r="AE1136" s="747"/>
      <c r="AF1136" s="747"/>
      <c r="AG1136" s="747"/>
      <c r="AH1136" s="747"/>
      <c r="AI1136" s="747"/>
      <c r="AJ1136" s="747"/>
      <c r="AK1136" s="810"/>
      <c r="AL1136" s="753">
        <f>SUM(AL1128:AL1135)</f>
        <v>147</v>
      </c>
      <c r="AM1136" s="754"/>
      <c r="AN1136" s="754"/>
      <c r="AO1136" s="754"/>
      <c r="AP1136" s="754"/>
      <c r="AQ1136" s="755"/>
      <c r="BL1136" s="111"/>
      <c r="BM1136" s="111"/>
      <c r="BN1136" s="111"/>
      <c r="BO1136" s="111"/>
      <c r="BP1136" s="111"/>
      <c r="BQ1136" s="111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263"/>
      <c r="CM1136" s="263"/>
      <c r="CN1136" s="263"/>
      <c r="CO1136" s="263"/>
      <c r="CP1136" s="263"/>
      <c r="CQ1136" s="263"/>
      <c r="CR1136" s="263"/>
      <c r="CS1136" s="263"/>
      <c r="CT1136" s="263"/>
      <c r="CU1136" s="263"/>
      <c r="CV1136" s="263"/>
      <c r="CW1136" s="263"/>
      <c r="CX1136" s="263"/>
      <c r="CY1136" s="263"/>
      <c r="CZ1136" s="263"/>
      <c r="DA1136" s="263"/>
      <c r="DB1136" s="263"/>
      <c r="DE1136" s="263"/>
      <c r="DF1136" s="263"/>
      <c r="DG1136" s="263"/>
      <c r="DH1136" s="263"/>
      <c r="DI1136" s="263"/>
    </row>
    <row r="1137" spans="1:117" ht="20.100000000000001" hidden="1" customHeight="1">
      <c r="A1137" s="1320"/>
      <c r="B1137" s="1321"/>
      <c r="C1137" s="1321"/>
      <c r="D1137" s="1321"/>
      <c r="E1137" s="1321"/>
      <c r="F1137" s="1321"/>
      <c r="G1137" s="1321"/>
      <c r="H1137" s="836"/>
      <c r="I1137" s="765" t="s">
        <v>904</v>
      </c>
      <c r="J1137" s="766"/>
      <c r="K1137" s="766"/>
      <c r="L1137" s="766"/>
      <c r="M1137" s="766"/>
      <c r="N1137" s="766"/>
      <c r="O1137" s="788"/>
      <c r="P1137" s="765" t="s">
        <v>663</v>
      </c>
      <c r="Q1137" s="788"/>
      <c r="R1137" s="733"/>
      <c r="S1137" s="826"/>
      <c r="T1137" s="766"/>
      <c r="U1137" s="766"/>
      <c r="V1137" s="710"/>
      <c r="W1137" s="871">
        <v>0</v>
      </c>
      <c r="X1137" s="766"/>
      <c r="Y1137" s="766"/>
      <c r="Z1137" s="710" t="s">
        <v>501</v>
      </c>
      <c r="AA1137" s="871">
        <v>1</v>
      </c>
      <c r="AB1137" s="766"/>
      <c r="AC1137" s="766"/>
      <c r="AD1137" s="709"/>
      <c r="AE1137" s="871"/>
      <c r="AF1137" s="766"/>
      <c r="AG1137" s="766"/>
      <c r="AH1137" s="709"/>
      <c r="AI1137" s="709"/>
      <c r="AJ1137" s="709"/>
      <c r="AK1137" s="795"/>
      <c r="AL1137" s="740">
        <f>ROUND(W1137*AA1137,3)</f>
        <v>0</v>
      </c>
      <c r="AM1137" s="741"/>
      <c r="AN1137" s="741"/>
      <c r="AO1137" s="741"/>
      <c r="AP1137" s="741"/>
      <c r="AQ1137" s="742"/>
      <c r="BL1137" s="111"/>
      <c r="BM1137" s="111"/>
      <c r="BN1137" s="111"/>
      <c r="BO1137" s="111"/>
      <c r="BP1137" s="111"/>
      <c r="BQ1137" s="111"/>
      <c r="BR1137" s="111"/>
      <c r="BS1137" s="111"/>
      <c r="BT1137" s="111"/>
      <c r="BU1137" s="111"/>
      <c r="BV1137" s="111"/>
      <c r="BW1137" s="111"/>
      <c r="BX1137" s="111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  <c r="CI1137" s="111"/>
      <c r="CJ1137" s="111"/>
      <c r="CK1137" s="111"/>
      <c r="CL1137" s="263"/>
      <c r="CM1137" s="263"/>
      <c r="CN1137" s="263"/>
      <c r="CO1137" s="263"/>
      <c r="CP1137" s="263"/>
      <c r="CQ1137" s="263"/>
      <c r="CR1137" s="263"/>
      <c r="CS1137" s="263"/>
      <c r="CT1137" s="263"/>
      <c r="CU1137" s="263"/>
      <c r="CV1137" s="263"/>
      <c r="CW1137" s="263"/>
      <c r="CX1137" s="263"/>
      <c r="CY1137" s="263"/>
      <c r="CZ1137" s="263"/>
      <c r="DA1137" s="263"/>
      <c r="DB1137" s="263"/>
      <c r="DE1137" s="263"/>
      <c r="DF1137" s="263"/>
      <c r="DG1137" s="263"/>
      <c r="DH1137" s="263"/>
      <c r="DI1137" s="263"/>
    </row>
    <row r="1138" spans="1:117" ht="20.100000000000001" hidden="1" customHeight="1">
      <c r="A1138" s="1320"/>
      <c r="B1138" s="1321"/>
      <c r="C1138" s="1321"/>
      <c r="D1138" s="1321"/>
      <c r="E1138" s="1321"/>
      <c r="F1138" s="1321"/>
      <c r="G1138" s="1321"/>
      <c r="H1138" s="836"/>
      <c r="I1138" s="765"/>
      <c r="J1138" s="766"/>
      <c r="K1138" s="766"/>
      <c r="L1138" s="766"/>
      <c r="M1138" s="766"/>
      <c r="N1138" s="766"/>
      <c r="O1138" s="788"/>
      <c r="P1138" s="765"/>
      <c r="Q1138" s="788"/>
      <c r="R1138" s="733"/>
      <c r="S1138" s="826"/>
      <c r="T1138" s="766"/>
      <c r="U1138" s="766"/>
      <c r="V1138" s="710"/>
      <c r="W1138" s="871">
        <v>0</v>
      </c>
      <c r="X1138" s="766"/>
      <c r="Y1138" s="766"/>
      <c r="Z1138" s="710" t="s">
        <v>501</v>
      </c>
      <c r="AA1138" s="871">
        <v>1</v>
      </c>
      <c r="AB1138" s="766"/>
      <c r="AC1138" s="766"/>
      <c r="AD1138" s="709"/>
      <c r="AE1138" s="871"/>
      <c r="AF1138" s="766"/>
      <c r="AG1138" s="766"/>
      <c r="AH1138" s="709"/>
      <c r="AI1138" s="709"/>
      <c r="AJ1138" s="709"/>
      <c r="AK1138" s="795"/>
      <c r="AL1138" s="740">
        <f>ROUND(W1138*AA1138,3)</f>
        <v>0</v>
      </c>
      <c r="AM1138" s="741"/>
      <c r="AN1138" s="741"/>
      <c r="AO1138" s="741"/>
      <c r="AP1138" s="741"/>
      <c r="AQ1138" s="742"/>
      <c r="BL1138" s="111"/>
      <c r="BM1138" s="111"/>
      <c r="BN1138" s="111"/>
      <c r="BO1138" s="111"/>
      <c r="BP1138" s="111"/>
      <c r="BQ1138" s="111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263"/>
      <c r="CM1138" s="263"/>
      <c r="CN1138" s="263"/>
      <c r="CO1138" s="263"/>
      <c r="CP1138" s="263"/>
      <c r="CQ1138" s="263"/>
      <c r="CR1138" s="263"/>
      <c r="CS1138" s="263"/>
      <c r="CT1138" s="263"/>
      <c r="CU1138" s="263"/>
      <c r="CV1138" s="263"/>
      <c r="CW1138" s="263"/>
      <c r="CX1138" s="263"/>
      <c r="CY1138" s="263"/>
      <c r="CZ1138" s="263"/>
      <c r="DA1138" s="263"/>
      <c r="DB1138" s="263"/>
      <c r="DE1138" s="263"/>
      <c r="DF1138" s="263"/>
      <c r="DG1138" s="263"/>
      <c r="DH1138" s="263"/>
    </row>
    <row r="1139" spans="1:117" ht="20.100000000000001" hidden="1" customHeight="1">
      <c r="A1139" s="1320"/>
      <c r="B1139" s="1321"/>
      <c r="C1139" s="1321"/>
      <c r="D1139" s="1321"/>
      <c r="E1139" s="1321"/>
      <c r="F1139" s="1321"/>
      <c r="G1139" s="1321"/>
      <c r="H1139" s="836"/>
      <c r="I1139" s="765"/>
      <c r="J1139" s="766"/>
      <c r="K1139" s="766"/>
      <c r="L1139" s="766"/>
      <c r="M1139" s="766"/>
      <c r="N1139" s="766"/>
      <c r="O1139" s="788"/>
      <c r="P1139" s="765"/>
      <c r="Q1139" s="788"/>
      <c r="R1139" s="733"/>
      <c r="S1139" s="826"/>
      <c r="T1139" s="766"/>
      <c r="U1139" s="766"/>
      <c r="V1139" s="710"/>
      <c r="W1139" s="871">
        <v>0</v>
      </c>
      <c r="X1139" s="766"/>
      <c r="Y1139" s="766"/>
      <c r="Z1139" s="710" t="s">
        <v>501</v>
      </c>
      <c r="AA1139" s="871">
        <v>1</v>
      </c>
      <c r="AB1139" s="766"/>
      <c r="AC1139" s="766"/>
      <c r="AD1139" s="709"/>
      <c r="AE1139" s="871"/>
      <c r="AF1139" s="766"/>
      <c r="AG1139" s="766"/>
      <c r="AH1139" s="709"/>
      <c r="AI1139" s="709"/>
      <c r="AJ1139" s="709"/>
      <c r="AK1139" s="795"/>
      <c r="AL1139" s="740">
        <f>ROUND(W1139*AA1139,3)</f>
        <v>0</v>
      </c>
      <c r="AM1139" s="741"/>
      <c r="AN1139" s="741"/>
      <c r="AO1139" s="741"/>
      <c r="AP1139" s="741"/>
      <c r="AQ1139" s="742"/>
      <c r="BL1139" s="111"/>
      <c r="BM1139" s="111"/>
      <c r="BN1139" s="111"/>
      <c r="BO1139" s="111"/>
      <c r="BP1139" s="111"/>
      <c r="BQ1139" s="111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  <c r="CI1139" s="111"/>
      <c r="CJ1139" s="111"/>
      <c r="CK1139" s="111"/>
      <c r="CL1139" s="263"/>
      <c r="CM1139" s="263"/>
      <c r="CN1139" s="263"/>
      <c r="CO1139" s="263"/>
      <c r="CP1139" s="263"/>
      <c r="CQ1139" s="263"/>
      <c r="CR1139" s="263"/>
      <c r="CS1139" s="263"/>
      <c r="CT1139" s="263"/>
      <c r="CU1139" s="263"/>
      <c r="CV1139" s="263"/>
      <c r="CW1139" s="263"/>
      <c r="CX1139" s="263"/>
      <c r="CY1139" s="263"/>
      <c r="CZ1139" s="263"/>
      <c r="DA1139" s="263"/>
      <c r="DB1139" s="263"/>
      <c r="DE1139" s="263"/>
      <c r="DF1139" s="263"/>
      <c r="DG1139" s="263"/>
      <c r="DH1139" s="263"/>
    </row>
    <row r="1140" spans="1:117" ht="20.100000000000001" hidden="1" customHeight="1">
      <c r="A1140" s="1320"/>
      <c r="B1140" s="1321"/>
      <c r="C1140" s="1321"/>
      <c r="D1140" s="1321"/>
      <c r="E1140" s="1321"/>
      <c r="F1140" s="1321"/>
      <c r="G1140" s="1321"/>
      <c r="H1140" s="836"/>
      <c r="I1140" s="765"/>
      <c r="J1140" s="766"/>
      <c r="K1140" s="766"/>
      <c r="L1140" s="766"/>
      <c r="M1140" s="766"/>
      <c r="N1140" s="766"/>
      <c r="O1140" s="788"/>
      <c r="P1140" s="765"/>
      <c r="Q1140" s="788"/>
      <c r="R1140" s="733"/>
      <c r="S1140" s="826"/>
      <c r="T1140" s="766"/>
      <c r="U1140" s="766"/>
      <c r="V1140" s="710"/>
      <c r="W1140" s="871">
        <v>0</v>
      </c>
      <c r="X1140" s="766"/>
      <c r="Y1140" s="766"/>
      <c r="Z1140" s="710" t="s">
        <v>501</v>
      </c>
      <c r="AA1140" s="871">
        <v>1</v>
      </c>
      <c r="AB1140" s="766"/>
      <c r="AC1140" s="766"/>
      <c r="AD1140" s="709"/>
      <c r="AE1140" s="871"/>
      <c r="AF1140" s="766"/>
      <c r="AG1140" s="766"/>
      <c r="AH1140" s="709"/>
      <c r="AI1140" s="709"/>
      <c r="AJ1140" s="709"/>
      <c r="AK1140" s="795"/>
      <c r="AL1140" s="740">
        <f>ROUND(W1140*AA1140,3)</f>
        <v>0</v>
      </c>
      <c r="AM1140" s="741"/>
      <c r="AN1140" s="741"/>
      <c r="AO1140" s="741"/>
      <c r="AP1140" s="741"/>
      <c r="AQ1140" s="742"/>
      <c r="BL1140" s="111"/>
      <c r="BM1140" s="111"/>
      <c r="BN1140" s="111"/>
      <c r="BO1140" s="111"/>
      <c r="BP1140" s="111"/>
      <c r="BQ1140" s="111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263"/>
      <c r="CM1140" s="263"/>
      <c r="CN1140" s="263"/>
      <c r="CO1140" s="263"/>
      <c r="CP1140" s="263"/>
      <c r="CQ1140" s="263"/>
      <c r="CR1140" s="263"/>
      <c r="CS1140" s="263"/>
      <c r="CT1140" s="263"/>
      <c r="CU1140" s="263"/>
      <c r="CV1140" s="263"/>
      <c r="CW1140" s="263"/>
      <c r="CX1140" s="263"/>
      <c r="CY1140" s="263"/>
      <c r="CZ1140" s="263"/>
      <c r="DA1140" s="263"/>
      <c r="DB1140" s="263"/>
      <c r="DE1140" s="263"/>
      <c r="DF1140" s="263"/>
      <c r="DG1140" s="263"/>
      <c r="DH1140" s="263"/>
    </row>
    <row r="1141" spans="1:117" ht="20.100000000000001" hidden="1" customHeight="1">
      <c r="A1141" s="1320"/>
      <c r="B1141" s="1321"/>
      <c r="C1141" s="1321"/>
      <c r="D1141" s="1321"/>
      <c r="E1141" s="1321"/>
      <c r="F1141" s="1321"/>
      <c r="G1141" s="1321"/>
      <c r="H1141" s="836"/>
      <c r="I1141" s="765"/>
      <c r="J1141" s="766"/>
      <c r="K1141" s="766"/>
      <c r="L1141" s="766"/>
      <c r="M1141" s="766"/>
      <c r="N1141" s="766"/>
      <c r="O1141" s="788"/>
      <c r="P1141" s="765"/>
      <c r="Q1141" s="788"/>
      <c r="R1141" s="733"/>
      <c r="S1141" s="826"/>
      <c r="T1141" s="766"/>
      <c r="U1141" s="766"/>
      <c r="V1141" s="710"/>
      <c r="W1141" s="871">
        <v>0</v>
      </c>
      <c r="X1141" s="766"/>
      <c r="Y1141" s="766"/>
      <c r="Z1141" s="710" t="s">
        <v>501</v>
      </c>
      <c r="AA1141" s="871">
        <v>0</v>
      </c>
      <c r="AB1141" s="766"/>
      <c r="AC1141" s="766"/>
      <c r="AD1141" s="709"/>
      <c r="AE1141" s="871"/>
      <c r="AF1141" s="766"/>
      <c r="AG1141" s="766"/>
      <c r="AH1141" s="709"/>
      <c r="AI1141" s="709"/>
      <c r="AJ1141" s="709"/>
      <c r="AK1141" s="795"/>
      <c r="AL1141" s="740">
        <f>ROUND(W1141*AA1141,3)</f>
        <v>0</v>
      </c>
      <c r="AM1141" s="741"/>
      <c r="AN1141" s="741"/>
      <c r="AO1141" s="741"/>
      <c r="AP1141" s="741"/>
      <c r="AQ1141" s="742"/>
      <c r="BR1141" s="111"/>
      <c r="BS1141" s="111"/>
      <c r="BT1141" s="111"/>
      <c r="BU1141" s="111"/>
      <c r="BV1141" s="111"/>
      <c r="BW1141" s="111"/>
      <c r="BX1141" s="111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  <c r="CI1141" s="111"/>
      <c r="CJ1141" s="111"/>
      <c r="CK1141" s="111"/>
      <c r="CL1141" s="263"/>
      <c r="CM1141" s="263"/>
      <c r="CN1141" s="263"/>
      <c r="CO1141" s="263"/>
      <c r="CP1141" s="263"/>
      <c r="CQ1141" s="263"/>
      <c r="CR1141" s="263"/>
      <c r="CS1141" s="263"/>
      <c r="CT1141" s="263"/>
      <c r="CU1141" s="263"/>
      <c r="CV1141" s="263"/>
      <c r="CW1141" s="263"/>
      <c r="CX1141" s="263"/>
      <c r="CY1141" s="263"/>
      <c r="CZ1141" s="263"/>
      <c r="DA1141" s="263"/>
      <c r="DB1141" s="263"/>
      <c r="DE1141" s="263"/>
      <c r="DF1141" s="263"/>
      <c r="DG1141" s="263"/>
      <c r="DH1141" s="263"/>
    </row>
    <row r="1142" spans="1:117" ht="20.100000000000001" hidden="1" customHeight="1">
      <c r="A1142" s="837"/>
      <c r="B1142" s="826"/>
      <c r="C1142" s="826"/>
      <c r="D1142" s="826"/>
      <c r="E1142" s="826"/>
      <c r="F1142" s="826"/>
      <c r="G1142" s="826"/>
      <c r="H1142" s="836"/>
      <c r="I1142" s="765"/>
      <c r="J1142" s="766"/>
      <c r="K1142" s="766"/>
      <c r="L1142" s="766"/>
      <c r="M1142" s="766"/>
      <c r="N1142" s="766"/>
      <c r="O1142" s="788"/>
      <c r="P1142" s="765"/>
      <c r="Q1142" s="788"/>
      <c r="R1142" s="733"/>
      <c r="S1142" s="826"/>
      <c r="T1142" s="766"/>
      <c r="U1142" s="766"/>
      <c r="V1142" s="710"/>
      <c r="W1142" s="871"/>
      <c r="X1142" s="766"/>
      <c r="Y1142" s="766"/>
      <c r="Z1142" s="710"/>
      <c r="AA1142" s="871"/>
      <c r="AB1142" s="766"/>
      <c r="AC1142" s="766"/>
      <c r="AD1142" s="709"/>
      <c r="AE1142" s="871"/>
      <c r="AF1142" s="766"/>
      <c r="AG1142" s="766"/>
      <c r="AH1142" s="709"/>
      <c r="AI1142" s="709"/>
      <c r="AJ1142" s="709"/>
      <c r="AK1142" s="795"/>
      <c r="AL1142" s="740"/>
      <c r="AM1142" s="741"/>
      <c r="AN1142" s="741"/>
      <c r="AO1142" s="741"/>
      <c r="AP1142" s="741"/>
      <c r="AQ1142" s="742"/>
      <c r="AV1142" s="275"/>
      <c r="AW1142" s="275"/>
      <c r="AX1142" s="298"/>
      <c r="AY1142" s="275"/>
      <c r="AZ1142" s="298"/>
      <c r="BA1142" s="275"/>
      <c r="BB1142" s="275"/>
      <c r="BC1142" s="275"/>
      <c r="BD1142" s="295"/>
      <c r="BE1142" s="295"/>
      <c r="BF1142" s="295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263"/>
      <c r="CM1142" s="263"/>
      <c r="CN1142" s="263"/>
      <c r="CO1142" s="263"/>
      <c r="CP1142" s="263"/>
      <c r="CQ1142" s="263"/>
      <c r="CR1142" s="263"/>
      <c r="CS1142" s="263"/>
      <c r="CT1142" s="263"/>
      <c r="CU1142" s="263"/>
      <c r="CV1142" s="263"/>
      <c r="CW1142" s="262"/>
      <c r="CX1142" s="262"/>
      <c r="CY1142" s="263"/>
      <c r="CZ1142" s="263"/>
      <c r="DA1142" s="263"/>
      <c r="DB1142" s="263"/>
      <c r="DC1142" s="263"/>
      <c r="DD1142" s="263"/>
      <c r="DE1142" s="263"/>
      <c r="DF1142" s="263"/>
      <c r="DG1142" s="263"/>
      <c r="DH1142" s="263"/>
      <c r="DI1142" s="263"/>
    </row>
    <row r="1143" spans="1:117" ht="20.100000000000001" hidden="1" customHeight="1">
      <c r="A1143" s="1320"/>
      <c r="B1143" s="1321"/>
      <c r="C1143" s="1321"/>
      <c r="D1143" s="1321"/>
      <c r="E1143" s="1321"/>
      <c r="F1143" s="1321"/>
      <c r="G1143" s="1321"/>
      <c r="H1143" s="836"/>
      <c r="I1143" s="811"/>
      <c r="J1143" s="809"/>
      <c r="K1143" s="809"/>
      <c r="L1143" s="809"/>
      <c r="M1143" s="809"/>
      <c r="N1143" s="809"/>
      <c r="O1143" s="812"/>
      <c r="P1143" s="811"/>
      <c r="Q1143" s="812"/>
      <c r="R1143" s="1206" t="s">
        <v>431</v>
      </c>
      <c r="S1143" s="809"/>
      <c r="T1143" s="809"/>
      <c r="U1143" s="763" t="s">
        <v>496</v>
      </c>
      <c r="V1143" s="747"/>
      <c r="W1143" s="747"/>
      <c r="X1143" s="747"/>
      <c r="Y1143" s="763"/>
      <c r="Z1143" s="747"/>
      <c r="AA1143" s="747"/>
      <c r="AB1143" s="747"/>
      <c r="AC1143" s="747"/>
      <c r="AD1143" s="747"/>
      <c r="AE1143" s="747"/>
      <c r="AF1143" s="747"/>
      <c r="AG1143" s="747"/>
      <c r="AH1143" s="747"/>
      <c r="AI1143" s="747"/>
      <c r="AJ1143" s="747"/>
      <c r="AK1143" s="810"/>
      <c r="AL1143" s="753">
        <f>SUM(AL1137:AL1142)</f>
        <v>0</v>
      </c>
      <c r="AM1143" s="754"/>
      <c r="AN1143" s="754"/>
      <c r="AO1143" s="754"/>
      <c r="AP1143" s="754"/>
      <c r="AQ1143" s="755"/>
      <c r="BR1143" s="111"/>
      <c r="BS1143" s="111"/>
      <c r="BT1143" s="111"/>
      <c r="BU1143" s="111"/>
      <c r="BV1143" s="111"/>
      <c r="BW1143" s="111"/>
      <c r="BX1143" s="111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  <c r="CI1143" s="111"/>
      <c r="CJ1143" s="111"/>
      <c r="CK1143" s="111"/>
      <c r="CL1143" s="263"/>
      <c r="CM1143" s="263"/>
      <c r="CN1143" s="263"/>
      <c r="CO1143" s="263"/>
      <c r="CP1143" s="263"/>
      <c r="CQ1143" s="263"/>
      <c r="CR1143" s="263"/>
      <c r="CS1143" s="263"/>
      <c r="CT1143" s="263"/>
      <c r="CU1143" s="263"/>
      <c r="CV1143" s="263"/>
      <c r="CW1143" s="263"/>
      <c r="CX1143" s="263"/>
      <c r="CY1143" s="263"/>
      <c r="CZ1143" s="263"/>
      <c r="DA1143" s="263"/>
      <c r="DB1143" s="263"/>
      <c r="DE1143" s="263"/>
      <c r="DF1143" s="263"/>
      <c r="DG1143" s="263"/>
      <c r="DM1143" s="263"/>
    </row>
    <row r="1144" spans="1:117" ht="20.100000000000001" hidden="1" customHeight="1">
      <c r="A1144" s="837"/>
      <c r="B1144" s="826"/>
      <c r="C1144" s="826"/>
      <c r="D1144" s="826"/>
      <c r="E1144" s="826"/>
      <c r="F1144" s="826"/>
      <c r="G1144" s="826"/>
      <c r="H1144" s="836"/>
      <c r="I1144" s="765" t="s">
        <v>905</v>
      </c>
      <c r="J1144" s="766"/>
      <c r="K1144" s="766"/>
      <c r="L1144" s="766"/>
      <c r="M1144" s="766"/>
      <c r="N1144" s="766"/>
      <c r="O1144" s="788"/>
      <c r="P1144" s="765" t="s">
        <v>663</v>
      </c>
      <c r="Q1144" s="788"/>
      <c r="R1144" s="733"/>
      <c r="S1144" s="826"/>
      <c r="T1144" s="766"/>
      <c r="U1144" s="766"/>
      <c r="V1144" s="710"/>
      <c r="W1144" s="871">
        <v>0</v>
      </c>
      <c r="X1144" s="766"/>
      <c r="Y1144" s="766"/>
      <c r="Z1144" s="710" t="s">
        <v>501</v>
      </c>
      <c r="AA1144" s="871">
        <v>1</v>
      </c>
      <c r="AB1144" s="766"/>
      <c r="AC1144" s="766"/>
      <c r="AD1144" s="709"/>
      <c r="AE1144" s="871"/>
      <c r="AF1144" s="766"/>
      <c r="AG1144" s="766"/>
      <c r="AH1144" s="709"/>
      <c r="AI1144" s="709"/>
      <c r="AJ1144" s="709"/>
      <c r="AK1144" s="795"/>
      <c r="AL1144" s="740">
        <f>ROUND(W1144*AA1144,3)</f>
        <v>0</v>
      </c>
      <c r="AM1144" s="741"/>
      <c r="AN1144" s="741"/>
      <c r="AO1144" s="741"/>
      <c r="AP1144" s="741"/>
      <c r="AQ1144" s="742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263"/>
      <c r="CM1144" s="263"/>
      <c r="CN1144" s="263"/>
      <c r="CO1144" s="263"/>
      <c r="CP1144" s="263"/>
      <c r="CQ1144" s="263"/>
      <c r="CR1144" s="263"/>
      <c r="CS1144" s="263"/>
      <c r="CT1144" s="263"/>
      <c r="CU1144" s="263"/>
      <c r="CV1144" s="263"/>
      <c r="CW1144" s="263"/>
      <c r="CX1144" s="263"/>
      <c r="CY1144" s="263"/>
      <c r="CZ1144" s="263"/>
      <c r="DA1144" s="263"/>
      <c r="DB1144" s="263"/>
      <c r="DE1144" s="263"/>
      <c r="DF1144" s="263"/>
      <c r="DG1144" s="263"/>
      <c r="DM1144" s="263"/>
    </row>
    <row r="1145" spans="1:117" ht="20.100000000000001" hidden="1" customHeight="1">
      <c r="A1145" s="837"/>
      <c r="B1145" s="826"/>
      <c r="C1145" s="826"/>
      <c r="D1145" s="826"/>
      <c r="E1145" s="826"/>
      <c r="F1145" s="826"/>
      <c r="G1145" s="826"/>
      <c r="H1145" s="836"/>
      <c r="I1145" s="765"/>
      <c r="J1145" s="766"/>
      <c r="K1145" s="766"/>
      <c r="L1145" s="766"/>
      <c r="M1145" s="766"/>
      <c r="N1145" s="766"/>
      <c r="O1145" s="788"/>
      <c r="P1145" s="765"/>
      <c r="Q1145" s="788"/>
      <c r="R1145" s="733"/>
      <c r="S1145" s="826"/>
      <c r="T1145" s="766"/>
      <c r="U1145" s="766"/>
      <c r="V1145" s="710"/>
      <c r="W1145" s="871">
        <v>0</v>
      </c>
      <c r="X1145" s="766"/>
      <c r="Y1145" s="766"/>
      <c r="Z1145" s="710" t="s">
        <v>501</v>
      </c>
      <c r="AA1145" s="871">
        <v>1</v>
      </c>
      <c r="AB1145" s="766"/>
      <c r="AC1145" s="766"/>
      <c r="AD1145" s="709"/>
      <c r="AE1145" s="871"/>
      <c r="AF1145" s="766"/>
      <c r="AG1145" s="766"/>
      <c r="AH1145" s="709"/>
      <c r="AI1145" s="709"/>
      <c r="AJ1145" s="709"/>
      <c r="AK1145" s="795"/>
      <c r="AL1145" s="740">
        <f>ROUND(W1145*AA1145,3)</f>
        <v>0</v>
      </c>
      <c r="AM1145" s="741"/>
      <c r="AN1145" s="741"/>
      <c r="AO1145" s="741"/>
      <c r="AP1145" s="741"/>
      <c r="AQ1145" s="742"/>
      <c r="CL1145" s="262"/>
      <c r="CM1145" s="262"/>
      <c r="CN1145" s="262"/>
      <c r="CO1145" s="262"/>
      <c r="CP1145" s="262"/>
      <c r="CQ1145" s="262"/>
      <c r="CR1145" s="262"/>
      <c r="CS1145" s="262"/>
      <c r="CT1145" s="262"/>
      <c r="CU1145" s="262"/>
      <c r="CV1145" s="262"/>
      <c r="CW1145" s="262"/>
      <c r="CX1145" s="262"/>
      <c r="CY1145" s="262"/>
      <c r="CZ1145" s="262"/>
      <c r="DA1145" s="262"/>
      <c r="DB1145" s="262"/>
      <c r="DC1145" s="262"/>
      <c r="DD1145" s="262"/>
      <c r="DE1145" s="262"/>
      <c r="DF1145" s="262"/>
      <c r="DG1145" s="262"/>
      <c r="DH1145" s="262"/>
      <c r="DI1145" s="262"/>
      <c r="DJ1145" s="263"/>
      <c r="DK1145" s="263"/>
      <c r="DL1145" s="263"/>
      <c r="DM1145" s="263"/>
    </row>
    <row r="1146" spans="1:117" ht="20.100000000000001" hidden="1" customHeight="1">
      <c r="A1146" s="837"/>
      <c r="B1146" s="826"/>
      <c r="C1146" s="826"/>
      <c r="D1146" s="826"/>
      <c r="E1146" s="826"/>
      <c r="F1146" s="826"/>
      <c r="G1146" s="826"/>
      <c r="H1146" s="836"/>
      <c r="I1146" s="765"/>
      <c r="J1146" s="766"/>
      <c r="K1146" s="766"/>
      <c r="L1146" s="766"/>
      <c r="M1146" s="766"/>
      <c r="N1146" s="766"/>
      <c r="O1146" s="788"/>
      <c r="P1146" s="765"/>
      <c r="Q1146" s="788"/>
      <c r="R1146" s="733"/>
      <c r="S1146" s="826"/>
      <c r="T1146" s="766"/>
      <c r="U1146" s="766"/>
      <c r="V1146" s="710"/>
      <c r="W1146" s="871">
        <v>0</v>
      </c>
      <c r="X1146" s="766"/>
      <c r="Y1146" s="766"/>
      <c r="Z1146" s="710" t="s">
        <v>501</v>
      </c>
      <c r="AA1146" s="871">
        <v>1</v>
      </c>
      <c r="AB1146" s="766"/>
      <c r="AC1146" s="766"/>
      <c r="AD1146" s="709"/>
      <c r="AE1146" s="871"/>
      <c r="AF1146" s="766"/>
      <c r="AG1146" s="766"/>
      <c r="AH1146" s="709"/>
      <c r="AI1146" s="709"/>
      <c r="AJ1146" s="709"/>
      <c r="AK1146" s="795"/>
      <c r="AL1146" s="740">
        <f>ROUND(W1146*AA1146,3)</f>
        <v>0</v>
      </c>
      <c r="AM1146" s="741"/>
      <c r="AN1146" s="741"/>
      <c r="AO1146" s="741"/>
      <c r="AP1146" s="741"/>
      <c r="AQ1146" s="742"/>
      <c r="CL1146" s="262"/>
      <c r="CM1146" s="262"/>
      <c r="CN1146" s="262"/>
      <c r="CO1146" s="262"/>
      <c r="CP1146" s="262"/>
      <c r="CQ1146" s="262"/>
      <c r="CR1146" s="262"/>
      <c r="CS1146" s="262"/>
      <c r="CT1146" s="262"/>
      <c r="CU1146" s="262"/>
      <c r="CV1146" s="262"/>
      <c r="CW1146" s="262"/>
      <c r="CX1146" s="262"/>
      <c r="CY1146" s="262"/>
      <c r="CZ1146" s="262"/>
      <c r="DA1146" s="262"/>
      <c r="DB1146" s="262"/>
      <c r="DC1146" s="263"/>
      <c r="DD1146" s="263"/>
      <c r="DE1146" s="262"/>
      <c r="DF1146" s="262"/>
      <c r="DG1146" s="262"/>
      <c r="DH1146" s="262"/>
      <c r="DI1146" s="262"/>
      <c r="DJ1146" s="263"/>
      <c r="DK1146" s="263"/>
      <c r="DL1146" s="263"/>
      <c r="DM1146" s="263"/>
    </row>
    <row r="1147" spans="1:117" ht="20.100000000000001" hidden="1" customHeight="1">
      <c r="A1147" s="837"/>
      <c r="B1147" s="826"/>
      <c r="C1147" s="826"/>
      <c r="D1147" s="826"/>
      <c r="E1147" s="826"/>
      <c r="F1147" s="826"/>
      <c r="G1147" s="826"/>
      <c r="H1147" s="836"/>
      <c r="I1147" s="765"/>
      <c r="J1147" s="766"/>
      <c r="K1147" s="766"/>
      <c r="L1147" s="766"/>
      <c r="M1147" s="766"/>
      <c r="N1147" s="766"/>
      <c r="O1147" s="788"/>
      <c r="P1147" s="765"/>
      <c r="Q1147" s="788"/>
      <c r="R1147" s="733"/>
      <c r="S1147" s="826"/>
      <c r="T1147" s="766"/>
      <c r="U1147" s="766"/>
      <c r="V1147" s="710"/>
      <c r="W1147" s="871">
        <v>0</v>
      </c>
      <c r="X1147" s="766"/>
      <c r="Y1147" s="766"/>
      <c r="Z1147" s="710" t="s">
        <v>501</v>
      </c>
      <c r="AA1147" s="871">
        <v>1</v>
      </c>
      <c r="AB1147" s="766"/>
      <c r="AC1147" s="766"/>
      <c r="AD1147" s="709"/>
      <c r="AE1147" s="871"/>
      <c r="AF1147" s="766"/>
      <c r="AG1147" s="766"/>
      <c r="AH1147" s="709"/>
      <c r="AI1147" s="709"/>
      <c r="AJ1147" s="709"/>
      <c r="AK1147" s="795"/>
      <c r="AL1147" s="740">
        <f>ROUND(W1147*AA1147,3)</f>
        <v>0</v>
      </c>
      <c r="AM1147" s="741"/>
      <c r="AN1147" s="741"/>
      <c r="AO1147" s="741"/>
      <c r="AP1147" s="741"/>
      <c r="AQ1147" s="742"/>
      <c r="CL1147" s="262"/>
      <c r="CM1147" s="262"/>
      <c r="CN1147" s="262"/>
      <c r="CO1147" s="262"/>
      <c r="CP1147" s="262"/>
      <c r="CQ1147" s="262"/>
      <c r="CR1147" s="262"/>
      <c r="CS1147" s="262"/>
      <c r="CT1147" s="262"/>
      <c r="CU1147" s="262"/>
      <c r="CV1147" s="262"/>
      <c r="CW1147" s="262"/>
      <c r="CX1147" s="262"/>
      <c r="CY1147" s="262"/>
      <c r="CZ1147" s="262"/>
      <c r="DA1147" s="262"/>
      <c r="DB1147" s="262"/>
      <c r="DC1147" s="263"/>
      <c r="DD1147" s="263"/>
      <c r="DE1147" s="262"/>
      <c r="DF1147" s="262"/>
      <c r="DG1147" s="262"/>
      <c r="DH1147" s="262"/>
      <c r="DI1147" s="262"/>
      <c r="DJ1147" s="263"/>
      <c r="DK1147" s="263"/>
      <c r="DL1147" s="263"/>
      <c r="DM1147" s="263"/>
    </row>
    <row r="1148" spans="1:117" ht="20.100000000000001" hidden="1" customHeight="1">
      <c r="A1148" s="837"/>
      <c r="B1148" s="826"/>
      <c r="C1148" s="826"/>
      <c r="D1148" s="826"/>
      <c r="E1148" s="826"/>
      <c r="F1148" s="826"/>
      <c r="G1148" s="826"/>
      <c r="H1148" s="836"/>
      <c r="I1148" s="765"/>
      <c r="J1148" s="766"/>
      <c r="K1148" s="766"/>
      <c r="L1148" s="766"/>
      <c r="M1148" s="766"/>
      <c r="N1148" s="766"/>
      <c r="O1148" s="788"/>
      <c r="P1148" s="765"/>
      <c r="Q1148" s="788"/>
      <c r="R1148" s="733"/>
      <c r="S1148" s="826"/>
      <c r="T1148" s="766"/>
      <c r="U1148" s="766"/>
      <c r="V1148" s="710"/>
      <c r="W1148" s="871">
        <v>0</v>
      </c>
      <c r="X1148" s="766"/>
      <c r="Y1148" s="766"/>
      <c r="Z1148" s="710" t="s">
        <v>501</v>
      </c>
      <c r="AA1148" s="871">
        <v>0</v>
      </c>
      <c r="AB1148" s="766"/>
      <c r="AC1148" s="766"/>
      <c r="AD1148" s="709"/>
      <c r="AE1148" s="871"/>
      <c r="AF1148" s="766"/>
      <c r="AG1148" s="766"/>
      <c r="AH1148" s="709"/>
      <c r="AI1148" s="709"/>
      <c r="AJ1148" s="709"/>
      <c r="AK1148" s="795"/>
      <c r="AL1148" s="740">
        <f>ROUND(W1148*AA1148,3)</f>
        <v>0</v>
      </c>
      <c r="AM1148" s="741"/>
      <c r="AN1148" s="741"/>
      <c r="AO1148" s="741"/>
      <c r="AP1148" s="741"/>
      <c r="AQ1148" s="742"/>
      <c r="CL1148" s="262"/>
      <c r="CM1148" s="262"/>
      <c r="CN1148" s="262"/>
      <c r="CO1148" s="262"/>
      <c r="CP1148" s="262"/>
      <c r="CQ1148" s="262"/>
      <c r="CR1148" s="262"/>
      <c r="CS1148" s="262"/>
      <c r="CT1148" s="262"/>
      <c r="CU1148" s="262"/>
      <c r="CV1148" s="262"/>
      <c r="CW1148" s="262"/>
      <c r="CX1148" s="262"/>
      <c r="CY1148" s="262"/>
      <c r="CZ1148" s="262"/>
      <c r="DA1148" s="262"/>
      <c r="DB1148" s="262"/>
      <c r="DC1148" s="263"/>
      <c r="DD1148" s="263"/>
      <c r="DE1148" s="262"/>
      <c r="DF1148" s="262"/>
      <c r="DG1148" s="262"/>
      <c r="DH1148" s="262"/>
      <c r="DI1148" s="262"/>
      <c r="DJ1148" s="263"/>
      <c r="DK1148" s="263"/>
      <c r="DL1148" s="263"/>
      <c r="DM1148" s="263"/>
    </row>
    <row r="1149" spans="1:117" ht="20.100000000000001" hidden="1" customHeight="1">
      <c r="A1149" s="837"/>
      <c r="B1149" s="826"/>
      <c r="C1149" s="826"/>
      <c r="D1149" s="826"/>
      <c r="E1149" s="826"/>
      <c r="F1149" s="826"/>
      <c r="G1149" s="826"/>
      <c r="H1149" s="836"/>
      <c r="I1149" s="765"/>
      <c r="J1149" s="766"/>
      <c r="K1149" s="766"/>
      <c r="L1149" s="766"/>
      <c r="M1149" s="766"/>
      <c r="N1149" s="766"/>
      <c r="O1149" s="788"/>
      <c r="P1149" s="765"/>
      <c r="Q1149" s="788"/>
      <c r="R1149" s="733"/>
      <c r="S1149" s="826"/>
      <c r="T1149" s="766"/>
      <c r="U1149" s="766"/>
      <c r="V1149" s="710"/>
      <c r="W1149" s="871"/>
      <c r="X1149" s="766"/>
      <c r="Y1149" s="766"/>
      <c r="Z1149" s="710"/>
      <c r="AA1149" s="871"/>
      <c r="AB1149" s="766"/>
      <c r="AC1149" s="766"/>
      <c r="AD1149" s="709"/>
      <c r="AE1149" s="871"/>
      <c r="AF1149" s="766"/>
      <c r="AG1149" s="766"/>
      <c r="AH1149" s="709"/>
      <c r="AI1149" s="709"/>
      <c r="AJ1149" s="709"/>
      <c r="AK1149" s="795"/>
      <c r="AL1149" s="740"/>
      <c r="AM1149" s="741"/>
      <c r="AN1149" s="741"/>
      <c r="AO1149" s="741"/>
      <c r="AP1149" s="741"/>
      <c r="AQ1149" s="742"/>
      <c r="AV1149" s="275"/>
      <c r="AW1149" s="275"/>
      <c r="AX1149" s="298"/>
      <c r="AY1149" s="275"/>
      <c r="AZ1149" s="298"/>
      <c r="BA1149" s="275"/>
      <c r="BB1149" s="275"/>
      <c r="BC1149" s="275"/>
      <c r="BD1149" s="295"/>
      <c r="BE1149" s="295"/>
      <c r="BF1149" s="295"/>
      <c r="CA1149" s="111"/>
      <c r="CB1149" s="111"/>
      <c r="CC1149" s="111"/>
      <c r="CD1149" s="111"/>
      <c r="CE1149" s="111"/>
      <c r="CF1149" s="111"/>
      <c r="CG1149" s="111"/>
      <c r="CH1149" s="111"/>
      <c r="CI1149" s="111"/>
      <c r="CJ1149" s="111"/>
      <c r="CK1149" s="111"/>
      <c r="CL1149" s="263"/>
      <c r="CM1149" s="263"/>
      <c r="CN1149" s="263"/>
      <c r="CO1149" s="263"/>
      <c r="CP1149" s="263"/>
      <c r="CQ1149" s="263"/>
      <c r="CR1149" s="263"/>
      <c r="CS1149" s="263"/>
      <c r="CT1149" s="263"/>
      <c r="CU1149" s="263"/>
      <c r="CV1149" s="263"/>
      <c r="CW1149" s="262"/>
      <c r="CX1149" s="262"/>
      <c r="CY1149" s="263"/>
      <c r="CZ1149" s="263"/>
      <c r="DA1149" s="263"/>
      <c r="DB1149" s="263"/>
      <c r="DC1149" s="263"/>
      <c r="DD1149" s="263"/>
      <c r="DE1149" s="263"/>
      <c r="DF1149" s="263"/>
      <c r="DG1149" s="263"/>
      <c r="DH1149" s="263"/>
      <c r="DI1149" s="263"/>
    </row>
    <row r="1150" spans="1:117" ht="20.100000000000001" hidden="1" customHeight="1">
      <c r="A1150" s="837"/>
      <c r="B1150" s="826"/>
      <c r="C1150" s="826"/>
      <c r="D1150" s="826"/>
      <c r="E1150" s="826"/>
      <c r="F1150" s="826"/>
      <c r="G1150" s="826"/>
      <c r="H1150" s="836"/>
      <c r="I1150" s="765"/>
      <c r="J1150" s="766"/>
      <c r="K1150" s="766"/>
      <c r="L1150" s="766"/>
      <c r="M1150" s="766"/>
      <c r="N1150" s="766"/>
      <c r="O1150" s="788"/>
      <c r="P1150" s="811"/>
      <c r="Q1150" s="788"/>
      <c r="R1150" s="1206" t="s">
        <v>431</v>
      </c>
      <c r="S1150" s="809"/>
      <c r="T1150" s="809"/>
      <c r="U1150" s="763" t="s">
        <v>496</v>
      </c>
      <c r="V1150" s="747"/>
      <c r="W1150" s="747"/>
      <c r="X1150" s="747"/>
      <c r="Y1150" s="763"/>
      <c r="Z1150" s="747"/>
      <c r="AA1150" s="747"/>
      <c r="AB1150" s="747"/>
      <c r="AC1150" s="747"/>
      <c r="AD1150" s="747"/>
      <c r="AE1150" s="747"/>
      <c r="AF1150" s="747"/>
      <c r="AG1150" s="747"/>
      <c r="AH1150" s="747"/>
      <c r="AI1150" s="747"/>
      <c r="AJ1150" s="747"/>
      <c r="AK1150" s="810"/>
      <c r="AL1150" s="753">
        <f>SUM(AL1144:AL1149)</f>
        <v>0</v>
      </c>
      <c r="AM1150" s="754"/>
      <c r="AN1150" s="754"/>
      <c r="AO1150" s="754"/>
      <c r="AP1150" s="754"/>
      <c r="AQ1150" s="755"/>
      <c r="CL1150" s="262"/>
      <c r="CM1150" s="262"/>
      <c r="CN1150" s="262"/>
      <c r="CO1150" s="262"/>
      <c r="CP1150" s="262"/>
      <c r="CQ1150" s="262"/>
      <c r="CR1150" s="262"/>
      <c r="CS1150" s="262"/>
      <c r="CT1150" s="262"/>
      <c r="CU1150" s="262"/>
      <c r="CV1150" s="262"/>
      <c r="CW1150" s="262"/>
      <c r="CX1150" s="262"/>
      <c r="CY1150" s="262"/>
      <c r="CZ1150" s="262"/>
      <c r="DA1150" s="262"/>
      <c r="DB1150" s="262"/>
      <c r="DC1150" s="263"/>
      <c r="DD1150" s="263"/>
      <c r="DE1150" s="262"/>
      <c r="DF1150" s="262"/>
      <c r="DG1150" s="262"/>
      <c r="DH1150" s="262"/>
      <c r="DI1150" s="262"/>
      <c r="DJ1150" s="263"/>
      <c r="DK1150" s="263"/>
      <c r="DL1150" s="263"/>
      <c r="DM1150" s="263"/>
    </row>
    <row r="1151" spans="1:117" ht="20.100000000000001" hidden="1" customHeight="1">
      <c r="A1151" s="842"/>
      <c r="B1151" s="843"/>
      <c r="C1151" s="843"/>
      <c r="D1151" s="843"/>
      <c r="E1151" s="843"/>
      <c r="F1151" s="843"/>
      <c r="G1151" s="843"/>
      <c r="H1151" s="844"/>
      <c r="I1151" s="902" t="s">
        <v>633</v>
      </c>
      <c r="J1151" s="919"/>
      <c r="K1151" s="919"/>
      <c r="L1151" s="919"/>
      <c r="M1151" s="919"/>
      <c r="N1151" s="919"/>
      <c r="O1151" s="903"/>
      <c r="P1151" s="849" t="s">
        <v>663</v>
      </c>
      <c r="Q1151" s="903"/>
      <c r="R1151" s="1322" t="s">
        <v>633</v>
      </c>
      <c r="S1151" s="919"/>
      <c r="T1151" s="919"/>
      <c r="U1151" s="920"/>
      <c r="V1151" s="906"/>
      <c r="W1151" s="906"/>
      <c r="X1151" s="906"/>
      <c r="Y1151" s="906"/>
      <c r="Z1151" s="906"/>
      <c r="AA1151" s="906"/>
      <c r="AB1151" s="906"/>
      <c r="AC1151" s="906"/>
      <c r="AD1151" s="906"/>
      <c r="AE1151" s="906"/>
      <c r="AF1151" s="906"/>
      <c r="AG1151" s="906"/>
      <c r="AH1151" s="906"/>
      <c r="AI1151" s="906"/>
      <c r="AJ1151" s="906"/>
      <c r="AK1151" s="907"/>
      <c r="AL1151" s="908">
        <f>AL1117+AL1121+AL1127+AL1136+AL1143+AL1150</f>
        <v>147</v>
      </c>
      <c r="AM1151" s="909"/>
      <c r="AN1151" s="909"/>
      <c r="AO1151" s="909"/>
      <c r="AP1151" s="909"/>
      <c r="AQ1151" s="910"/>
      <c r="CL1151" s="262"/>
      <c r="CM1151" s="262"/>
      <c r="CN1151" s="262"/>
      <c r="CO1151" s="262"/>
      <c r="CP1151" s="262"/>
      <c r="CQ1151" s="262"/>
      <c r="CR1151" s="262"/>
      <c r="CS1151" s="262"/>
      <c r="CT1151" s="262"/>
      <c r="CU1151" s="262"/>
      <c r="CV1151" s="262"/>
      <c r="CW1151" s="262"/>
      <c r="CX1151" s="262"/>
      <c r="CY1151" s="262"/>
      <c r="CZ1151" s="262"/>
      <c r="DA1151" s="262"/>
      <c r="DB1151" s="262"/>
      <c r="DC1151" s="263"/>
      <c r="DD1151" s="263"/>
      <c r="DE1151" s="262"/>
      <c r="DF1151" s="262"/>
      <c r="DG1151" s="262"/>
      <c r="DH1151" s="262"/>
      <c r="DI1151" s="263"/>
      <c r="DJ1151" s="263"/>
      <c r="DK1151" s="263"/>
      <c r="DL1151" s="263"/>
    </row>
    <row r="1152" spans="1:117" ht="20.100000000000001" hidden="1" customHeight="1">
      <c r="A1152" s="765" t="s">
        <v>906</v>
      </c>
      <c r="B1152" s="766"/>
      <c r="C1152" s="766"/>
      <c r="D1152" s="766"/>
      <c r="E1152" s="766"/>
      <c r="F1152" s="766"/>
      <c r="G1152" s="766"/>
      <c r="H1152" s="788"/>
      <c r="I1152" s="787" t="s">
        <v>41</v>
      </c>
      <c r="J1152" s="766"/>
      <c r="K1152" s="766"/>
      <c r="L1152" s="766"/>
      <c r="M1152" s="766"/>
      <c r="N1152" s="766"/>
      <c r="O1152" s="788"/>
      <c r="P1152" s="765" t="s">
        <v>663</v>
      </c>
      <c r="Q1152" s="788"/>
      <c r="R1152" s="765" t="s">
        <v>892</v>
      </c>
      <c r="S1152" s="766"/>
      <c r="T1152" s="766"/>
      <c r="U1152" s="710" t="s">
        <v>479</v>
      </c>
      <c r="V1152" s="709" t="s">
        <v>907</v>
      </c>
      <c r="W1152" s="827"/>
      <c r="X1152" s="709"/>
      <c r="Y1152" s="710"/>
      <c r="Z1152" s="766"/>
      <c r="AA1152" s="766"/>
      <c r="AB1152" s="766"/>
      <c r="AC1152" s="766"/>
      <c r="AD1152" s="766"/>
      <c r="AE1152" s="709"/>
      <c r="AF1152" s="710"/>
      <c r="AG1152" s="709"/>
      <c r="AH1152" s="709"/>
      <c r="AI1152" s="709"/>
      <c r="AJ1152" s="709"/>
      <c r="AK1152" s="795"/>
      <c r="AL1152" s="799"/>
      <c r="AM1152" s="800"/>
      <c r="AN1152" s="800"/>
      <c r="AO1152" s="800"/>
      <c r="AP1152" s="800"/>
      <c r="AQ1152" s="742"/>
      <c r="AS1152" s="275"/>
      <c r="AT1152" s="275"/>
      <c r="AU1152" s="275"/>
      <c r="CL1152" s="262"/>
      <c r="CM1152" s="262"/>
      <c r="CN1152" s="262"/>
      <c r="CO1152" s="262"/>
      <c r="CP1152" s="262"/>
      <c r="CQ1152" s="262"/>
      <c r="CR1152" s="262"/>
      <c r="CS1152" s="262"/>
      <c r="CT1152" s="262"/>
      <c r="CU1152" s="262"/>
      <c r="CV1152" s="262"/>
      <c r="CW1152" s="262"/>
      <c r="CX1152" s="262"/>
      <c r="CY1152" s="262"/>
      <c r="CZ1152" s="262"/>
      <c r="DA1152" s="262"/>
      <c r="DB1152" s="262"/>
      <c r="DC1152" s="263"/>
      <c r="DD1152" s="263"/>
      <c r="DE1152" s="262"/>
      <c r="DF1152" s="262"/>
      <c r="DG1152" s="262"/>
      <c r="DH1152" s="263"/>
      <c r="DI1152" s="263"/>
      <c r="DJ1152" s="263"/>
      <c r="DK1152" s="263"/>
    </row>
    <row r="1153" spans="1:115" ht="20.100000000000001" hidden="1" customHeight="1">
      <c r="A1153" s="837"/>
      <c r="B1153" s="826"/>
      <c r="C1153" s="766"/>
      <c r="D1153" s="766"/>
      <c r="E1153" s="826"/>
      <c r="F1153" s="826"/>
      <c r="G1153" s="826"/>
      <c r="H1153" s="836"/>
      <c r="I1153" s="715" t="s">
        <v>908</v>
      </c>
      <c r="J1153" s="716"/>
      <c r="K1153" s="716"/>
      <c r="L1153" s="716"/>
      <c r="M1153" s="716"/>
      <c r="N1153" s="716"/>
      <c r="O1153" s="848"/>
      <c r="P1153" s="715" t="s">
        <v>663</v>
      </c>
      <c r="Q1153" s="848"/>
      <c r="R1153" s="956"/>
      <c r="S1153" s="724"/>
      <c r="T1153" s="724"/>
      <c r="U1153" s="724"/>
      <c r="V1153" s="896"/>
      <c r="W1153" s="724"/>
      <c r="X1153" s="724"/>
      <c r="Y1153" s="724"/>
      <c r="Z1153" s="724"/>
      <c r="AA1153" s="724"/>
      <c r="AB1153" s="724"/>
      <c r="AC1153" s="724"/>
      <c r="AD1153" s="724"/>
      <c r="AE1153" s="724"/>
      <c r="AF1153" s="724"/>
      <c r="AG1153" s="724"/>
      <c r="AH1153" s="724"/>
      <c r="AI1153" s="724"/>
      <c r="AJ1153" s="724"/>
      <c r="AK1153" s="899"/>
      <c r="AL1153" s="1280"/>
      <c r="AM1153" s="1283"/>
      <c r="AN1153" s="1283"/>
      <c r="AO1153" s="1283"/>
      <c r="AP1153" s="1283"/>
      <c r="AQ1153" s="901"/>
      <c r="AS1153" s="275"/>
      <c r="AT1153" s="275"/>
      <c r="AU1153" s="275"/>
      <c r="CL1153" s="262"/>
      <c r="CM1153" s="262"/>
      <c r="CN1153" s="262"/>
      <c r="CO1153" s="262"/>
      <c r="CP1153" s="262"/>
      <c r="CQ1153" s="262"/>
      <c r="CR1153" s="262"/>
      <c r="CS1153" s="262"/>
      <c r="CT1153" s="262"/>
      <c r="CU1153" s="262"/>
      <c r="CV1153" s="262"/>
      <c r="CW1153" s="262"/>
      <c r="CX1153" s="262"/>
      <c r="CY1153" s="262"/>
      <c r="CZ1153" s="262"/>
      <c r="DA1153" s="262"/>
      <c r="DB1153" s="262"/>
      <c r="DC1153" s="263"/>
      <c r="DD1153" s="263"/>
      <c r="DE1153" s="262"/>
      <c r="DF1153" s="262"/>
      <c r="DG1153" s="262"/>
      <c r="DH1153" s="263"/>
      <c r="DI1153" s="263"/>
      <c r="DJ1153" s="263"/>
      <c r="DK1153" s="263"/>
    </row>
    <row r="1154" spans="1:115" s="110" customFormat="1" ht="20.100000000000001" hidden="1" customHeight="1">
      <c r="A1154" s="837"/>
      <c r="B1154" s="826"/>
      <c r="C1154" s="766"/>
      <c r="D1154" s="766"/>
      <c r="E1154" s="826"/>
      <c r="F1154" s="826"/>
      <c r="G1154" s="826"/>
      <c r="H1154" s="836"/>
      <c r="I1154" s="706"/>
      <c r="J1154" s="704"/>
      <c r="K1154" s="704"/>
      <c r="L1154" s="704"/>
      <c r="M1154" s="704"/>
      <c r="N1154" s="704"/>
      <c r="O1154" s="705"/>
      <c r="P1154" s="706"/>
      <c r="Q1154" s="705"/>
      <c r="R1154" s="733"/>
      <c r="S1154" s="826"/>
      <c r="T1154" s="766"/>
      <c r="U1154" s="766"/>
      <c r="V1154" s="710"/>
      <c r="W1154" s="871">
        <v>0</v>
      </c>
      <c r="X1154" s="766"/>
      <c r="Y1154" s="766"/>
      <c r="Z1154" s="710" t="s">
        <v>540</v>
      </c>
      <c r="AA1154" s="871">
        <v>0</v>
      </c>
      <c r="AB1154" s="766"/>
      <c r="AC1154" s="766"/>
      <c r="AD1154" s="709" t="s">
        <v>474</v>
      </c>
      <c r="AE1154" s="871">
        <v>0</v>
      </c>
      <c r="AF1154" s="766"/>
      <c r="AG1154" s="766"/>
      <c r="AH1154" s="709" t="s">
        <v>900</v>
      </c>
      <c r="AI1154" s="709">
        <v>2</v>
      </c>
      <c r="AJ1154" s="709"/>
      <c r="AK1154" s="795"/>
      <c r="AL1154" s="740">
        <f>ROUND(W1154*(AA1154+AE1154)/AI1154,3)</f>
        <v>0</v>
      </c>
      <c r="AM1154" s="741"/>
      <c r="AN1154" s="741"/>
      <c r="AO1154" s="741"/>
      <c r="AP1154" s="741"/>
      <c r="AQ1154" s="742"/>
      <c r="AR1154" s="111"/>
      <c r="AS1154" s="109"/>
      <c r="AT1154" s="109"/>
      <c r="AU1154" s="109"/>
      <c r="AV1154" s="111"/>
      <c r="AW1154" s="111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09"/>
      <c r="BM1154" s="109"/>
      <c r="BN1154" s="109"/>
      <c r="BO1154" s="109"/>
      <c r="BP1154" s="109"/>
      <c r="BQ1154" s="109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263"/>
      <c r="CM1154" s="263"/>
      <c r="CN1154" s="263"/>
      <c r="CO1154" s="263"/>
      <c r="CP1154" s="263"/>
      <c r="CQ1154" s="263"/>
      <c r="CR1154" s="263"/>
      <c r="CS1154" s="263"/>
      <c r="CT1154" s="263"/>
      <c r="CU1154" s="263"/>
      <c r="CV1154" s="263"/>
      <c r="CW1154" s="263"/>
      <c r="CX1154" s="263"/>
      <c r="CY1154" s="263"/>
      <c r="CZ1154" s="263"/>
      <c r="DA1154" s="263"/>
      <c r="DB1154" s="263"/>
      <c r="DC1154" s="263"/>
      <c r="DD1154" s="263"/>
      <c r="DE1154" s="263"/>
      <c r="DF1154" s="263"/>
      <c r="DG1154" s="263"/>
      <c r="DH1154" s="263"/>
      <c r="DI1154" s="263"/>
      <c r="DJ1154" s="263"/>
    </row>
    <row r="1155" spans="1:115" ht="20.100000000000001" hidden="1" customHeight="1">
      <c r="A1155" s="837"/>
      <c r="B1155" s="826"/>
      <c r="C1155" s="766"/>
      <c r="D1155" s="766"/>
      <c r="E1155" s="826"/>
      <c r="F1155" s="826"/>
      <c r="G1155" s="826"/>
      <c r="H1155" s="836"/>
      <c r="I1155" s="706"/>
      <c r="J1155" s="704"/>
      <c r="K1155" s="704"/>
      <c r="L1155" s="704"/>
      <c r="M1155" s="704"/>
      <c r="N1155" s="704"/>
      <c r="O1155" s="705"/>
      <c r="P1155" s="706"/>
      <c r="Q1155" s="705"/>
      <c r="R1155" s="733"/>
      <c r="S1155" s="826"/>
      <c r="T1155" s="766"/>
      <c r="U1155" s="766"/>
      <c r="V1155" s="710"/>
      <c r="W1155" s="871">
        <v>0</v>
      </c>
      <c r="X1155" s="766"/>
      <c r="Y1155" s="766"/>
      <c r="Z1155" s="710" t="s">
        <v>540</v>
      </c>
      <c r="AA1155" s="871">
        <v>0</v>
      </c>
      <c r="AB1155" s="766"/>
      <c r="AC1155" s="766"/>
      <c r="AD1155" s="709" t="s">
        <v>474</v>
      </c>
      <c r="AE1155" s="871">
        <v>0</v>
      </c>
      <c r="AF1155" s="766"/>
      <c r="AG1155" s="766"/>
      <c r="AH1155" s="709" t="s">
        <v>900</v>
      </c>
      <c r="AI1155" s="709">
        <v>2</v>
      </c>
      <c r="AJ1155" s="709"/>
      <c r="AK1155" s="795"/>
      <c r="AL1155" s="740">
        <f>ROUND(W1155*(AA1155+AE1155)/AI1155,3)</f>
        <v>0</v>
      </c>
      <c r="AM1155" s="741"/>
      <c r="AN1155" s="741"/>
      <c r="AO1155" s="741"/>
      <c r="AP1155" s="741"/>
      <c r="AQ1155" s="742"/>
      <c r="AS1155" s="275"/>
      <c r="AT1155" s="275"/>
      <c r="AU1155" s="275"/>
      <c r="BL1155" s="275"/>
      <c r="BM1155" s="275"/>
      <c r="BN1155" s="275"/>
      <c r="BO1155" s="275"/>
      <c r="BP1155" s="275"/>
      <c r="BQ1155" s="275"/>
      <c r="CL1155" s="262"/>
      <c r="CM1155" s="262"/>
      <c r="CN1155" s="262"/>
      <c r="CO1155" s="262"/>
      <c r="CP1155" s="262"/>
      <c r="CQ1155" s="262"/>
      <c r="CR1155" s="262"/>
      <c r="CS1155" s="262"/>
      <c r="CT1155" s="262"/>
      <c r="CU1155" s="262"/>
      <c r="CV1155" s="262"/>
      <c r="CW1155" s="262"/>
      <c r="CX1155" s="262"/>
      <c r="CY1155" s="262"/>
      <c r="CZ1155" s="262"/>
      <c r="DA1155" s="262"/>
      <c r="DB1155" s="262"/>
      <c r="DC1155" s="263"/>
      <c r="DD1155" s="263"/>
      <c r="DE1155" s="262"/>
      <c r="DF1155" s="262"/>
      <c r="DG1155" s="262"/>
      <c r="DH1155" s="263"/>
      <c r="DI1155" s="263"/>
      <c r="DJ1155" s="263"/>
    </row>
    <row r="1156" spans="1:115" ht="20.100000000000001" hidden="1" customHeight="1">
      <c r="A1156" s="837"/>
      <c r="B1156" s="826"/>
      <c r="C1156" s="766"/>
      <c r="D1156" s="766"/>
      <c r="E1156" s="826"/>
      <c r="F1156" s="826"/>
      <c r="G1156" s="826"/>
      <c r="H1156" s="836"/>
      <c r="I1156" s="706"/>
      <c r="J1156" s="704"/>
      <c r="K1156" s="704"/>
      <c r="L1156" s="704"/>
      <c r="M1156" s="704"/>
      <c r="N1156" s="704"/>
      <c r="O1156" s="705"/>
      <c r="P1156" s="706"/>
      <c r="Q1156" s="705"/>
      <c r="R1156" s="733"/>
      <c r="S1156" s="826"/>
      <c r="T1156" s="766"/>
      <c r="U1156" s="766"/>
      <c r="V1156" s="710"/>
      <c r="W1156" s="871">
        <v>0</v>
      </c>
      <c r="X1156" s="766"/>
      <c r="Y1156" s="766"/>
      <c r="Z1156" s="710" t="s">
        <v>540</v>
      </c>
      <c r="AA1156" s="871">
        <v>0</v>
      </c>
      <c r="AB1156" s="766"/>
      <c r="AC1156" s="766"/>
      <c r="AD1156" s="709" t="s">
        <v>474</v>
      </c>
      <c r="AE1156" s="871">
        <v>0</v>
      </c>
      <c r="AF1156" s="766"/>
      <c r="AG1156" s="766"/>
      <c r="AH1156" s="709" t="s">
        <v>900</v>
      </c>
      <c r="AI1156" s="709">
        <v>2</v>
      </c>
      <c r="AJ1156" s="709"/>
      <c r="AK1156" s="795"/>
      <c r="AL1156" s="740">
        <f>ROUND(W1156*(AA1156+AE1156)/AI1156,3)</f>
        <v>0</v>
      </c>
      <c r="AM1156" s="741"/>
      <c r="AN1156" s="741"/>
      <c r="AO1156" s="741"/>
      <c r="AP1156" s="741"/>
      <c r="AQ1156" s="742"/>
      <c r="AS1156" s="275"/>
      <c r="AT1156" s="275"/>
      <c r="AU1156" s="275"/>
      <c r="BL1156" s="275"/>
      <c r="BM1156" s="275"/>
      <c r="BN1156" s="275"/>
      <c r="BO1156" s="275"/>
      <c r="BP1156" s="275"/>
      <c r="BQ1156" s="275"/>
      <c r="CL1156" s="262"/>
      <c r="CM1156" s="262"/>
      <c r="CN1156" s="262"/>
      <c r="CO1156" s="262"/>
      <c r="CP1156" s="262"/>
      <c r="CQ1156" s="262"/>
      <c r="CR1156" s="262"/>
      <c r="CS1156" s="262"/>
      <c r="CT1156" s="262"/>
      <c r="CU1156" s="262"/>
      <c r="CV1156" s="262"/>
      <c r="CW1156" s="262"/>
      <c r="CX1156" s="262"/>
      <c r="CY1156" s="262"/>
      <c r="CZ1156" s="262"/>
      <c r="DA1156" s="262"/>
      <c r="DB1156" s="262"/>
      <c r="DC1156" s="263"/>
      <c r="DD1156" s="263"/>
      <c r="DE1156" s="262"/>
      <c r="DF1156" s="262"/>
      <c r="DG1156" s="262"/>
      <c r="DH1156" s="263"/>
      <c r="DI1156" s="263"/>
      <c r="DJ1156" s="263"/>
    </row>
    <row r="1157" spans="1:115" ht="20.100000000000001" hidden="1" customHeight="1">
      <c r="A1157" s="837"/>
      <c r="B1157" s="826"/>
      <c r="C1157" s="766"/>
      <c r="D1157" s="766"/>
      <c r="E1157" s="826"/>
      <c r="F1157" s="826"/>
      <c r="G1157" s="826"/>
      <c r="H1157" s="836"/>
      <c r="I1157" s="706"/>
      <c r="J1157" s="704"/>
      <c r="K1157" s="704"/>
      <c r="L1157" s="704"/>
      <c r="M1157" s="704"/>
      <c r="N1157" s="704"/>
      <c r="O1157" s="705"/>
      <c r="P1157" s="706"/>
      <c r="Q1157" s="705"/>
      <c r="R1157" s="733"/>
      <c r="S1157" s="826"/>
      <c r="T1157" s="766"/>
      <c r="U1157" s="766"/>
      <c r="V1157" s="710"/>
      <c r="W1157" s="871">
        <v>0</v>
      </c>
      <c r="X1157" s="766"/>
      <c r="Y1157" s="766"/>
      <c r="Z1157" s="710" t="s">
        <v>540</v>
      </c>
      <c r="AA1157" s="871">
        <v>0</v>
      </c>
      <c r="AB1157" s="766"/>
      <c r="AC1157" s="766"/>
      <c r="AD1157" s="709" t="s">
        <v>474</v>
      </c>
      <c r="AE1157" s="871">
        <v>0</v>
      </c>
      <c r="AF1157" s="766"/>
      <c r="AG1157" s="766"/>
      <c r="AH1157" s="709" t="s">
        <v>900</v>
      </c>
      <c r="AI1157" s="709">
        <v>2</v>
      </c>
      <c r="AJ1157" s="709"/>
      <c r="AK1157" s="795"/>
      <c r="AL1157" s="740">
        <f>ROUND(W1157*(AA1157+AE1157)/AI1157,3)</f>
        <v>0</v>
      </c>
      <c r="AM1157" s="741"/>
      <c r="AN1157" s="741"/>
      <c r="AO1157" s="741"/>
      <c r="AP1157" s="741"/>
      <c r="AQ1157" s="742"/>
      <c r="AS1157" s="275"/>
      <c r="AT1157" s="275"/>
      <c r="AU1157" s="275"/>
      <c r="BL1157" s="275"/>
      <c r="BM1157" s="275"/>
      <c r="BN1157" s="275"/>
      <c r="BO1157" s="275"/>
      <c r="BP1157" s="275"/>
      <c r="BQ1157" s="275"/>
      <c r="CL1157" s="262"/>
      <c r="CM1157" s="262"/>
      <c r="CN1157" s="262"/>
      <c r="CO1157" s="262"/>
      <c r="CP1157" s="262"/>
      <c r="CQ1157" s="262"/>
      <c r="CR1157" s="262"/>
      <c r="CS1157" s="262"/>
      <c r="CT1157" s="262"/>
      <c r="CU1157" s="262"/>
      <c r="CV1157" s="262"/>
      <c r="CW1157" s="262"/>
      <c r="CX1157" s="262"/>
      <c r="CY1157" s="262"/>
      <c r="CZ1157" s="262"/>
      <c r="DA1157" s="262"/>
      <c r="DB1157" s="262"/>
      <c r="DC1157" s="263"/>
      <c r="DD1157" s="263"/>
      <c r="DE1157" s="262"/>
      <c r="DF1157" s="262"/>
      <c r="DG1157" s="262"/>
      <c r="DH1157" s="263"/>
      <c r="DI1157" s="263"/>
      <c r="DJ1157" s="263"/>
    </row>
    <row r="1158" spans="1:115" ht="20.100000000000001" hidden="1" customHeight="1">
      <c r="A1158" s="837"/>
      <c r="B1158" s="826"/>
      <c r="C1158" s="766"/>
      <c r="D1158" s="766"/>
      <c r="E1158" s="826"/>
      <c r="F1158" s="826"/>
      <c r="G1158" s="826"/>
      <c r="H1158" s="836"/>
      <c r="I1158" s="706"/>
      <c r="J1158" s="704"/>
      <c r="K1158" s="704"/>
      <c r="L1158" s="704"/>
      <c r="M1158" s="704"/>
      <c r="N1158" s="704"/>
      <c r="O1158" s="705"/>
      <c r="P1158" s="706"/>
      <c r="Q1158" s="705"/>
      <c r="R1158" s="733"/>
      <c r="S1158" s="826"/>
      <c r="T1158" s="766"/>
      <c r="U1158" s="766"/>
      <c r="V1158" s="710"/>
      <c r="W1158" s="871">
        <v>0</v>
      </c>
      <c r="X1158" s="766"/>
      <c r="Y1158" s="766"/>
      <c r="Z1158" s="710" t="s">
        <v>540</v>
      </c>
      <c r="AA1158" s="871">
        <v>0</v>
      </c>
      <c r="AB1158" s="766"/>
      <c r="AC1158" s="766"/>
      <c r="AD1158" s="709" t="s">
        <v>474</v>
      </c>
      <c r="AE1158" s="871">
        <v>0</v>
      </c>
      <c r="AF1158" s="766"/>
      <c r="AG1158" s="766"/>
      <c r="AH1158" s="709" t="s">
        <v>900</v>
      </c>
      <c r="AI1158" s="709">
        <v>2</v>
      </c>
      <c r="AJ1158" s="709"/>
      <c r="AK1158" s="795"/>
      <c r="AL1158" s="740">
        <f>ROUND(W1158*(AA1158+AE1158)/AI1158,3)</f>
        <v>0</v>
      </c>
      <c r="AM1158" s="741"/>
      <c r="AN1158" s="741"/>
      <c r="AO1158" s="741"/>
      <c r="AP1158" s="741"/>
      <c r="AQ1158" s="742"/>
      <c r="AS1158" s="275"/>
      <c r="AT1158" s="275"/>
      <c r="AU1158" s="275"/>
      <c r="BL1158" s="275"/>
      <c r="BM1158" s="275"/>
      <c r="BN1158" s="275"/>
      <c r="BO1158" s="275"/>
      <c r="BP1158" s="275"/>
      <c r="BQ1158" s="275"/>
      <c r="CL1158" s="262"/>
      <c r="CM1158" s="262"/>
      <c r="CN1158" s="262"/>
      <c r="CO1158" s="262"/>
      <c r="CP1158" s="262"/>
      <c r="CQ1158" s="262"/>
      <c r="CR1158" s="262"/>
      <c r="CS1158" s="262"/>
      <c r="CT1158" s="262"/>
      <c r="CU1158" s="262"/>
      <c r="CV1158" s="262"/>
      <c r="CW1158" s="262"/>
      <c r="CX1158" s="262"/>
      <c r="CY1158" s="262"/>
      <c r="CZ1158" s="262"/>
      <c r="DA1158" s="262"/>
      <c r="DB1158" s="262"/>
      <c r="DC1158" s="263"/>
      <c r="DD1158" s="263"/>
      <c r="DE1158" s="262"/>
      <c r="DF1158" s="262"/>
      <c r="DG1158" s="262"/>
      <c r="DH1158" s="263"/>
      <c r="DI1158" s="263"/>
      <c r="DJ1158" s="263"/>
    </row>
    <row r="1159" spans="1:115" ht="20.100000000000001" hidden="1" customHeight="1">
      <c r="A1159" s="837"/>
      <c r="B1159" s="826"/>
      <c r="C1159" s="766"/>
      <c r="D1159" s="766"/>
      <c r="E1159" s="826"/>
      <c r="F1159" s="826"/>
      <c r="G1159" s="826"/>
      <c r="H1159" s="836"/>
      <c r="I1159" s="1024"/>
      <c r="J1159" s="1323"/>
      <c r="K1159" s="1323"/>
      <c r="L1159" s="1323"/>
      <c r="M1159" s="1323"/>
      <c r="N1159" s="1323"/>
      <c r="O1159" s="1025"/>
      <c r="P1159" s="1024"/>
      <c r="Q1159" s="1025"/>
      <c r="R1159" s="1206" t="s">
        <v>431</v>
      </c>
      <c r="S1159" s="809"/>
      <c r="T1159" s="809"/>
      <c r="U1159" s="763" t="s">
        <v>496</v>
      </c>
      <c r="V1159" s="747"/>
      <c r="W1159" s="747"/>
      <c r="X1159" s="747"/>
      <c r="Y1159" s="763"/>
      <c r="Z1159" s="747"/>
      <c r="AA1159" s="747"/>
      <c r="AB1159" s="747"/>
      <c r="AC1159" s="747"/>
      <c r="AD1159" s="747"/>
      <c r="AE1159" s="747"/>
      <c r="AF1159" s="747"/>
      <c r="AG1159" s="747"/>
      <c r="AH1159" s="747"/>
      <c r="AI1159" s="747"/>
      <c r="AJ1159" s="747"/>
      <c r="AK1159" s="810"/>
      <c r="AL1159" s="753">
        <f>SUM(AL1154:AL1158)</f>
        <v>0</v>
      </c>
      <c r="AM1159" s="754"/>
      <c r="AN1159" s="754"/>
      <c r="AO1159" s="754"/>
      <c r="AP1159" s="754"/>
      <c r="AQ1159" s="755"/>
      <c r="AS1159" s="275"/>
      <c r="AT1159" s="275"/>
      <c r="AU1159" s="275"/>
      <c r="BL1159" s="275"/>
      <c r="BM1159" s="275"/>
      <c r="BN1159" s="275"/>
      <c r="BO1159" s="275"/>
      <c r="BP1159" s="275"/>
      <c r="BQ1159" s="275"/>
      <c r="CL1159" s="262"/>
      <c r="CM1159" s="262"/>
      <c r="CN1159" s="262"/>
      <c r="CO1159" s="262"/>
      <c r="CP1159" s="262"/>
      <c r="CQ1159" s="262"/>
      <c r="CR1159" s="262"/>
      <c r="CS1159" s="262"/>
      <c r="CT1159" s="262"/>
      <c r="CU1159" s="262"/>
      <c r="CV1159" s="262"/>
      <c r="CW1159" s="262"/>
      <c r="CX1159" s="262"/>
      <c r="CY1159" s="262"/>
      <c r="CZ1159" s="262"/>
      <c r="DA1159" s="262"/>
      <c r="DB1159" s="262"/>
      <c r="DC1159" s="263"/>
      <c r="DD1159" s="263"/>
      <c r="DE1159" s="262"/>
      <c r="DF1159" s="262"/>
      <c r="DG1159" s="262"/>
      <c r="DH1159" s="263"/>
      <c r="DI1159" s="263"/>
      <c r="DJ1159" s="263"/>
    </row>
    <row r="1160" spans="1:115" ht="20.100000000000001" hidden="1" customHeight="1">
      <c r="A1160" s="837"/>
      <c r="B1160" s="826"/>
      <c r="C1160" s="766"/>
      <c r="D1160" s="766"/>
      <c r="E1160" s="826"/>
      <c r="F1160" s="826"/>
      <c r="G1160" s="826"/>
      <c r="H1160" s="836"/>
      <c r="I1160" s="715" t="s">
        <v>909</v>
      </c>
      <c r="J1160" s="716"/>
      <c r="K1160" s="716"/>
      <c r="L1160" s="716"/>
      <c r="M1160" s="716"/>
      <c r="N1160" s="716"/>
      <c r="O1160" s="848"/>
      <c r="P1160" s="715" t="s">
        <v>663</v>
      </c>
      <c r="Q1160" s="848"/>
      <c r="R1160" s="956"/>
      <c r="S1160" s="724"/>
      <c r="T1160" s="724"/>
      <c r="U1160" s="724"/>
      <c r="V1160" s="896"/>
      <c r="W1160" s="724"/>
      <c r="X1160" s="724"/>
      <c r="Y1160" s="724"/>
      <c r="Z1160" s="724"/>
      <c r="AA1160" s="724"/>
      <c r="AB1160" s="724"/>
      <c r="AC1160" s="724"/>
      <c r="AD1160" s="724"/>
      <c r="AE1160" s="724"/>
      <c r="AF1160" s="724"/>
      <c r="AG1160" s="724"/>
      <c r="AH1160" s="724"/>
      <c r="AI1160" s="724"/>
      <c r="AJ1160" s="724"/>
      <c r="AK1160" s="899"/>
      <c r="AL1160" s="1280"/>
      <c r="AM1160" s="1283"/>
      <c r="AN1160" s="1283"/>
      <c r="AO1160" s="1283"/>
      <c r="AP1160" s="1283"/>
      <c r="AQ1160" s="901"/>
      <c r="AS1160" s="275"/>
      <c r="AT1160" s="275"/>
      <c r="AU1160" s="275"/>
      <c r="CL1160" s="262"/>
      <c r="CM1160" s="262"/>
      <c r="CN1160" s="262"/>
      <c r="CO1160" s="262"/>
      <c r="CP1160" s="262"/>
      <c r="CQ1160" s="262"/>
      <c r="CR1160" s="262"/>
      <c r="CS1160" s="262"/>
      <c r="CT1160" s="262"/>
      <c r="CU1160" s="262"/>
      <c r="CV1160" s="262"/>
      <c r="CW1160" s="262"/>
      <c r="CX1160" s="262"/>
      <c r="CY1160" s="262"/>
      <c r="CZ1160" s="262"/>
      <c r="DA1160" s="262"/>
      <c r="DB1160" s="262"/>
      <c r="DC1160" s="263"/>
      <c r="DD1160" s="263"/>
      <c r="DE1160" s="262"/>
      <c r="DF1160" s="262"/>
      <c r="DG1160" s="262"/>
      <c r="DH1160" s="263"/>
      <c r="DI1160" s="263"/>
      <c r="DJ1160" s="263"/>
      <c r="DK1160" s="263"/>
    </row>
    <row r="1161" spans="1:115" s="110" customFormat="1" ht="20.100000000000001" hidden="1" customHeight="1">
      <c r="A1161" s="837"/>
      <c r="B1161" s="826"/>
      <c r="C1161" s="766"/>
      <c r="D1161" s="766"/>
      <c r="E1161" s="826"/>
      <c r="F1161" s="826"/>
      <c r="G1161" s="826"/>
      <c r="H1161" s="836"/>
      <c r="I1161" s="706"/>
      <c r="J1161" s="704"/>
      <c r="K1161" s="704"/>
      <c r="L1161" s="704"/>
      <c r="M1161" s="704"/>
      <c r="N1161" s="704"/>
      <c r="O1161" s="705"/>
      <c r="P1161" s="706"/>
      <c r="Q1161" s="705"/>
      <c r="R1161" s="733"/>
      <c r="S1161" s="826"/>
      <c r="T1161" s="766"/>
      <c r="U1161" s="766"/>
      <c r="V1161" s="710"/>
      <c r="W1161" s="871">
        <v>0</v>
      </c>
      <c r="X1161" s="766"/>
      <c r="Y1161" s="766"/>
      <c r="Z1161" s="710" t="s">
        <v>540</v>
      </c>
      <c r="AA1161" s="871">
        <v>0</v>
      </c>
      <c r="AB1161" s="766"/>
      <c r="AC1161" s="766"/>
      <c r="AD1161" s="709" t="s">
        <v>474</v>
      </c>
      <c r="AE1161" s="871">
        <v>0</v>
      </c>
      <c r="AF1161" s="766"/>
      <c r="AG1161" s="766"/>
      <c r="AH1161" s="709" t="s">
        <v>900</v>
      </c>
      <c r="AI1161" s="709">
        <v>2</v>
      </c>
      <c r="AJ1161" s="709"/>
      <c r="AK1161" s="795"/>
      <c r="AL1161" s="740">
        <f>ROUND(W1161*(AA1161+AE1161)/AI1161,3)</f>
        <v>0</v>
      </c>
      <c r="AM1161" s="741"/>
      <c r="AN1161" s="741"/>
      <c r="AO1161" s="741"/>
      <c r="AP1161" s="741"/>
      <c r="AQ1161" s="742"/>
      <c r="AR1161" s="111"/>
      <c r="AS1161" s="109"/>
      <c r="AT1161" s="109"/>
      <c r="AU1161" s="109"/>
      <c r="AV1161" s="111"/>
      <c r="AW1161" s="111"/>
      <c r="AX1161" s="111"/>
      <c r="AY1161" s="111"/>
      <c r="AZ1161" s="111"/>
      <c r="BA1161" s="111"/>
      <c r="BB1161" s="111"/>
      <c r="BC1161" s="111"/>
      <c r="BD1161" s="111"/>
      <c r="BE1161" s="111"/>
      <c r="BF1161" s="111"/>
      <c r="BG1161" s="111"/>
      <c r="BH1161" s="111"/>
      <c r="BI1161" s="111"/>
      <c r="BJ1161" s="111"/>
      <c r="BK1161" s="111"/>
      <c r="BL1161" s="109"/>
      <c r="BM1161" s="109"/>
      <c r="BN1161" s="109"/>
      <c r="BO1161" s="109"/>
      <c r="BP1161" s="109"/>
      <c r="BQ1161" s="109"/>
      <c r="BR1161" s="111"/>
      <c r="BS1161" s="111"/>
      <c r="BT1161" s="111"/>
      <c r="BU1161" s="111"/>
      <c r="BV1161" s="111"/>
      <c r="BW1161" s="111"/>
      <c r="BX1161" s="111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  <c r="CI1161" s="111"/>
      <c r="CJ1161" s="111"/>
      <c r="CK1161" s="111"/>
      <c r="CL1161" s="263"/>
      <c r="CM1161" s="263"/>
      <c r="CN1161" s="263"/>
      <c r="CO1161" s="263"/>
      <c r="CP1161" s="263"/>
      <c r="CQ1161" s="263"/>
      <c r="CR1161" s="263"/>
      <c r="CS1161" s="263"/>
      <c r="CT1161" s="263"/>
      <c r="CU1161" s="263"/>
      <c r="CV1161" s="263"/>
      <c r="CW1161" s="263"/>
      <c r="CX1161" s="263"/>
      <c r="CY1161" s="263"/>
      <c r="CZ1161" s="263"/>
      <c r="DA1161" s="263"/>
      <c r="DB1161" s="263"/>
      <c r="DC1161" s="263"/>
      <c r="DD1161" s="263"/>
      <c r="DE1161" s="263"/>
      <c r="DF1161" s="263"/>
      <c r="DG1161" s="263"/>
      <c r="DH1161" s="263"/>
      <c r="DI1161" s="263"/>
      <c r="DJ1161" s="263"/>
    </row>
    <row r="1162" spans="1:115" ht="20.100000000000001" hidden="1" customHeight="1">
      <c r="A1162" s="837"/>
      <c r="B1162" s="826"/>
      <c r="C1162" s="766"/>
      <c r="D1162" s="766"/>
      <c r="E1162" s="826"/>
      <c r="F1162" s="826"/>
      <c r="G1162" s="826"/>
      <c r="H1162" s="836"/>
      <c r="I1162" s="706"/>
      <c r="J1162" s="704"/>
      <c r="K1162" s="704"/>
      <c r="L1162" s="704"/>
      <c r="M1162" s="704"/>
      <c r="N1162" s="704"/>
      <c r="O1162" s="705"/>
      <c r="P1162" s="706"/>
      <c r="Q1162" s="705"/>
      <c r="R1162" s="733"/>
      <c r="S1162" s="826"/>
      <c r="T1162" s="766"/>
      <c r="U1162" s="766"/>
      <c r="V1162" s="710"/>
      <c r="W1162" s="871">
        <v>0</v>
      </c>
      <c r="X1162" s="766"/>
      <c r="Y1162" s="766"/>
      <c r="Z1162" s="710" t="s">
        <v>540</v>
      </c>
      <c r="AA1162" s="871">
        <v>0</v>
      </c>
      <c r="AB1162" s="766"/>
      <c r="AC1162" s="766"/>
      <c r="AD1162" s="709" t="s">
        <v>474</v>
      </c>
      <c r="AE1162" s="871">
        <v>0</v>
      </c>
      <c r="AF1162" s="766"/>
      <c r="AG1162" s="766"/>
      <c r="AH1162" s="709" t="s">
        <v>900</v>
      </c>
      <c r="AI1162" s="709">
        <v>2</v>
      </c>
      <c r="AJ1162" s="709"/>
      <c r="AK1162" s="795"/>
      <c r="AL1162" s="740">
        <f>ROUND(W1162*(AA1162+AE1162)/AI1162,3)</f>
        <v>0</v>
      </c>
      <c r="AM1162" s="741"/>
      <c r="AN1162" s="741"/>
      <c r="AO1162" s="741"/>
      <c r="AP1162" s="741"/>
      <c r="AQ1162" s="742"/>
      <c r="AS1162" s="275"/>
      <c r="AT1162" s="275"/>
      <c r="AU1162" s="275"/>
      <c r="BL1162" s="275"/>
      <c r="BM1162" s="275"/>
      <c r="BN1162" s="275"/>
      <c r="BO1162" s="275"/>
      <c r="BP1162" s="275"/>
      <c r="BQ1162" s="275"/>
      <c r="CL1162" s="262"/>
      <c r="CM1162" s="262"/>
      <c r="CN1162" s="262"/>
      <c r="CO1162" s="262"/>
      <c r="CP1162" s="262"/>
      <c r="CQ1162" s="262"/>
      <c r="CR1162" s="262"/>
      <c r="CS1162" s="262"/>
      <c r="CT1162" s="262"/>
      <c r="CU1162" s="262"/>
      <c r="CV1162" s="262"/>
      <c r="CW1162" s="262"/>
      <c r="CX1162" s="262"/>
      <c r="CY1162" s="262"/>
      <c r="CZ1162" s="262"/>
      <c r="DA1162" s="262"/>
      <c r="DB1162" s="262"/>
      <c r="DC1162" s="263"/>
      <c r="DD1162" s="263"/>
      <c r="DE1162" s="262"/>
      <c r="DF1162" s="262"/>
      <c r="DG1162" s="262"/>
      <c r="DH1162" s="263"/>
      <c r="DI1162" s="263"/>
      <c r="DJ1162" s="263"/>
    </row>
    <row r="1163" spans="1:115" ht="20.100000000000001" hidden="1" customHeight="1">
      <c r="A1163" s="837"/>
      <c r="B1163" s="826"/>
      <c r="C1163" s="766"/>
      <c r="D1163" s="766"/>
      <c r="E1163" s="826"/>
      <c r="F1163" s="826"/>
      <c r="G1163" s="826"/>
      <c r="H1163" s="836"/>
      <c r="I1163" s="706"/>
      <c r="J1163" s="704"/>
      <c r="K1163" s="704"/>
      <c r="L1163" s="704"/>
      <c r="M1163" s="704"/>
      <c r="N1163" s="704"/>
      <c r="O1163" s="705"/>
      <c r="P1163" s="706"/>
      <c r="Q1163" s="705"/>
      <c r="R1163" s="733"/>
      <c r="S1163" s="826"/>
      <c r="T1163" s="766"/>
      <c r="U1163" s="766"/>
      <c r="V1163" s="710"/>
      <c r="W1163" s="871">
        <v>0</v>
      </c>
      <c r="X1163" s="766"/>
      <c r="Y1163" s="766"/>
      <c r="Z1163" s="710" t="s">
        <v>540</v>
      </c>
      <c r="AA1163" s="871">
        <v>0</v>
      </c>
      <c r="AB1163" s="766"/>
      <c r="AC1163" s="766"/>
      <c r="AD1163" s="709" t="s">
        <v>474</v>
      </c>
      <c r="AE1163" s="871">
        <v>0</v>
      </c>
      <c r="AF1163" s="766"/>
      <c r="AG1163" s="766"/>
      <c r="AH1163" s="709" t="s">
        <v>900</v>
      </c>
      <c r="AI1163" s="709">
        <v>2</v>
      </c>
      <c r="AJ1163" s="709"/>
      <c r="AK1163" s="795"/>
      <c r="AL1163" s="740">
        <f>ROUND(W1163*(AA1163+AE1163)/AI1163,3)</f>
        <v>0</v>
      </c>
      <c r="AM1163" s="741"/>
      <c r="AN1163" s="741"/>
      <c r="AO1163" s="741"/>
      <c r="AP1163" s="741"/>
      <c r="AQ1163" s="742"/>
      <c r="AS1163" s="275"/>
      <c r="AT1163" s="275"/>
      <c r="AU1163" s="275"/>
      <c r="BL1163" s="275"/>
      <c r="BM1163" s="275"/>
      <c r="BN1163" s="275"/>
      <c r="BO1163" s="275"/>
      <c r="BP1163" s="275"/>
      <c r="BQ1163" s="275"/>
      <c r="CL1163" s="262"/>
      <c r="CM1163" s="262"/>
      <c r="CN1163" s="262"/>
      <c r="CO1163" s="262"/>
      <c r="CP1163" s="262"/>
      <c r="CQ1163" s="262"/>
      <c r="CR1163" s="262"/>
      <c r="CS1163" s="262"/>
      <c r="CT1163" s="262"/>
      <c r="CU1163" s="262"/>
      <c r="CV1163" s="262"/>
      <c r="CW1163" s="262"/>
      <c r="CX1163" s="262"/>
      <c r="CY1163" s="262"/>
      <c r="CZ1163" s="262"/>
      <c r="DA1163" s="262"/>
      <c r="DB1163" s="262"/>
      <c r="DC1163" s="263"/>
      <c r="DD1163" s="263"/>
      <c r="DE1163" s="262"/>
      <c r="DF1163" s="262"/>
      <c r="DG1163" s="262"/>
      <c r="DH1163" s="263"/>
      <c r="DI1163" s="263"/>
      <c r="DJ1163" s="263"/>
    </row>
    <row r="1164" spans="1:115" ht="20.100000000000001" hidden="1" customHeight="1">
      <c r="A1164" s="837"/>
      <c r="B1164" s="826"/>
      <c r="C1164" s="766"/>
      <c r="D1164" s="766"/>
      <c r="E1164" s="826"/>
      <c r="F1164" s="826"/>
      <c r="G1164" s="826"/>
      <c r="H1164" s="836"/>
      <c r="I1164" s="706"/>
      <c r="J1164" s="704"/>
      <c r="K1164" s="704"/>
      <c r="L1164" s="704"/>
      <c r="M1164" s="704"/>
      <c r="N1164" s="704"/>
      <c r="O1164" s="705"/>
      <c r="P1164" s="706"/>
      <c r="Q1164" s="705"/>
      <c r="R1164" s="733"/>
      <c r="S1164" s="826"/>
      <c r="T1164" s="766"/>
      <c r="U1164" s="766"/>
      <c r="V1164" s="710"/>
      <c r="W1164" s="871">
        <v>0</v>
      </c>
      <c r="X1164" s="766"/>
      <c r="Y1164" s="766"/>
      <c r="Z1164" s="710" t="s">
        <v>540</v>
      </c>
      <c r="AA1164" s="871">
        <v>0</v>
      </c>
      <c r="AB1164" s="766"/>
      <c r="AC1164" s="766"/>
      <c r="AD1164" s="709" t="s">
        <v>474</v>
      </c>
      <c r="AE1164" s="871">
        <v>0</v>
      </c>
      <c r="AF1164" s="766"/>
      <c r="AG1164" s="766"/>
      <c r="AH1164" s="709" t="s">
        <v>900</v>
      </c>
      <c r="AI1164" s="709">
        <v>2</v>
      </c>
      <c r="AJ1164" s="709"/>
      <c r="AK1164" s="795"/>
      <c r="AL1164" s="740">
        <f>ROUND(W1164*(AA1164+AE1164)/AI1164,3)</f>
        <v>0</v>
      </c>
      <c r="AM1164" s="741"/>
      <c r="AN1164" s="741"/>
      <c r="AO1164" s="741"/>
      <c r="AP1164" s="741"/>
      <c r="AQ1164" s="742"/>
      <c r="AS1164" s="275"/>
      <c r="AT1164" s="275"/>
      <c r="AU1164" s="275"/>
      <c r="BL1164" s="275"/>
      <c r="BM1164" s="275"/>
      <c r="BN1164" s="275"/>
      <c r="BO1164" s="275"/>
      <c r="BP1164" s="275"/>
      <c r="BQ1164" s="275"/>
      <c r="CL1164" s="262"/>
      <c r="CM1164" s="262"/>
      <c r="CN1164" s="262"/>
      <c r="CO1164" s="262"/>
      <c r="CP1164" s="262"/>
      <c r="CQ1164" s="262"/>
      <c r="CR1164" s="262"/>
      <c r="CS1164" s="262"/>
      <c r="CT1164" s="262"/>
      <c r="CU1164" s="262"/>
      <c r="CV1164" s="262"/>
      <c r="CW1164" s="262"/>
      <c r="CX1164" s="262"/>
      <c r="CY1164" s="262"/>
      <c r="CZ1164" s="262"/>
      <c r="DA1164" s="262"/>
      <c r="DB1164" s="262"/>
      <c r="DC1164" s="263"/>
      <c r="DD1164" s="263"/>
      <c r="DE1164" s="262"/>
      <c r="DF1164" s="262"/>
      <c r="DG1164" s="262"/>
      <c r="DH1164" s="263"/>
      <c r="DI1164" s="263"/>
      <c r="DJ1164" s="263"/>
    </row>
    <row r="1165" spans="1:115" ht="20.100000000000001" hidden="1" customHeight="1">
      <c r="A1165" s="837"/>
      <c r="B1165" s="826"/>
      <c r="C1165" s="766"/>
      <c r="D1165" s="766"/>
      <c r="E1165" s="826"/>
      <c r="F1165" s="826"/>
      <c r="G1165" s="826"/>
      <c r="H1165" s="836"/>
      <c r="I1165" s="706"/>
      <c r="J1165" s="704"/>
      <c r="K1165" s="704"/>
      <c r="L1165" s="704"/>
      <c r="M1165" s="704"/>
      <c r="N1165" s="704"/>
      <c r="O1165" s="705"/>
      <c r="P1165" s="706"/>
      <c r="Q1165" s="705"/>
      <c r="R1165" s="733"/>
      <c r="S1165" s="826"/>
      <c r="T1165" s="766"/>
      <c r="U1165" s="766"/>
      <c r="V1165" s="710"/>
      <c r="W1165" s="871">
        <v>0</v>
      </c>
      <c r="X1165" s="766"/>
      <c r="Y1165" s="766"/>
      <c r="Z1165" s="710" t="s">
        <v>540</v>
      </c>
      <c r="AA1165" s="871">
        <v>0</v>
      </c>
      <c r="AB1165" s="766"/>
      <c r="AC1165" s="766"/>
      <c r="AD1165" s="709" t="s">
        <v>474</v>
      </c>
      <c r="AE1165" s="871">
        <v>0</v>
      </c>
      <c r="AF1165" s="766"/>
      <c r="AG1165" s="766"/>
      <c r="AH1165" s="709" t="s">
        <v>900</v>
      </c>
      <c r="AI1165" s="709">
        <v>2</v>
      </c>
      <c r="AJ1165" s="709"/>
      <c r="AK1165" s="795"/>
      <c r="AL1165" s="740">
        <f>ROUND(W1165*(AA1165+AE1165)/AI1165,3)</f>
        <v>0</v>
      </c>
      <c r="AM1165" s="741"/>
      <c r="AN1165" s="741"/>
      <c r="AO1165" s="741"/>
      <c r="AP1165" s="741"/>
      <c r="AQ1165" s="742"/>
      <c r="AS1165" s="275"/>
      <c r="AT1165" s="275"/>
      <c r="AU1165" s="275"/>
      <c r="BL1165" s="275"/>
      <c r="BM1165" s="275"/>
      <c r="BN1165" s="275"/>
      <c r="BO1165" s="275"/>
      <c r="BP1165" s="275"/>
      <c r="BQ1165" s="275"/>
      <c r="CL1165" s="262"/>
      <c r="CM1165" s="262"/>
      <c r="CN1165" s="262"/>
      <c r="CO1165" s="262"/>
      <c r="CP1165" s="262"/>
      <c r="CQ1165" s="262"/>
      <c r="CR1165" s="262"/>
      <c r="CS1165" s="262"/>
      <c r="CT1165" s="262"/>
      <c r="CU1165" s="262"/>
      <c r="CV1165" s="262"/>
      <c r="CW1165" s="262"/>
      <c r="CX1165" s="262"/>
      <c r="CY1165" s="262"/>
      <c r="CZ1165" s="262"/>
      <c r="DA1165" s="262"/>
      <c r="DB1165" s="262"/>
      <c r="DC1165" s="263"/>
      <c r="DD1165" s="263"/>
      <c r="DE1165" s="262"/>
      <c r="DF1165" s="262"/>
      <c r="DG1165" s="262"/>
      <c r="DH1165" s="263"/>
      <c r="DI1165" s="263"/>
      <c r="DJ1165" s="263"/>
    </row>
    <row r="1166" spans="1:115" ht="20.100000000000001" hidden="1" customHeight="1">
      <c r="A1166" s="837"/>
      <c r="B1166" s="826"/>
      <c r="C1166" s="766"/>
      <c r="D1166" s="766"/>
      <c r="E1166" s="826"/>
      <c r="F1166" s="826"/>
      <c r="G1166" s="826"/>
      <c r="H1166" s="836"/>
      <c r="I1166" s="1024"/>
      <c r="J1166" s="1323"/>
      <c r="K1166" s="1323"/>
      <c r="L1166" s="1323"/>
      <c r="M1166" s="1323"/>
      <c r="N1166" s="1323"/>
      <c r="O1166" s="1025"/>
      <c r="P1166" s="1024"/>
      <c r="Q1166" s="1025"/>
      <c r="R1166" s="1206" t="s">
        <v>431</v>
      </c>
      <c r="S1166" s="809"/>
      <c r="T1166" s="809"/>
      <c r="U1166" s="763" t="s">
        <v>496</v>
      </c>
      <c r="V1166" s="747"/>
      <c r="W1166" s="747"/>
      <c r="X1166" s="747"/>
      <c r="Y1166" s="763"/>
      <c r="Z1166" s="747"/>
      <c r="AA1166" s="747"/>
      <c r="AB1166" s="747"/>
      <c r="AC1166" s="747"/>
      <c r="AD1166" s="747"/>
      <c r="AE1166" s="747"/>
      <c r="AF1166" s="747"/>
      <c r="AG1166" s="747"/>
      <c r="AH1166" s="747"/>
      <c r="AI1166" s="747"/>
      <c r="AJ1166" s="747"/>
      <c r="AK1166" s="810"/>
      <c r="AL1166" s="753">
        <f>SUM(AL1161:AL1165)</f>
        <v>0</v>
      </c>
      <c r="AM1166" s="754"/>
      <c r="AN1166" s="754"/>
      <c r="AO1166" s="754"/>
      <c r="AP1166" s="754"/>
      <c r="AQ1166" s="755"/>
      <c r="AS1166" s="275"/>
      <c r="AT1166" s="275"/>
      <c r="AU1166" s="275"/>
      <c r="BL1166" s="275"/>
      <c r="BM1166" s="275"/>
      <c r="BN1166" s="275"/>
      <c r="BO1166" s="275"/>
      <c r="BP1166" s="275"/>
      <c r="BQ1166" s="275"/>
      <c r="CL1166" s="262"/>
      <c r="CM1166" s="262"/>
      <c r="CN1166" s="262"/>
      <c r="CO1166" s="262"/>
      <c r="CP1166" s="262"/>
      <c r="CQ1166" s="262"/>
      <c r="CR1166" s="262"/>
      <c r="CS1166" s="262"/>
      <c r="CT1166" s="262"/>
      <c r="CU1166" s="262"/>
      <c r="CV1166" s="262"/>
      <c r="CW1166" s="262"/>
      <c r="CX1166" s="262"/>
      <c r="CY1166" s="262"/>
      <c r="CZ1166" s="262"/>
      <c r="DA1166" s="262"/>
      <c r="DB1166" s="262"/>
      <c r="DC1166" s="263"/>
      <c r="DD1166" s="263"/>
      <c r="DE1166" s="262"/>
      <c r="DF1166" s="262"/>
      <c r="DG1166" s="262"/>
      <c r="DH1166" s="263"/>
      <c r="DI1166" s="263"/>
      <c r="DJ1166" s="263"/>
    </row>
    <row r="1167" spans="1:115" ht="20.100000000000001" hidden="1" customHeight="1">
      <c r="A1167" s="837"/>
      <c r="B1167" s="826"/>
      <c r="C1167" s="766"/>
      <c r="D1167" s="766"/>
      <c r="E1167" s="826"/>
      <c r="F1167" s="826"/>
      <c r="G1167" s="826"/>
      <c r="H1167" s="836"/>
      <c r="I1167" s="715" t="s">
        <v>910</v>
      </c>
      <c r="J1167" s="716"/>
      <c r="K1167" s="716"/>
      <c r="L1167" s="716"/>
      <c r="M1167" s="716"/>
      <c r="N1167" s="716"/>
      <c r="O1167" s="848"/>
      <c r="P1167" s="715" t="s">
        <v>663</v>
      </c>
      <c r="Q1167" s="848"/>
      <c r="R1167" s="956"/>
      <c r="S1167" s="724"/>
      <c r="T1167" s="724"/>
      <c r="U1167" s="724"/>
      <c r="V1167" s="896"/>
      <c r="W1167" s="724"/>
      <c r="X1167" s="724"/>
      <c r="Y1167" s="724"/>
      <c r="Z1167" s="724"/>
      <c r="AA1167" s="724"/>
      <c r="AB1167" s="724"/>
      <c r="AC1167" s="724"/>
      <c r="AD1167" s="724"/>
      <c r="AE1167" s="724"/>
      <c r="AF1167" s="724"/>
      <c r="AG1167" s="724"/>
      <c r="AH1167" s="724"/>
      <c r="AI1167" s="724"/>
      <c r="AJ1167" s="724"/>
      <c r="AK1167" s="899"/>
      <c r="AL1167" s="1280"/>
      <c r="AM1167" s="1283"/>
      <c r="AN1167" s="1283"/>
      <c r="AO1167" s="1283"/>
      <c r="AP1167" s="1283"/>
      <c r="AQ1167" s="901"/>
      <c r="AS1167" s="275"/>
      <c r="AT1167" s="275"/>
      <c r="AU1167" s="275"/>
      <c r="CL1167" s="262"/>
      <c r="CM1167" s="262"/>
      <c r="CN1167" s="262"/>
      <c r="CO1167" s="262"/>
      <c r="CP1167" s="262"/>
      <c r="CQ1167" s="262"/>
      <c r="CR1167" s="262"/>
      <c r="CS1167" s="262"/>
      <c r="CT1167" s="262"/>
      <c r="CU1167" s="262"/>
      <c r="CV1167" s="262"/>
      <c r="CW1167" s="262"/>
      <c r="CX1167" s="262"/>
      <c r="CY1167" s="262"/>
      <c r="CZ1167" s="262"/>
      <c r="DA1167" s="262"/>
      <c r="DB1167" s="262"/>
      <c r="DC1167" s="263"/>
      <c r="DD1167" s="263"/>
      <c r="DE1167" s="262"/>
      <c r="DF1167" s="262"/>
      <c r="DG1167" s="262"/>
      <c r="DH1167" s="263"/>
      <c r="DI1167" s="263"/>
      <c r="DJ1167" s="263"/>
      <c r="DK1167" s="263"/>
    </row>
    <row r="1168" spans="1:115" s="110" customFormat="1" ht="20.100000000000001" hidden="1" customHeight="1">
      <c r="A1168" s="837"/>
      <c r="B1168" s="826"/>
      <c r="C1168" s="766"/>
      <c r="D1168" s="766"/>
      <c r="E1168" s="826"/>
      <c r="F1168" s="826"/>
      <c r="G1168" s="826"/>
      <c r="H1168" s="836"/>
      <c r="I1168" s="706"/>
      <c r="J1168" s="704"/>
      <c r="K1168" s="704"/>
      <c r="L1168" s="704"/>
      <c r="M1168" s="704"/>
      <c r="N1168" s="704"/>
      <c r="O1168" s="705"/>
      <c r="P1168" s="706"/>
      <c r="Q1168" s="705"/>
      <c r="R1168" s="733"/>
      <c r="S1168" s="826"/>
      <c r="T1168" s="766"/>
      <c r="U1168" s="766"/>
      <c r="V1168" s="710"/>
      <c r="W1168" s="871">
        <v>0</v>
      </c>
      <c r="X1168" s="766"/>
      <c r="Y1168" s="766"/>
      <c r="Z1168" s="710" t="s">
        <v>540</v>
      </c>
      <c r="AA1168" s="871">
        <v>0</v>
      </c>
      <c r="AB1168" s="766"/>
      <c r="AC1168" s="766"/>
      <c r="AD1168" s="709" t="s">
        <v>474</v>
      </c>
      <c r="AE1168" s="871">
        <v>0</v>
      </c>
      <c r="AF1168" s="766"/>
      <c r="AG1168" s="766"/>
      <c r="AH1168" s="709" t="s">
        <v>900</v>
      </c>
      <c r="AI1168" s="709">
        <v>2</v>
      </c>
      <c r="AJ1168" s="709"/>
      <c r="AK1168" s="795"/>
      <c r="AL1168" s="740">
        <f>ROUND(W1168*(AA1168+AE1168)/AI1168,3)</f>
        <v>0</v>
      </c>
      <c r="AM1168" s="741"/>
      <c r="AN1168" s="741"/>
      <c r="AO1168" s="741"/>
      <c r="AP1168" s="741"/>
      <c r="AQ1168" s="742"/>
      <c r="AR1168" s="111"/>
      <c r="AS1168" s="109"/>
      <c r="AT1168" s="109"/>
      <c r="AU1168" s="109"/>
      <c r="AV1168" s="111"/>
      <c r="AW1168" s="111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09"/>
      <c r="BM1168" s="109"/>
      <c r="BN1168" s="109"/>
      <c r="BO1168" s="109"/>
      <c r="BP1168" s="109"/>
      <c r="BQ1168" s="109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263"/>
      <c r="CM1168" s="263"/>
      <c r="CN1168" s="263"/>
      <c r="CO1168" s="263"/>
      <c r="CP1168" s="263"/>
      <c r="CQ1168" s="263"/>
      <c r="CR1168" s="263"/>
      <c r="CS1168" s="263"/>
      <c r="CT1168" s="263"/>
      <c r="CU1168" s="263"/>
      <c r="CV1168" s="263"/>
      <c r="CW1168" s="263"/>
      <c r="CX1168" s="263"/>
      <c r="CY1168" s="263"/>
      <c r="CZ1168" s="263"/>
      <c r="DA1168" s="263"/>
      <c r="DB1168" s="263"/>
      <c r="DC1168" s="263"/>
      <c r="DD1168" s="263"/>
      <c r="DE1168" s="263"/>
      <c r="DF1168" s="263"/>
      <c r="DG1168" s="263"/>
      <c r="DH1168" s="263"/>
      <c r="DI1168" s="263"/>
      <c r="DJ1168" s="263"/>
    </row>
    <row r="1169" spans="1:115" ht="20.100000000000001" hidden="1" customHeight="1">
      <c r="A1169" s="837"/>
      <c r="B1169" s="826"/>
      <c r="C1169" s="766"/>
      <c r="D1169" s="766"/>
      <c r="E1169" s="826"/>
      <c r="F1169" s="826"/>
      <c r="G1169" s="826"/>
      <c r="H1169" s="836"/>
      <c r="I1169" s="706"/>
      <c r="J1169" s="704"/>
      <c r="K1169" s="704"/>
      <c r="L1169" s="704"/>
      <c r="M1169" s="704"/>
      <c r="N1169" s="704"/>
      <c r="O1169" s="705"/>
      <c r="P1169" s="706"/>
      <c r="Q1169" s="705"/>
      <c r="R1169" s="733"/>
      <c r="S1169" s="826"/>
      <c r="T1169" s="766"/>
      <c r="U1169" s="766"/>
      <c r="V1169" s="710"/>
      <c r="W1169" s="871">
        <v>0</v>
      </c>
      <c r="X1169" s="766"/>
      <c r="Y1169" s="766"/>
      <c r="Z1169" s="710" t="s">
        <v>540</v>
      </c>
      <c r="AA1169" s="871">
        <v>0</v>
      </c>
      <c r="AB1169" s="766"/>
      <c r="AC1169" s="766"/>
      <c r="AD1169" s="709" t="s">
        <v>474</v>
      </c>
      <c r="AE1169" s="871">
        <v>0</v>
      </c>
      <c r="AF1169" s="766"/>
      <c r="AG1169" s="766"/>
      <c r="AH1169" s="709" t="s">
        <v>900</v>
      </c>
      <c r="AI1169" s="709">
        <v>2</v>
      </c>
      <c r="AJ1169" s="709"/>
      <c r="AK1169" s="795"/>
      <c r="AL1169" s="740">
        <f>ROUND(W1169*(AA1169+AE1169)/AI1169,3)</f>
        <v>0</v>
      </c>
      <c r="AM1169" s="741"/>
      <c r="AN1169" s="741"/>
      <c r="AO1169" s="741"/>
      <c r="AP1169" s="741"/>
      <c r="AQ1169" s="742"/>
      <c r="AS1169" s="275"/>
      <c r="AT1169" s="275"/>
      <c r="AU1169" s="275"/>
      <c r="BL1169" s="275"/>
      <c r="BM1169" s="275"/>
      <c r="BN1169" s="275"/>
      <c r="BO1169" s="275"/>
      <c r="BP1169" s="275"/>
      <c r="BQ1169" s="275"/>
      <c r="CL1169" s="262"/>
      <c r="CM1169" s="262"/>
      <c r="CN1169" s="262"/>
      <c r="CO1169" s="262"/>
      <c r="CP1169" s="262"/>
      <c r="CQ1169" s="262"/>
      <c r="CR1169" s="262"/>
      <c r="CS1169" s="262"/>
      <c r="CT1169" s="262"/>
      <c r="CU1169" s="262"/>
      <c r="CV1169" s="262"/>
      <c r="CW1169" s="262"/>
      <c r="CX1169" s="262"/>
      <c r="CY1169" s="262"/>
      <c r="CZ1169" s="262"/>
      <c r="DA1169" s="262"/>
      <c r="DB1169" s="262"/>
      <c r="DC1169" s="263"/>
      <c r="DD1169" s="263"/>
      <c r="DE1169" s="262"/>
      <c r="DF1169" s="262"/>
      <c r="DG1169" s="262"/>
      <c r="DH1169" s="263"/>
      <c r="DI1169" s="263"/>
      <c r="DJ1169" s="263"/>
    </row>
    <row r="1170" spans="1:115" ht="20.100000000000001" hidden="1" customHeight="1">
      <c r="A1170" s="837"/>
      <c r="B1170" s="826"/>
      <c r="C1170" s="766"/>
      <c r="D1170" s="766"/>
      <c r="E1170" s="826"/>
      <c r="F1170" s="826"/>
      <c r="G1170" s="826"/>
      <c r="H1170" s="836"/>
      <c r="I1170" s="706"/>
      <c r="J1170" s="704"/>
      <c r="K1170" s="704"/>
      <c r="L1170" s="704"/>
      <c r="M1170" s="704"/>
      <c r="N1170" s="704"/>
      <c r="O1170" s="705"/>
      <c r="P1170" s="706"/>
      <c r="Q1170" s="705"/>
      <c r="R1170" s="733"/>
      <c r="S1170" s="826"/>
      <c r="T1170" s="766"/>
      <c r="U1170" s="766"/>
      <c r="V1170" s="710"/>
      <c r="W1170" s="871">
        <v>0</v>
      </c>
      <c r="X1170" s="766"/>
      <c r="Y1170" s="766"/>
      <c r="Z1170" s="710" t="s">
        <v>540</v>
      </c>
      <c r="AA1170" s="871">
        <v>0</v>
      </c>
      <c r="AB1170" s="766"/>
      <c r="AC1170" s="766"/>
      <c r="AD1170" s="709" t="s">
        <v>474</v>
      </c>
      <c r="AE1170" s="871">
        <v>0</v>
      </c>
      <c r="AF1170" s="766"/>
      <c r="AG1170" s="766"/>
      <c r="AH1170" s="709" t="s">
        <v>900</v>
      </c>
      <c r="AI1170" s="709">
        <v>2</v>
      </c>
      <c r="AJ1170" s="709"/>
      <c r="AK1170" s="795"/>
      <c r="AL1170" s="740">
        <f>ROUND(W1170*(AA1170+AE1170)/AI1170,3)</f>
        <v>0</v>
      </c>
      <c r="AM1170" s="741"/>
      <c r="AN1170" s="741"/>
      <c r="AO1170" s="741"/>
      <c r="AP1170" s="741"/>
      <c r="AQ1170" s="742"/>
      <c r="AS1170" s="275"/>
      <c r="AT1170" s="275"/>
      <c r="AU1170" s="275"/>
      <c r="BL1170" s="275"/>
      <c r="BM1170" s="275"/>
      <c r="BN1170" s="275"/>
      <c r="BO1170" s="275"/>
      <c r="BP1170" s="275"/>
      <c r="BQ1170" s="275"/>
      <c r="CL1170" s="262"/>
      <c r="CM1170" s="262"/>
      <c r="CN1170" s="262"/>
      <c r="CO1170" s="262"/>
      <c r="CP1170" s="262"/>
      <c r="CQ1170" s="262"/>
      <c r="CR1170" s="262"/>
      <c r="CS1170" s="262"/>
      <c r="CT1170" s="262"/>
      <c r="CU1170" s="262"/>
      <c r="CV1170" s="262"/>
      <c r="CW1170" s="262"/>
      <c r="CX1170" s="262"/>
      <c r="CY1170" s="262"/>
      <c r="CZ1170" s="262"/>
      <c r="DA1170" s="262"/>
      <c r="DB1170" s="262"/>
      <c r="DC1170" s="263"/>
      <c r="DD1170" s="263"/>
      <c r="DE1170" s="262"/>
      <c r="DF1170" s="262"/>
      <c r="DG1170" s="262"/>
      <c r="DH1170" s="263"/>
      <c r="DI1170" s="263"/>
      <c r="DJ1170" s="263"/>
    </row>
    <row r="1171" spans="1:115" ht="20.100000000000001" hidden="1" customHeight="1">
      <c r="A1171" s="837"/>
      <c r="B1171" s="826"/>
      <c r="C1171" s="766"/>
      <c r="D1171" s="766"/>
      <c r="E1171" s="826"/>
      <c r="F1171" s="826"/>
      <c r="G1171" s="826"/>
      <c r="H1171" s="836"/>
      <c r="I1171" s="706"/>
      <c r="J1171" s="704"/>
      <c r="K1171" s="704"/>
      <c r="L1171" s="704"/>
      <c r="M1171" s="704"/>
      <c r="N1171" s="704"/>
      <c r="O1171" s="705"/>
      <c r="P1171" s="706"/>
      <c r="Q1171" s="705"/>
      <c r="R1171" s="733"/>
      <c r="S1171" s="826"/>
      <c r="T1171" s="766"/>
      <c r="U1171" s="766"/>
      <c r="V1171" s="710"/>
      <c r="W1171" s="871">
        <v>0</v>
      </c>
      <c r="X1171" s="766"/>
      <c r="Y1171" s="766"/>
      <c r="Z1171" s="710" t="s">
        <v>540</v>
      </c>
      <c r="AA1171" s="871">
        <v>0</v>
      </c>
      <c r="AB1171" s="766"/>
      <c r="AC1171" s="766"/>
      <c r="AD1171" s="709" t="s">
        <v>474</v>
      </c>
      <c r="AE1171" s="871">
        <v>0</v>
      </c>
      <c r="AF1171" s="766"/>
      <c r="AG1171" s="766"/>
      <c r="AH1171" s="709" t="s">
        <v>900</v>
      </c>
      <c r="AI1171" s="709">
        <v>2</v>
      </c>
      <c r="AJ1171" s="709"/>
      <c r="AK1171" s="795"/>
      <c r="AL1171" s="740">
        <f>ROUND(W1171*(AA1171+AE1171)/AI1171,3)</f>
        <v>0</v>
      </c>
      <c r="AM1171" s="741"/>
      <c r="AN1171" s="741"/>
      <c r="AO1171" s="741"/>
      <c r="AP1171" s="741"/>
      <c r="AQ1171" s="742"/>
      <c r="AS1171" s="275"/>
      <c r="AT1171" s="275"/>
      <c r="AU1171" s="275"/>
      <c r="BL1171" s="275"/>
      <c r="BM1171" s="275"/>
      <c r="BN1171" s="275"/>
      <c r="BO1171" s="275"/>
      <c r="BP1171" s="275"/>
      <c r="BQ1171" s="275"/>
      <c r="CL1171" s="262"/>
      <c r="CM1171" s="262"/>
      <c r="CN1171" s="262"/>
      <c r="CO1171" s="262"/>
      <c r="CP1171" s="262"/>
      <c r="CQ1171" s="262"/>
      <c r="CR1171" s="262"/>
      <c r="CS1171" s="262"/>
      <c r="CT1171" s="262"/>
      <c r="CU1171" s="262"/>
      <c r="CV1171" s="262"/>
      <c r="CW1171" s="262"/>
      <c r="CX1171" s="262"/>
      <c r="CY1171" s="262"/>
      <c r="CZ1171" s="262"/>
      <c r="DA1171" s="262"/>
      <c r="DB1171" s="262"/>
      <c r="DC1171" s="263"/>
      <c r="DD1171" s="263"/>
      <c r="DE1171" s="262"/>
      <c r="DF1171" s="262"/>
      <c r="DG1171" s="262"/>
      <c r="DH1171" s="263"/>
      <c r="DI1171" s="263"/>
      <c r="DJ1171" s="263"/>
    </row>
    <row r="1172" spans="1:115" ht="20.100000000000001" hidden="1" customHeight="1">
      <c r="A1172" s="837"/>
      <c r="B1172" s="826"/>
      <c r="C1172" s="766"/>
      <c r="D1172" s="766"/>
      <c r="E1172" s="826"/>
      <c r="F1172" s="826"/>
      <c r="G1172" s="826"/>
      <c r="H1172" s="836"/>
      <c r="I1172" s="706"/>
      <c r="J1172" s="704"/>
      <c r="K1172" s="704"/>
      <c r="L1172" s="704"/>
      <c r="M1172" s="704"/>
      <c r="N1172" s="704"/>
      <c r="O1172" s="705"/>
      <c r="P1172" s="706"/>
      <c r="Q1172" s="705"/>
      <c r="R1172" s="733"/>
      <c r="S1172" s="826"/>
      <c r="T1172" s="766"/>
      <c r="U1172" s="766"/>
      <c r="V1172" s="710"/>
      <c r="W1172" s="871">
        <v>0</v>
      </c>
      <c r="X1172" s="766"/>
      <c r="Y1172" s="766"/>
      <c r="Z1172" s="710" t="s">
        <v>540</v>
      </c>
      <c r="AA1172" s="871">
        <v>0</v>
      </c>
      <c r="AB1172" s="766"/>
      <c r="AC1172" s="766"/>
      <c r="AD1172" s="709" t="s">
        <v>474</v>
      </c>
      <c r="AE1172" s="871">
        <v>0</v>
      </c>
      <c r="AF1172" s="766"/>
      <c r="AG1172" s="766"/>
      <c r="AH1172" s="709" t="s">
        <v>900</v>
      </c>
      <c r="AI1172" s="709">
        <v>2</v>
      </c>
      <c r="AJ1172" s="709"/>
      <c r="AK1172" s="795"/>
      <c r="AL1172" s="740">
        <f>ROUND(W1172*(AA1172+AE1172)/AI1172,3)</f>
        <v>0</v>
      </c>
      <c r="AM1172" s="741"/>
      <c r="AN1172" s="741"/>
      <c r="AO1172" s="741"/>
      <c r="AP1172" s="741"/>
      <c r="AQ1172" s="742"/>
      <c r="AS1172" s="275"/>
      <c r="AT1172" s="275"/>
      <c r="AU1172" s="275"/>
      <c r="BL1172" s="275"/>
      <c r="BM1172" s="275"/>
      <c r="BN1172" s="275"/>
      <c r="BO1172" s="275"/>
      <c r="BP1172" s="275"/>
      <c r="BQ1172" s="275"/>
      <c r="CL1172" s="262"/>
      <c r="CM1172" s="262"/>
      <c r="CN1172" s="262"/>
      <c r="CO1172" s="262"/>
      <c r="CP1172" s="262"/>
      <c r="CQ1172" s="262"/>
      <c r="CR1172" s="262"/>
      <c r="CS1172" s="262"/>
      <c r="CT1172" s="262"/>
      <c r="CU1172" s="262"/>
      <c r="CV1172" s="262"/>
      <c r="CW1172" s="262"/>
      <c r="CX1172" s="262"/>
      <c r="CY1172" s="262"/>
      <c r="CZ1172" s="262"/>
      <c r="DA1172" s="262"/>
      <c r="DB1172" s="262"/>
      <c r="DC1172" s="263"/>
      <c r="DD1172" s="263"/>
      <c r="DE1172" s="262"/>
      <c r="DF1172" s="262"/>
      <c r="DG1172" s="262"/>
      <c r="DH1172" s="263"/>
      <c r="DI1172" s="263"/>
      <c r="DJ1172" s="263"/>
    </row>
    <row r="1173" spans="1:115" ht="20.100000000000001" hidden="1" customHeight="1">
      <c r="A1173" s="837"/>
      <c r="B1173" s="826"/>
      <c r="C1173" s="766"/>
      <c r="D1173" s="766"/>
      <c r="E1173" s="826"/>
      <c r="F1173" s="826"/>
      <c r="G1173" s="826"/>
      <c r="H1173" s="836"/>
      <c r="I1173" s="1024"/>
      <c r="J1173" s="1323"/>
      <c r="K1173" s="1323"/>
      <c r="L1173" s="1323"/>
      <c r="M1173" s="1323"/>
      <c r="N1173" s="1323"/>
      <c r="O1173" s="1025"/>
      <c r="P1173" s="1024"/>
      <c r="Q1173" s="1025"/>
      <c r="R1173" s="1206" t="s">
        <v>431</v>
      </c>
      <c r="S1173" s="809"/>
      <c r="T1173" s="809"/>
      <c r="U1173" s="763" t="s">
        <v>496</v>
      </c>
      <c r="V1173" s="747"/>
      <c r="W1173" s="747"/>
      <c r="X1173" s="747"/>
      <c r="Y1173" s="763"/>
      <c r="Z1173" s="747"/>
      <c r="AA1173" s="747"/>
      <c r="AB1173" s="747"/>
      <c r="AC1173" s="747"/>
      <c r="AD1173" s="747"/>
      <c r="AE1173" s="747"/>
      <c r="AF1173" s="747"/>
      <c r="AG1173" s="747"/>
      <c r="AH1173" s="747"/>
      <c r="AI1173" s="747"/>
      <c r="AJ1173" s="747"/>
      <c r="AK1173" s="810"/>
      <c r="AL1173" s="753">
        <f>SUM(AL1168:AL1172)</f>
        <v>0</v>
      </c>
      <c r="AM1173" s="754"/>
      <c r="AN1173" s="754"/>
      <c r="AO1173" s="754"/>
      <c r="AP1173" s="754"/>
      <c r="AQ1173" s="755"/>
      <c r="AS1173" s="275"/>
      <c r="AT1173" s="275"/>
      <c r="AU1173" s="275"/>
      <c r="BL1173" s="275"/>
      <c r="BM1173" s="275"/>
      <c r="BN1173" s="275"/>
      <c r="BO1173" s="275"/>
      <c r="BP1173" s="275"/>
      <c r="BQ1173" s="275"/>
      <c r="CL1173" s="262"/>
      <c r="CM1173" s="262"/>
      <c r="CN1173" s="262"/>
      <c r="CO1173" s="262"/>
      <c r="CP1173" s="262"/>
      <c r="CQ1173" s="262"/>
      <c r="CR1173" s="262"/>
      <c r="CS1173" s="262"/>
      <c r="CT1173" s="262"/>
      <c r="CU1173" s="262"/>
      <c r="CV1173" s="262"/>
      <c r="CW1173" s="262"/>
      <c r="CX1173" s="262"/>
      <c r="CY1173" s="262"/>
      <c r="CZ1173" s="262"/>
      <c r="DA1173" s="262"/>
      <c r="DB1173" s="262"/>
      <c r="DC1173" s="263"/>
      <c r="DD1173" s="263"/>
      <c r="DE1173" s="262"/>
      <c r="DF1173" s="262"/>
      <c r="DG1173" s="262"/>
      <c r="DH1173" s="263"/>
      <c r="DI1173" s="263"/>
      <c r="DJ1173" s="263"/>
    </row>
    <row r="1174" spans="1:115" ht="20.100000000000001" hidden="1" customHeight="1">
      <c r="A1174" s="837"/>
      <c r="B1174" s="826"/>
      <c r="C1174" s="766"/>
      <c r="D1174" s="766"/>
      <c r="E1174" s="826"/>
      <c r="F1174" s="826"/>
      <c r="G1174" s="826"/>
      <c r="H1174" s="836"/>
      <c r="I1174" s="715" t="s">
        <v>911</v>
      </c>
      <c r="J1174" s="716"/>
      <c r="K1174" s="716"/>
      <c r="L1174" s="716"/>
      <c r="M1174" s="716"/>
      <c r="N1174" s="716"/>
      <c r="O1174" s="848"/>
      <c r="P1174" s="715" t="s">
        <v>663</v>
      </c>
      <c r="Q1174" s="848"/>
      <c r="R1174" s="956"/>
      <c r="S1174" s="724"/>
      <c r="T1174" s="724"/>
      <c r="U1174" s="724"/>
      <c r="V1174" s="896"/>
      <c r="W1174" s="724"/>
      <c r="X1174" s="724"/>
      <c r="Y1174" s="724"/>
      <c r="Z1174" s="724"/>
      <c r="AA1174" s="724"/>
      <c r="AB1174" s="724"/>
      <c r="AC1174" s="724"/>
      <c r="AD1174" s="724"/>
      <c r="AE1174" s="724"/>
      <c r="AF1174" s="724"/>
      <c r="AG1174" s="724"/>
      <c r="AH1174" s="724"/>
      <c r="AI1174" s="724"/>
      <c r="AJ1174" s="724"/>
      <c r="AK1174" s="899"/>
      <c r="AL1174" s="1280"/>
      <c r="AM1174" s="1283"/>
      <c r="AN1174" s="1283"/>
      <c r="AO1174" s="1283"/>
      <c r="AP1174" s="1283"/>
      <c r="AQ1174" s="901"/>
      <c r="AS1174" s="275"/>
      <c r="AT1174" s="275"/>
      <c r="AU1174" s="275"/>
      <c r="CL1174" s="262"/>
      <c r="CM1174" s="262"/>
      <c r="CN1174" s="262"/>
      <c r="CO1174" s="262"/>
      <c r="CP1174" s="262"/>
      <c r="CQ1174" s="262"/>
      <c r="CR1174" s="262"/>
      <c r="CS1174" s="262"/>
      <c r="CT1174" s="262"/>
      <c r="CU1174" s="262"/>
      <c r="CV1174" s="262"/>
      <c r="CW1174" s="262"/>
      <c r="CX1174" s="262"/>
      <c r="CY1174" s="262"/>
      <c r="CZ1174" s="262"/>
      <c r="DA1174" s="262"/>
      <c r="DB1174" s="262"/>
      <c r="DC1174" s="263"/>
      <c r="DD1174" s="263"/>
      <c r="DE1174" s="262"/>
      <c r="DF1174" s="262"/>
      <c r="DG1174" s="262"/>
      <c r="DH1174" s="263"/>
      <c r="DI1174" s="263"/>
      <c r="DJ1174" s="263"/>
      <c r="DK1174" s="263"/>
    </row>
    <row r="1175" spans="1:115" s="110" customFormat="1" ht="20.100000000000001" hidden="1" customHeight="1">
      <c r="A1175" s="837"/>
      <c r="B1175" s="826"/>
      <c r="C1175" s="766"/>
      <c r="D1175" s="766"/>
      <c r="E1175" s="826"/>
      <c r="F1175" s="826"/>
      <c r="G1175" s="826"/>
      <c r="H1175" s="836"/>
      <c r="I1175" s="706"/>
      <c r="J1175" s="704"/>
      <c r="K1175" s="704"/>
      <c r="L1175" s="704"/>
      <c r="M1175" s="704"/>
      <c r="N1175" s="704"/>
      <c r="O1175" s="705"/>
      <c r="P1175" s="706"/>
      <c r="Q1175" s="705"/>
      <c r="R1175" s="733"/>
      <c r="S1175" s="826"/>
      <c r="T1175" s="766"/>
      <c r="U1175" s="766"/>
      <c r="V1175" s="710"/>
      <c r="W1175" s="871">
        <v>0</v>
      </c>
      <c r="X1175" s="766"/>
      <c r="Y1175" s="766"/>
      <c r="Z1175" s="710" t="s">
        <v>540</v>
      </c>
      <c r="AA1175" s="871">
        <v>0</v>
      </c>
      <c r="AB1175" s="766"/>
      <c r="AC1175" s="766"/>
      <c r="AD1175" s="709" t="s">
        <v>474</v>
      </c>
      <c r="AE1175" s="871">
        <v>0</v>
      </c>
      <c r="AF1175" s="766"/>
      <c r="AG1175" s="766"/>
      <c r="AH1175" s="709" t="s">
        <v>900</v>
      </c>
      <c r="AI1175" s="709">
        <v>2</v>
      </c>
      <c r="AJ1175" s="709"/>
      <c r="AK1175" s="795"/>
      <c r="AL1175" s="740">
        <f>ROUND(W1175*(AA1175+AE1175)/AI1175,3)</f>
        <v>0</v>
      </c>
      <c r="AM1175" s="741"/>
      <c r="AN1175" s="741"/>
      <c r="AO1175" s="741"/>
      <c r="AP1175" s="741"/>
      <c r="AQ1175" s="742"/>
      <c r="AR1175" s="111"/>
      <c r="AS1175" s="109"/>
      <c r="AT1175" s="109"/>
      <c r="AU1175" s="109"/>
      <c r="AV1175" s="111"/>
      <c r="AW1175" s="111"/>
      <c r="AX1175" s="111"/>
      <c r="AY1175" s="111"/>
      <c r="AZ1175" s="111"/>
      <c r="BA1175" s="111"/>
      <c r="BB1175" s="111"/>
      <c r="BC1175" s="111"/>
      <c r="BD1175" s="111"/>
      <c r="BE1175" s="111"/>
      <c r="BF1175" s="111"/>
      <c r="BG1175" s="111"/>
      <c r="BH1175" s="111"/>
      <c r="BI1175" s="111"/>
      <c r="BJ1175" s="111"/>
      <c r="BK1175" s="111"/>
      <c r="BL1175" s="109"/>
      <c r="BM1175" s="109"/>
      <c r="BN1175" s="109"/>
      <c r="BO1175" s="109"/>
      <c r="BP1175" s="109"/>
      <c r="BQ1175" s="109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  <c r="CI1175" s="111"/>
      <c r="CJ1175" s="111"/>
      <c r="CK1175" s="111"/>
      <c r="CL1175" s="263"/>
      <c r="CM1175" s="263"/>
      <c r="CN1175" s="263"/>
      <c r="CO1175" s="263"/>
      <c r="CP1175" s="263"/>
      <c r="CQ1175" s="263"/>
      <c r="CR1175" s="263"/>
      <c r="CS1175" s="263"/>
      <c r="CT1175" s="263"/>
      <c r="CU1175" s="263"/>
      <c r="CV1175" s="263"/>
      <c r="CW1175" s="263"/>
      <c r="CX1175" s="263"/>
      <c r="CY1175" s="263"/>
      <c r="CZ1175" s="263"/>
      <c r="DA1175" s="263"/>
      <c r="DB1175" s="263"/>
      <c r="DC1175" s="263"/>
      <c r="DD1175" s="263"/>
      <c r="DE1175" s="263"/>
      <c r="DF1175" s="263"/>
      <c r="DG1175" s="263"/>
      <c r="DH1175" s="263"/>
      <c r="DI1175" s="263"/>
      <c r="DJ1175" s="263"/>
    </row>
    <row r="1176" spans="1:115" ht="20.100000000000001" hidden="1" customHeight="1">
      <c r="A1176" s="837"/>
      <c r="B1176" s="826"/>
      <c r="C1176" s="766"/>
      <c r="D1176" s="766"/>
      <c r="E1176" s="826"/>
      <c r="F1176" s="826"/>
      <c r="G1176" s="826"/>
      <c r="H1176" s="836"/>
      <c r="I1176" s="706"/>
      <c r="J1176" s="704"/>
      <c r="K1176" s="704"/>
      <c r="L1176" s="704"/>
      <c r="M1176" s="704"/>
      <c r="N1176" s="704"/>
      <c r="O1176" s="705"/>
      <c r="P1176" s="706"/>
      <c r="Q1176" s="705"/>
      <c r="R1176" s="733"/>
      <c r="S1176" s="826"/>
      <c r="T1176" s="766"/>
      <c r="U1176" s="766"/>
      <c r="V1176" s="710"/>
      <c r="W1176" s="871">
        <v>0</v>
      </c>
      <c r="X1176" s="766"/>
      <c r="Y1176" s="766"/>
      <c r="Z1176" s="710" t="s">
        <v>540</v>
      </c>
      <c r="AA1176" s="871">
        <v>0</v>
      </c>
      <c r="AB1176" s="766"/>
      <c r="AC1176" s="766"/>
      <c r="AD1176" s="709" t="s">
        <v>474</v>
      </c>
      <c r="AE1176" s="871">
        <v>0</v>
      </c>
      <c r="AF1176" s="766"/>
      <c r="AG1176" s="766"/>
      <c r="AH1176" s="709" t="s">
        <v>900</v>
      </c>
      <c r="AI1176" s="709">
        <v>2</v>
      </c>
      <c r="AJ1176" s="709"/>
      <c r="AK1176" s="795"/>
      <c r="AL1176" s="740">
        <f>ROUND(W1176*(AA1176+AE1176)/AI1176,3)</f>
        <v>0</v>
      </c>
      <c r="AM1176" s="741"/>
      <c r="AN1176" s="741"/>
      <c r="AO1176" s="741"/>
      <c r="AP1176" s="741"/>
      <c r="AQ1176" s="742"/>
      <c r="AS1176" s="275"/>
      <c r="AT1176" s="275"/>
      <c r="AU1176" s="275"/>
      <c r="BL1176" s="275"/>
      <c r="BM1176" s="275"/>
      <c r="BN1176" s="275"/>
      <c r="BO1176" s="275"/>
      <c r="BP1176" s="275"/>
      <c r="BQ1176" s="275"/>
      <c r="CL1176" s="262"/>
      <c r="CM1176" s="262"/>
      <c r="CN1176" s="262"/>
      <c r="CO1176" s="262"/>
      <c r="CP1176" s="262"/>
      <c r="CQ1176" s="262"/>
      <c r="CR1176" s="262"/>
      <c r="CS1176" s="262"/>
      <c r="CT1176" s="262"/>
      <c r="CU1176" s="262"/>
      <c r="CV1176" s="262"/>
      <c r="CW1176" s="262"/>
      <c r="CX1176" s="262"/>
      <c r="CY1176" s="262"/>
      <c r="CZ1176" s="262"/>
      <c r="DA1176" s="262"/>
      <c r="DB1176" s="262"/>
      <c r="DC1176" s="263"/>
      <c r="DD1176" s="263"/>
      <c r="DE1176" s="262"/>
      <c r="DF1176" s="262"/>
      <c r="DG1176" s="262"/>
      <c r="DH1176" s="263"/>
      <c r="DI1176" s="263"/>
      <c r="DJ1176" s="263"/>
    </row>
    <row r="1177" spans="1:115" ht="20.100000000000001" hidden="1" customHeight="1">
      <c r="A1177" s="837"/>
      <c r="B1177" s="826"/>
      <c r="C1177" s="766"/>
      <c r="D1177" s="766"/>
      <c r="E1177" s="826"/>
      <c r="F1177" s="826"/>
      <c r="G1177" s="826"/>
      <c r="H1177" s="836"/>
      <c r="I1177" s="706"/>
      <c r="J1177" s="704"/>
      <c r="K1177" s="704"/>
      <c r="L1177" s="704"/>
      <c r="M1177" s="704"/>
      <c r="N1177" s="704"/>
      <c r="O1177" s="705"/>
      <c r="P1177" s="706"/>
      <c r="Q1177" s="705"/>
      <c r="R1177" s="733"/>
      <c r="S1177" s="826"/>
      <c r="T1177" s="766"/>
      <c r="U1177" s="766"/>
      <c r="V1177" s="710"/>
      <c r="W1177" s="871">
        <v>0</v>
      </c>
      <c r="X1177" s="766"/>
      <c r="Y1177" s="766"/>
      <c r="Z1177" s="710" t="s">
        <v>540</v>
      </c>
      <c r="AA1177" s="871">
        <v>0</v>
      </c>
      <c r="AB1177" s="766"/>
      <c r="AC1177" s="766"/>
      <c r="AD1177" s="709" t="s">
        <v>474</v>
      </c>
      <c r="AE1177" s="871">
        <v>0</v>
      </c>
      <c r="AF1177" s="766"/>
      <c r="AG1177" s="766"/>
      <c r="AH1177" s="709" t="s">
        <v>900</v>
      </c>
      <c r="AI1177" s="709">
        <v>2</v>
      </c>
      <c r="AJ1177" s="709"/>
      <c r="AK1177" s="795"/>
      <c r="AL1177" s="740">
        <f>ROUND(W1177*(AA1177+AE1177)/AI1177,3)</f>
        <v>0</v>
      </c>
      <c r="AM1177" s="741"/>
      <c r="AN1177" s="741"/>
      <c r="AO1177" s="741"/>
      <c r="AP1177" s="741"/>
      <c r="AQ1177" s="742"/>
      <c r="AS1177" s="275"/>
      <c r="AT1177" s="275"/>
      <c r="AU1177" s="275"/>
      <c r="BL1177" s="275"/>
      <c r="BM1177" s="275"/>
      <c r="BN1177" s="275"/>
      <c r="BO1177" s="275"/>
      <c r="BP1177" s="275"/>
      <c r="BQ1177" s="275"/>
      <c r="CL1177" s="262"/>
      <c r="CM1177" s="262"/>
      <c r="CN1177" s="262"/>
      <c r="CO1177" s="262"/>
      <c r="CP1177" s="262"/>
      <c r="CQ1177" s="262"/>
      <c r="CR1177" s="262"/>
      <c r="CS1177" s="262"/>
      <c r="CT1177" s="262"/>
      <c r="CU1177" s="262"/>
      <c r="CV1177" s="262"/>
      <c r="CW1177" s="262"/>
      <c r="CX1177" s="262"/>
      <c r="CY1177" s="262"/>
      <c r="CZ1177" s="262"/>
      <c r="DA1177" s="262"/>
      <c r="DB1177" s="262"/>
      <c r="DC1177" s="263"/>
      <c r="DD1177" s="263"/>
      <c r="DE1177" s="262"/>
      <c r="DF1177" s="262"/>
      <c r="DG1177" s="262"/>
      <c r="DH1177" s="263"/>
      <c r="DI1177" s="263"/>
      <c r="DJ1177" s="263"/>
    </row>
    <row r="1178" spans="1:115" ht="20.100000000000001" hidden="1" customHeight="1">
      <c r="A1178" s="837"/>
      <c r="B1178" s="826"/>
      <c r="C1178" s="766"/>
      <c r="D1178" s="766"/>
      <c r="E1178" s="826"/>
      <c r="F1178" s="826"/>
      <c r="G1178" s="826"/>
      <c r="H1178" s="836"/>
      <c r="I1178" s="706"/>
      <c r="J1178" s="704"/>
      <c r="K1178" s="704"/>
      <c r="L1178" s="704"/>
      <c r="M1178" s="704"/>
      <c r="N1178" s="704"/>
      <c r="O1178" s="705"/>
      <c r="P1178" s="706"/>
      <c r="Q1178" s="705"/>
      <c r="R1178" s="733"/>
      <c r="S1178" s="826"/>
      <c r="T1178" s="766"/>
      <c r="U1178" s="766"/>
      <c r="V1178" s="710"/>
      <c r="W1178" s="871">
        <v>0</v>
      </c>
      <c r="X1178" s="766"/>
      <c r="Y1178" s="766"/>
      <c r="Z1178" s="710" t="s">
        <v>540</v>
      </c>
      <c r="AA1178" s="871">
        <v>0</v>
      </c>
      <c r="AB1178" s="766"/>
      <c r="AC1178" s="766"/>
      <c r="AD1178" s="709" t="s">
        <v>474</v>
      </c>
      <c r="AE1178" s="871">
        <v>0</v>
      </c>
      <c r="AF1178" s="766"/>
      <c r="AG1178" s="766"/>
      <c r="AH1178" s="709" t="s">
        <v>900</v>
      </c>
      <c r="AI1178" s="709">
        <v>2</v>
      </c>
      <c r="AJ1178" s="709"/>
      <c r="AK1178" s="795"/>
      <c r="AL1178" s="740">
        <f>ROUND(W1178*(AA1178+AE1178)/AI1178,3)</f>
        <v>0</v>
      </c>
      <c r="AM1178" s="741"/>
      <c r="AN1178" s="741"/>
      <c r="AO1178" s="741"/>
      <c r="AP1178" s="741"/>
      <c r="AQ1178" s="742"/>
      <c r="AS1178" s="275"/>
      <c r="AT1178" s="275"/>
      <c r="AU1178" s="275"/>
      <c r="BL1178" s="275"/>
      <c r="BM1178" s="275"/>
      <c r="BN1178" s="275"/>
      <c r="BO1178" s="275"/>
      <c r="BP1178" s="275"/>
      <c r="BQ1178" s="275"/>
      <c r="CL1178" s="262"/>
      <c r="CM1178" s="262"/>
      <c r="CN1178" s="262"/>
      <c r="CO1178" s="262"/>
      <c r="CP1178" s="262"/>
      <c r="CQ1178" s="262"/>
      <c r="CR1178" s="262"/>
      <c r="CS1178" s="262"/>
      <c r="CT1178" s="262"/>
      <c r="CU1178" s="262"/>
      <c r="CV1178" s="262"/>
      <c r="CW1178" s="262"/>
      <c r="CX1178" s="262"/>
      <c r="CY1178" s="262"/>
      <c r="CZ1178" s="262"/>
      <c r="DA1178" s="262"/>
      <c r="DB1178" s="262"/>
      <c r="DC1178" s="263"/>
      <c r="DD1178" s="263"/>
      <c r="DE1178" s="262"/>
      <c r="DF1178" s="262"/>
      <c r="DG1178" s="262"/>
      <c r="DH1178" s="263"/>
      <c r="DI1178" s="263"/>
      <c r="DJ1178" s="263"/>
    </row>
    <row r="1179" spans="1:115" ht="20.100000000000001" hidden="1" customHeight="1">
      <c r="A1179" s="837"/>
      <c r="B1179" s="826"/>
      <c r="C1179" s="766"/>
      <c r="D1179" s="766"/>
      <c r="E1179" s="826"/>
      <c r="F1179" s="826"/>
      <c r="G1179" s="826"/>
      <c r="H1179" s="836"/>
      <c r="I1179" s="706"/>
      <c r="J1179" s="704"/>
      <c r="K1179" s="704"/>
      <c r="L1179" s="704"/>
      <c r="M1179" s="704"/>
      <c r="N1179" s="704"/>
      <c r="O1179" s="705"/>
      <c r="P1179" s="706"/>
      <c r="Q1179" s="705"/>
      <c r="R1179" s="733"/>
      <c r="S1179" s="826"/>
      <c r="T1179" s="766"/>
      <c r="U1179" s="766"/>
      <c r="V1179" s="710"/>
      <c r="W1179" s="871">
        <v>0</v>
      </c>
      <c r="X1179" s="766"/>
      <c r="Y1179" s="766"/>
      <c r="Z1179" s="710" t="s">
        <v>540</v>
      </c>
      <c r="AA1179" s="871">
        <v>0</v>
      </c>
      <c r="AB1179" s="766"/>
      <c r="AC1179" s="766"/>
      <c r="AD1179" s="709" t="s">
        <v>474</v>
      </c>
      <c r="AE1179" s="871">
        <v>0</v>
      </c>
      <c r="AF1179" s="766"/>
      <c r="AG1179" s="766"/>
      <c r="AH1179" s="709" t="s">
        <v>900</v>
      </c>
      <c r="AI1179" s="709">
        <v>2</v>
      </c>
      <c r="AJ1179" s="709"/>
      <c r="AK1179" s="795"/>
      <c r="AL1179" s="740">
        <f>ROUND(W1179*(AA1179+AE1179)/AI1179,3)</f>
        <v>0</v>
      </c>
      <c r="AM1179" s="741"/>
      <c r="AN1179" s="741"/>
      <c r="AO1179" s="741"/>
      <c r="AP1179" s="741"/>
      <c r="AQ1179" s="742"/>
      <c r="AS1179" s="275"/>
      <c r="AT1179" s="275"/>
      <c r="AU1179" s="275"/>
      <c r="BL1179" s="275"/>
      <c r="BM1179" s="275"/>
      <c r="BN1179" s="275"/>
      <c r="BO1179" s="275"/>
      <c r="BP1179" s="275"/>
      <c r="BQ1179" s="275"/>
      <c r="CL1179" s="262"/>
      <c r="CM1179" s="262"/>
      <c r="CN1179" s="262"/>
      <c r="CO1179" s="262"/>
      <c r="CP1179" s="262"/>
      <c r="CQ1179" s="262"/>
      <c r="CR1179" s="262"/>
      <c r="CS1179" s="262"/>
      <c r="CT1179" s="262"/>
      <c r="CU1179" s="262"/>
      <c r="CV1179" s="262"/>
      <c r="CW1179" s="262"/>
      <c r="CX1179" s="262"/>
      <c r="CY1179" s="262"/>
      <c r="CZ1179" s="262"/>
      <c r="DA1179" s="262"/>
      <c r="DB1179" s="262"/>
      <c r="DC1179" s="263"/>
      <c r="DD1179" s="263"/>
      <c r="DE1179" s="262"/>
      <c r="DF1179" s="262"/>
      <c r="DG1179" s="262"/>
      <c r="DH1179" s="263"/>
      <c r="DI1179" s="263"/>
      <c r="DJ1179" s="263"/>
    </row>
    <row r="1180" spans="1:115" ht="20.100000000000001" hidden="1" customHeight="1">
      <c r="A1180" s="837"/>
      <c r="B1180" s="826"/>
      <c r="C1180" s="766"/>
      <c r="D1180" s="766"/>
      <c r="E1180" s="826"/>
      <c r="F1180" s="826"/>
      <c r="G1180" s="826"/>
      <c r="H1180" s="836"/>
      <c r="I1180" s="1024"/>
      <c r="J1180" s="1323"/>
      <c r="K1180" s="1323"/>
      <c r="L1180" s="1323"/>
      <c r="M1180" s="1323"/>
      <c r="N1180" s="1323"/>
      <c r="O1180" s="1025"/>
      <c r="P1180" s="1024"/>
      <c r="Q1180" s="1025"/>
      <c r="R1180" s="1206" t="s">
        <v>431</v>
      </c>
      <c r="S1180" s="809"/>
      <c r="T1180" s="809"/>
      <c r="U1180" s="763" t="s">
        <v>496</v>
      </c>
      <c r="V1180" s="747"/>
      <c r="W1180" s="747"/>
      <c r="X1180" s="747"/>
      <c r="Y1180" s="763"/>
      <c r="Z1180" s="747"/>
      <c r="AA1180" s="747"/>
      <c r="AB1180" s="747"/>
      <c r="AC1180" s="747"/>
      <c r="AD1180" s="747"/>
      <c r="AE1180" s="747"/>
      <c r="AF1180" s="747"/>
      <c r="AG1180" s="747"/>
      <c r="AH1180" s="747"/>
      <c r="AI1180" s="747"/>
      <c r="AJ1180" s="747"/>
      <c r="AK1180" s="810"/>
      <c r="AL1180" s="753">
        <f>SUM(AL1175:AL1179)</f>
        <v>0</v>
      </c>
      <c r="AM1180" s="754"/>
      <c r="AN1180" s="754"/>
      <c r="AO1180" s="754"/>
      <c r="AP1180" s="754"/>
      <c r="AQ1180" s="755"/>
      <c r="AS1180" s="275"/>
      <c r="AT1180" s="275"/>
      <c r="AU1180" s="275"/>
      <c r="BL1180" s="275"/>
      <c r="BM1180" s="275"/>
      <c r="BN1180" s="275"/>
      <c r="BO1180" s="275"/>
      <c r="BP1180" s="275"/>
      <c r="BQ1180" s="275"/>
      <c r="CL1180" s="262"/>
      <c r="CM1180" s="262"/>
      <c r="CN1180" s="262"/>
      <c r="CO1180" s="262"/>
      <c r="CP1180" s="262"/>
      <c r="CQ1180" s="262"/>
      <c r="CR1180" s="262"/>
      <c r="CS1180" s="262"/>
      <c r="CT1180" s="262"/>
      <c r="CU1180" s="262"/>
      <c r="CV1180" s="262"/>
      <c r="CW1180" s="262"/>
      <c r="CX1180" s="262"/>
      <c r="CY1180" s="262"/>
      <c r="CZ1180" s="262"/>
      <c r="DA1180" s="262"/>
      <c r="DB1180" s="262"/>
      <c r="DC1180" s="263"/>
      <c r="DD1180" s="263"/>
      <c r="DE1180" s="262"/>
      <c r="DF1180" s="262"/>
      <c r="DG1180" s="262"/>
      <c r="DH1180" s="263"/>
      <c r="DI1180" s="263"/>
      <c r="DJ1180" s="263"/>
    </row>
    <row r="1181" spans="1:115" ht="20.100000000000001" hidden="1" customHeight="1">
      <c r="A1181" s="837"/>
      <c r="B1181" s="826"/>
      <c r="C1181" s="766"/>
      <c r="D1181" s="766"/>
      <c r="E1181" s="826"/>
      <c r="F1181" s="826"/>
      <c r="G1181" s="826"/>
      <c r="H1181" s="836"/>
      <c r="I1181" s="765" t="s">
        <v>912</v>
      </c>
      <c r="J1181" s="766"/>
      <c r="K1181" s="766"/>
      <c r="L1181" s="766"/>
      <c r="M1181" s="766"/>
      <c r="N1181" s="766"/>
      <c r="O1181" s="788"/>
      <c r="P1181" s="715" t="s">
        <v>663</v>
      </c>
      <c r="Q1181" s="848"/>
      <c r="R1181" s="956"/>
      <c r="S1181" s="724"/>
      <c r="T1181" s="724"/>
      <c r="U1181" s="724"/>
      <c r="V1181" s="896"/>
      <c r="W1181" s="724"/>
      <c r="X1181" s="724"/>
      <c r="Y1181" s="724"/>
      <c r="Z1181" s="724"/>
      <c r="AA1181" s="724"/>
      <c r="AB1181" s="724"/>
      <c r="AC1181" s="724"/>
      <c r="AD1181" s="724"/>
      <c r="AE1181" s="724"/>
      <c r="AF1181" s="724"/>
      <c r="AG1181" s="724"/>
      <c r="AH1181" s="724"/>
      <c r="AI1181" s="724"/>
      <c r="AJ1181" s="724"/>
      <c r="AK1181" s="899"/>
      <c r="AL1181" s="1280"/>
      <c r="AM1181" s="1283"/>
      <c r="AN1181" s="1283"/>
      <c r="AO1181" s="1283"/>
      <c r="AP1181" s="1283"/>
      <c r="AQ1181" s="901"/>
      <c r="AS1181" s="275"/>
      <c r="AT1181" s="275"/>
      <c r="AU1181" s="275"/>
      <c r="BL1181" s="275"/>
      <c r="BM1181" s="275"/>
      <c r="BN1181" s="275"/>
      <c r="BO1181" s="275"/>
      <c r="BP1181" s="275"/>
      <c r="BQ1181" s="275"/>
      <c r="CL1181" s="262"/>
      <c r="CM1181" s="262"/>
      <c r="CN1181" s="262"/>
      <c r="CO1181" s="262"/>
      <c r="CP1181" s="262"/>
      <c r="CQ1181" s="262"/>
      <c r="CR1181" s="262"/>
      <c r="CS1181" s="262"/>
      <c r="CT1181" s="262"/>
      <c r="CU1181" s="262"/>
      <c r="CV1181" s="262"/>
      <c r="CW1181" s="262"/>
      <c r="CX1181" s="262"/>
      <c r="CY1181" s="262"/>
      <c r="CZ1181" s="262"/>
      <c r="DA1181" s="262"/>
      <c r="DB1181" s="262"/>
      <c r="DC1181" s="263"/>
      <c r="DD1181" s="263"/>
      <c r="DE1181" s="262"/>
      <c r="DF1181" s="262"/>
      <c r="DG1181" s="262"/>
      <c r="DH1181" s="263"/>
      <c r="DI1181" s="263"/>
      <c r="DJ1181" s="263"/>
    </row>
    <row r="1182" spans="1:115" ht="20.100000000000001" hidden="1" customHeight="1">
      <c r="A1182" s="837"/>
      <c r="B1182" s="826"/>
      <c r="C1182" s="766"/>
      <c r="D1182" s="766"/>
      <c r="E1182" s="826"/>
      <c r="F1182" s="826"/>
      <c r="G1182" s="826"/>
      <c r="H1182" s="836"/>
      <c r="I1182" s="706"/>
      <c r="J1182" s="704"/>
      <c r="K1182" s="704"/>
      <c r="L1182" s="704"/>
      <c r="M1182" s="704"/>
      <c r="N1182" s="704"/>
      <c r="O1182" s="705"/>
      <c r="P1182" s="706"/>
      <c r="Q1182" s="705"/>
      <c r="R1182" s="733"/>
      <c r="S1182" s="826"/>
      <c r="T1182" s="766"/>
      <c r="U1182" s="766"/>
      <c r="V1182" s="710"/>
      <c r="W1182" s="871">
        <v>0</v>
      </c>
      <c r="X1182" s="766"/>
      <c r="Y1182" s="766"/>
      <c r="Z1182" s="710" t="s">
        <v>540</v>
      </c>
      <c r="AA1182" s="871">
        <v>0</v>
      </c>
      <c r="AB1182" s="766"/>
      <c r="AC1182" s="766"/>
      <c r="AD1182" s="709" t="s">
        <v>474</v>
      </c>
      <c r="AE1182" s="871">
        <v>0</v>
      </c>
      <c r="AF1182" s="766"/>
      <c r="AG1182" s="766"/>
      <c r="AH1182" s="709" t="s">
        <v>900</v>
      </c>
      <c r="AI1182" s="709">
        <v>2</v>
      </c>
      <c r="AJ1182" s="709"/>
      <c r="AK1182" s="795"/>
      <c r="AL1182" s="740">
        <f>ROUND(W1182*(AA1182+AE1182)/AI1182,3)</f>
        <v>0</v>
      </c>
      <c r="AM1182" s="741"/>
      <c r="AN1182" s="741"/>
      <c r="AO1182" s="741"/>
      <c r="AP1182" s="741"/>
      <c r="AQ1182" s="742"/>
      <c r="AS1182" s="275"/>
      <c r="AT1182" s="275"/>
      <c r="AU1182" s="275"/>
      <c r="BL1182" s="275"/>
      <c r="BM1182" s="275"/>
      <c r="BN1182" s="275"/>
      <c r="BO1182" s="275"/>
      <c r="BP1182" s="275"/>
      <c r="BQ1182" s="275"/>
      <c r="CL1182" s="262"/>
      <c r="CM1182" s="262"/>
      <c r="CN1182" s="262"/>
      <c r="CO1182" s="262"/>
      <c r="CP1182" s="262"/>
      <c r="CQ1182" s="262"/>
      <c r="CR1182" s="262"/>
      <c r="CS1182" s="262"/>
      <c r="CT1182" s="262"/>
      <c r="CU1182" s="262"/>
      <c r="CV1182" s="262"/>
      <c r="CW1182" s="262"/>
      <c r="CX1182" s="262"/>
      <c r="CY1182" s="262"/>
      <c r="CZ1182" s="262"/>
      <c r="DA1182" s="262"/>
      <c r="DB1182" s="262"/>
      <c r="DC1182" s="263"/>
      <c r="DD1182" s="263"/>
      <c r="DE1182" s="262"/>
      <c r="DF1182" s="262"/>
      <c r="DG1182" s="262"/>
      <c r="DH1182" s="263"/>
      <c r="DI1182" s="263"/>
      <c r="DJ1182" s="263"/>
    </row>
    <row r="1183" spans="1:115" ht="20.100000000000001" hidden="1" customHeight="1">
      <c r="A1183" s="837"/>
      <c r="B1183" s="826"/>
      <c r="C1183" s="766"/>
      <c r="D1183" s="766"/>
      <c r="E1183" s="826"/>
      <c r="F1183" s="826"/>
      <c r="G1183" s="826"/>
      <c r="H1183" s="836"/>
      <c r="I1183" s="706"/>
      <c r="J1183" s="704"/>
      <c r="K1183" s="704"/>
      <c r="L1183" s="704"/>
      <c r="M1183" s="704"/>
      <c r="N1183" s="704"/>
      <c r="O1183" s="705"/>
      <c r="P1183" s="706"/>
      <c r="Q1183" s="705"/>
      <c r="R1183" s="733"/>
      <c r="S1183" s="826"/>
      <c r="T1183" s="766"/>
      <c r="U1183" s="766"/>
      <c r="V1183" s="710"/>
      <c r="W1183" s="871">
        <v>0</v>
      </c>
      <c r="X1183" s="766"/>
      <c r="Y1183" s="766"/>
      <c r="Z1183" s="710" t="s">
        <v>540</v>
      </c>
      <c r="AA1183" s="871">
        <v>0</v>
      </c>
      <c r="AB1183" s="766"/>
      <c r="AC1183" s="766"/>
      <c r="AD1183" s="709" t="s">
        <v>474</v>
      </c>
      <c r="AE1183" s="871">
        <v>0</v>
      </c>
      <c r="AF1183" s="766"/>
      <c r="AG1183" s="766"/>
      <c r="AH1183" s="709" t="s">
        <v>900</v>
      </c>
      <c r="AI1183" s="709">
        <v>2</v>
      </c>
      <c r="AJ1183" s="709"/>
      <c r="AK1183" s="795"/>
      <c r="AL1183" s="740">
        <f>ROUND(W1183*(AA1183+AE1183)/AI1183,3)</f>
        <v>0</v>
      </c>
      <c r="AM1183" s="741"/>
      <c r="AN1183" s="741"/>
      <c r="AO1183" s="741"/>
      <c r="AP1183" s="741"/>
      <c r="AQ1183" s="742"/>
      <c r="AS1183" s="275"/>
      <c r="AT1183" s="275"/>
      <c r="AU1183" s="275"/>
      <c r="BL1183" s="275"/>
      <c r="BM1183" s="275"/>
      <c r="BN1183" s="275"/>
      <c r="BO1183" s="275"/>
      <c r="BP1183" s="275"/>
      <c r="BQ1183" s="275"/>
      <c r="CL1183" s="262"/>
      <c r="CM1183" s="262"/>
      <c r="CN1183" s="262"/>
      <c r="CO1183" s="262"/>
      <c r="CP1183" s="262"/>
      <c r="CQ1183" s="262"/>
      <c r="CR1183" s="262"/>
      <c r="CS1183" s="262"/>
      <c r="CT1183" s="262"/>
      <c r="CU1183" s="262"/>
      <c r="CV1183" s="262"/>
      <c r="CW1183" s="262"/>
      <c r="CX1183" s="262"/>
      <c r="CY1183" s="262"/>
      <c r="CZ1183" s="262"/>
      <c r="DA1183" s="262"/>
      <c r="DB1183" s="262"/>
      <c r="DC1183" s="263"/>
      <c r="DD1183" s="263"/>
      <c r="DE1183" s="262"/>
      <c r="DF1183" s="262"/>
      <c r="DG1183" s="262"/>
      <c r="DH1183" s="263"/>
      <c r="DI1183" s="263"/>
      <c r="DJ1183" s="263"/>
    </row>
    <row r="1184" spans="1:115" ht="20.100000000000001" hidden="1" customHeight="1">
      <c r="A1184" s="837"/>
      <c r="B1184" s="826"/>
      <c r="C1184" s="766"/>
      <c r="D1184" s="766"/>
      <c r="E1184" s="826"/>
      <c r="F1184" s="826"/>
      <c r="G1184" s="826"/>
      <c r="H1184" s="836"/>
      <c r="I1184" s="706"/>
      <c r="J1184" s="704"/>
      <c r="K1184" s="704"/>
      <c r="L1184" s="704"/>
      <c r="M1184" s="704"/>
      <c r="N1184" s="704"/>
      <c r="O1184" s="705"/>
      <c r="P1184" s="706"/>
      <c r="Q1184" s="705"/>
      <c r="R1184" s="1206" t="s">
        <v>431</v>
      </c>
      <c r="S1184" s="809"/>
      <c r="T1184" s="809"/>
      <c r="U1184" s="763" t="s">
        <v>496</v>
      </c>
      <c r="V1184" s="747"/>
      <c r="W1184" s="747"/>
      <c r="X1184" s="747"/>
      <c r="Y1184" s="763"/>
      <c r="Z1184" s="747"/>
      <c r="AA1184" s="747"/>
      <c r="AB1184" s="747"/>
      <c r="AC1184" s="747"/>
      <c r="AD1184" s="747"/>
      <c r="AE1184" s="747"/>
      <c r="AF1184" s="747"/>
      <c r="AG1184" s="747"/>
      <c r="AH1184" s="747"/>
      <c r="AI1184" s="747"/>
      <c r="AJ1184" s="747"/>
      <c r="AK1184" s="810"/>
      <c r="AL1184" s="753">
        <f>SUM(AL1182:AL1183)</f>
        <v>0</v>
      </c>
      <c r="AM1184" s="754"/>
      <c r="AN1184" s="754"/>
      <c r="AO1184" s="754"/>
      <c r="AP1184" s="754"/>
      <c r="AQ1184" s="755"/>
      <c r="AS1184" s="275"/>
      <c r="AT1184" s="275"/>
      <c r="AU1184" s="275"/>
      <c r="BL1184" s="275"/>
      <c r="BM1184" s="275"/>
      <c r="BN1184" s="275"/>
      <c r="BO1184" s="275"/>
      <c r="BP1184" s="275"/>
      <c r="BQ1184" s="275"/>
      <c r="CL1184" s="262"/>
      <c r="CM1184" s="262"/>
      <c r="CN1184" s="262"/>
      <c r="CO1184" s="262"/>
      <c r="CP1184" s="262"/>
      <c r="CQ1184" s="262"/>
      <c r="CR1184" s="262"/>
      <c r="CS1184" s="262"/>
      <c r="CT1184" s="262"/>
      <c r="CU1184" s="262"/>
      <c r="CV1184" s="262"/>
      <c r="CW1184" s="262"/>
      <c r="CX1184" s="262"/>
      <c r="CY1184" s="262"/>
      <c r="CZ1184" s="262"/>
      <c r="DA1184" s="262"/>
      <c r="DB1184" s="262"/>
      <c r="DC1184" s="263"/>
      <c r="DD1184" s="263"/>
      <c r="DE1184" s="262"/>
      <c r="DF1184" s="262"/>
      <c r="DG1184" s="262"/>
      <c r="DH1184" s="263"/>
      <c r="DI1184" s="263"/>
      <c r="DJ1184" s="263"/>
    </row>
    <row r="1185" spans="1:111" ht="20.100000000000001" hidden="1" customHeight="1">
      <c r="A1185" s="842"/>
      <c r="B1185" s="843"/>
      <c r="C1185" s="843"/>
      <c r="D1185" s="843"/>
      <c r="E1185" s="843"/>
      <c r="F1185" s="843"/>
      <c r="G1185" s="843"/>
      <c r="H1185" s="844"/>
      <c r="I1185" s="902" t="s">
        <v>633</v>
      </c>
      <c r="J1185" s="919"/>
      <c r="K1185" s="919"/>
      <c r="L1185" s="919"/>
      <c r="M1185" s="919"/>
      <c r="N1185" s="919"/>
      <c r="O1185" s="903"/>
      <c r="P1185" s="902" t="s">
        <v>913</v>
      </c>
      <c r="Q1185" s="903"/>
      <c r="R1185" s="1324" t="s">
        <v>41</v>
      </c>
      <c r="S1185" s="919"/>
      <c r="T1185" s="919"/>
      <c r="U1185" s="920"/>
      <c r="V1185" s="906"/>
      <c r="W1185" s="906"/>
      <c r="X1185" s="906"/>
      <c r="Y1185" s="906"/>
      <c r="Z1185" s="906"/>
      <c r="AA1185" s="906"/>
      <c r="AB1185" s="906"/>
      <c r="AC1185" s="906"/>
      <c r="AD1185" s="906"/>
      <c r="AE1185" s="906"/>
      <c r="AF1185" s="906"/>
      <c r="AG1185" s="906"/>
      <c r="AH1185" s="906"/>
      <c r="AI1185" s="906"/>
      <c r="AJ1185" s="906"/>
      <c r="AK1185" s="907"/>
      <c r="AL1185" s="908">
        <f>AL1159+AL1166+AL1173+AL1180+AL1184</f>
        <v>0</v>
      </c>
      <c r="AM1185" s="909"/>
      <c r="AN1185" s="909"/>
      <c r="AO1185" s="909"/>
      <c r="AP1185" s="909"/>
      <c r="AQ1185" s="910"/>
      <c r="BZ1185" s="111"/>
      <c r="CA1185" s="111"/>
      <c r="CB1185" s="111"/>
      <c r="CC1185" s="111"/>
      <c r="CD1185" s="111"/>
      <c r="CE1185" s="111"/>
      <c r="CF1185" s="111"/>
      <c r="CG1185" s="111"/>
      <c r="CH1185" s="111"/>
      <c r="CI1185" s="111"/>
      <c r="CJ1185" s="111"/>
      <c r="CK1185" s="111"/>
      <c r="CL1185" s="263"/>
      <c r="CM1185" s="263"/>
      <c r="CN1185" s="263"/>
      <c r="CO1185" s="263"/>
      <c r="CP1185" s="263"/>
      <c r="CQ1185" s="263"/>
      <c r="CR1185" s="263"/>
      <c r="CS1185" s="263"/>
      <c r="CT1185" s="263"/>
      <c r="CU1185" s="263"/>
      <c r="CV1185" s="263"/>
      <c r="CW1185" s="263"/>
      <c r="CX1185" s="263"/>
      <c r="CY1185" s="263"/>
      <c r="CZ1185" s="263"/>
      <c r="DA1185" s="263"/>
      <c r="DB1185" s="263"/>
      <c r="DF1185" s="263"/>
      <c r="DG1185" s="263"/>
    </row>
    <row r="1186" spans="1:111" ht="20.100000000000001" hidden="1" customHeight="1">
      <c r="A1186" s="765" t="s">
        <v>914</v>
      </c>
      <c r="B1186" s="687"/>
      <c r="C1186" s="687"/>
      <c r="D1186" s="687"/>
      <c r="E1186" s="687"/>
      <c r="F1186" s="687"/>
      <c r="G1186" s="687"/>
      <c r="H1186" s="785"/>
      <c r="I1186" s="1082" t="s">
        <v>915</v>
      </c>
      <c r="J1186" s="687"/>
      <c r="K1186" s="687"/>
      <c r="L1186" s="687"/>
      <c r="M1186" s="687"/>
      <c r="N1186" s="687"/>
      <c r="O1186" s="785"/>
      <c r="P1186" s="765" t="s">
        <v>663</v>
      </c>
      <c r="Q1186" s="788"/>
      <c r="R1186" s="765" t="s">
        <v>892</v>
      </c>
      <c r="S1186" s="766"/>
      <c r="T1186" s="766"/>
      <c r="U1186" s="710" t="s">
        <v>479</v>
      </c>
      <c r="V1186" s="709" t="s">
        <v>907</v>
      </c>
      <c r="W1186" s="827"/>
      <c r="X1186" s="709"/>
      <c r="Y1186" s="710"/>
      <c r="Z1186" s="766"/>
      <c r="AA1186" s="766"/>
      <c r="AB1186" s="766"/>
      <c r="AC1186" s="766"/>
      <c r="AD1186" s="766"/>
      <c r="AE1186" s="709"/>
      <c r="AF1186" s="710"/>
      <c r="AG1186" s="709"/>
      <c r="AH1186" s="709"/>
      <c r="AI1186" s="709"/>
      <c r="AJ1186" s="709"/>
      <c r="AK1186" s="795"/>
      <c r="AL1186" s="799"/>
      <c r="AM1186" s="800"/>
      <c r="AN1186" s="800"/>
      <c r="AO1186" s="800"/>
      <c r="AP1186" s="800"/>
      <c r="AQ1186" s="742"/>
      <c r="CD1186" s="111"/>
      <c r="CE1186" s="111"/>
      <c r="CF1186" s="111"/>
      <c r="CG1186" s="111"/>
      <c r="CH1186" s="111"/>
      <c r="CI1186" s="111"/>
      <c r="CJ1186" s="111"/>
      <c r="CK1186" s="111"/>
      <c r="CL1186" s="263"/>
      <c r="CM1186" s="263"/>
      <c r="CN1186" s="263"/>
      <c r="CO1186" s="263"/>
      <c r="CP1186" s="263"/>
      <c r="CQ1186" s="263"/>
      <c r="CR1186" s="263"/>
      <c r="CS1186" s="263"/>
      <c r="CT1186" s="263"/>
      <c r="CU1186" s="263"/>
      <c r="CV1186" s="263"/>
      <c r="CW1186" s="263"/>
      <c r="CX1186" s="263"/>
      <c r="CY1186" s="263"/>
      <c r="CZ1186" s="263"/>
      <c r="DA1186" s="263"/>
      <c r="DB1186" s="263"/>
    </row>
    <row r="1187" spans="1:111" ht="20.100000000000001" hidden="1" customHeight="1">
      <c r="A1187" s="765"/>
      <c r="B1187" s="766"/>
      <c r="C1187" s="766"/>
      <c r="D1187" s="766"/>
      <c r="E1187" s="766"/>
      <c r="F1187" s="766"/>
      <c r="G1187" s="766"/>
      <c r="H1187" s="788"/>
      <c r="I1187" s="765"/>
      <c r="J1187" s="766"/>
      <c r="K1187" s="766"/>
      <c r="L1187" s="766"/>
      <c r="M1187" s="766"/>
      <c r="N1187" s="766"/>
      <c r="O1187" s="788"/>
      <c r="P1187" s="706"/>
      <c r="Q1187" s="705"/>
      <c r="R1187" s="733"/>
      <c r="S1187" s="826"/>
      <c r="T1187" s="766"/>
      <c r="U1187" s="766"/>
      <c r="V1187" s="710"/>
      <c r="W1187" s="871">
        <v>0</v>
      </c>
      <c r="X1187" s="766"/>
      <c r="Y1187" s="766"/>
      <c r="Z1187" s="710" t="s">
        <v>540</v>
      </c>
      <c r="AA1187" s="871">
        <v>0</v>
      </c>
      <c r="AB1187" s="766"/>
      <c r="AC1187" s="766"/>
      <c r="AD1187" s="709" t="s">
        <v>474</v>
      </c>
      <c r="AE1187" s="871">
        <v>0</v>
      </c>
      <c r="AF1187" s="766"/>
      <c r="AG1187" s="766"/>
      <c r="AH1187" s="709" t="s">
        <v>900</v>
      </c>
      <c r="AI1187" s="709">
        <v>2</v>
      </c>
      <c r="AJ1187" s="709"/>
      <c r="AK1187" s="795"/>
      <c r="AL1187" s="740">
        <f t="shared" ref="AL1187:AL1194" si="38">ROUND(W1187*(AA1187+AE1187)/AI1187,3)</f>
        <v>0</v>
      </c>
      <c r="AM1187" s="741"/>
      <c r="AN1187" s="741"/>
      <c r="AO1187" s="741"/>
      <c r="AP1187" s="741"/>
      <c r="AQ1187" s="742"/>
      <c r="CD1187" s="111"/>
      <c r="CE1187" s="111"/>
      <c r="CF1187" s="111"/>
      <c r="CG1187" s="111"/>
      <c r="CH1187" s="111"/>
      <c r="CI1187" s="111"/>
      <c r="CJ1187" s="111"/>
      <c r="CK1187" s="111"/>
      <c r="CL1187" s="263"/>
      <c r="CM1187" s="263"/>
      <c r="CN1187" s="263"/>
      <c r="CO1187" s="263"/>
      <c r="CP1187" s="263"/>
      <c r="CQ1187" s="263"/>
      <c r="CR1187" s="263"/>
      <c r="CS1187" s="263"/>
      <c r="CT1187" s="263"/>
      <c r="CU1187" s="263"/>
      <c r="CV1187" s="263"/>
      <c r="CW1187" s="263"/>
      <c r="CX1187" s="263"/>
      <c r="CY1187" s="263"/>
      <c r="CZ1187" s="263"/>
      <c r="DA1187" s="263"/>
      <c r="DB1187" s="263"/>
    </row>
    <row r="1188" spans="1:111" ht="20.100000000000001" hidden="1" customHeight="1">
      <c r="A1188" s="765"/>
      <c r="B1188" s="766"/>
      <c r="C1188" s="766"/>
      <c r="D1188" s="766"/>
      <c r="E1188" s="766"/>
      <c r="F1188" s="766"/>
      <c r="G1188" s="766"/>
      <c r="H1188" s="788"/>
      <c r="I1188" s="765"/>
      <c r="J1188" s="766"/>
      <c r="K1188" s="766"/>
      <c r="L1188" s="766"/>
      <c r="M1188" s="766"/>
      <c r="N1188" s="766"/>
      <c r="O1188" s="788"/>
      <c r="P1188" s="706"/>
      <c r="Q1188" s="705"/>
      <c r="R1188" s="733"/>
      <c r="S1188" s="826"/>
      <c r="T1188" s="766"/>
      <c r="U1188" s="766"/>
      <c r="V1188" s="710"/>
      <c r="W1188" s="871">
        <v>0</v>
      </c>
      <c r="X1188" s="766"/>
      <c r="Y1188" s="766"/>
      <c r="Z1188" s="710" t="s">
        <v>540</v>
      </c>
      <c r="AA1188" s="819">
        <v>0</v>
      </c>
      <c r="AB1188" s="766"/>
      <c r="AC1188" s="766"/>
      <c r="AD1188" s="709" t="s">
        <v>474</v>
      </c>
      <c r="AE1188" s="871">
        <v>0</v>
      </c>
      <c r="AF1188" s="766"/>
      <c r="AG1188" s="766"/>
      <c r="AH1188" s="709" t="s">
        <v>900</v>
      </c>
      <c r="AI1188" s="709">
        <v>2</v>
      </c>
      <c r="AJ1188" s="709"/>
      <c r="AK1188" s="795"/>
      <c r="AL1188" s="740">
        <f t="shared" si="38"/>
        <v>0</v>
      </c>
      <c r="AM1188" s="741"/>
      <c r="AN1188" s="741"/>
      <c r="AO1188" s="741"/>
      <c r="AP1188" s="741"/>
      <c r="AQ1188" s="742"/>
      <c r="CD1188" s="111"/>
      <c r="CE1188" s="111"/>
      <c r="CF1188" s="111"/>
      <c r="CG1188" s="111"/>
      <c r="CH1188" s="111"/>
      <c r="CI1188" s="111"/>
      <c r="CJ1188" s="111"/>
      <c r="CK1188" s="111"/>
      <c r="CL1188" s="263"/>
      <c r="CM1188" s="263"/>
      <c r="CN1188" s="263"/>
      <c r="CO1188" s="263"/>
      <c r="CP1188" s="263"/>
      <c r="CQ1188" s="263"/>
      <c r="CR1188" s="263"/>
      <c r="CS1188" s="263"/>
      <c r="CT1188" s="263"/>
      <c r="CU1188" s="263"/>
      <c r="CV1188" s="263"/>
      <c r="CW1188" s="263"/>
      <c r="CX1188" s="263"/>
      <c r="CY1188" s="263"/>
      <c r="CZ1188" s="263"/>
      <c r="DA1188" s="263"/>
      <c r="DB1188" s="263"/>
    </row>
    <row r="1189" spans="1:111" ht="20.100000000000001" hidden="1" customHeight="1">
      <c r="A1189" s="765"/>
      <c r="B1189" s="766"/>
      <c r="C1189" s="766"/>
      <c r="D1189" s="766"/>
      <c r="E1189" s="766"/>
      <c r="F1189" s="766"/>
      <c r="G1189" s="766"/>
      <c r="H1189" s="788"/>
      <c r="I1189" s="765"/>
      <c r="J1189" s="766"/>
      <c r="K1189" s="766"/>
      <c r="L1189" s="766"/>
      <c r="M1189" s="766"/>
      <c r="N1189" s="766"/>
      <c r="O1189" s="788"/>
      <c r="P1189" s="706"/>
      <c r="Q1189" s="705"/>
      <c r="R1189" s="733"/>
      <c r="S1189" s="826"/>
      <c r="T1189" s="766"/>
      <c r="U1189" s="766"/>
      <c r="V1189" s="710"/>
      <c r="W1189" s="871">
        <v>0</v>
      </c>
      <c r="X1189" s="766"/>
      <c r="Y1189" s="766"/>
      <c r="Z1189" s="710" t="s">
        <v>540</v>
      </c>
      <c r="AA1189" s="819">
        <v>0</v>
      </c>
      <c r="AB1189" s="766"/>
      <c r="AC1189" s="766"/>
      <c r="AD1189" s="709" t="s">
        <v>474</v>
      </c>
      <c r="AE1189" s="871">
        <v>0</v>
      </c>
      <c r="AF1189" s="766"/>
      <c r="AG1189" s="766"/>
      <c r="AH1189" s="709" t="s">
        <v>900</v>
      </c>
      <c r="AI1189" s="709">
        <v>2</v>
      </c>
      <c r="AJ1189" s="709"/>
      <c r="AK1189" s="795"/>
      <c r="AL1189" s="740">
        <f t="shared" si="38"/>
        <v>0</v>
      </c>
      <c r="AM1189" s="741"/>
      <c r="AN1189" s="741"/>
      <c r="AO1189" s="741"/>
      <c r="AP1189" s="741"/>
      <c r="AQ1189" s="742"/>
      <c r="CD1189" s="111"/>
      <c r="CE1189" s="111"/>
      <c r="CF1189" s="111"/>
      <c r="CG1189" s="111"/>
      <c r="CH1189" s="111"/>
      <c r="CI1189" s="111"/>
      <c r="CJ1189" s="111"/>
      <c r="CK1189" s="111"/>
      <c r="CL1189" s="263"/>
      <c r="CM1189" s="263"/>
      <c r="CN1189" s="263"/>
      <c r="CO1189" s="263"/>
      <c r="CP1189" s="263"/>
      <c r="CQ1189" s="263"/>
      <c r="CR1189" s="263"/>
      <c r="CS1189" s="263"/>
      <c r="CT1189" s="263"/>
      <c r="CU1189" s="263"/>
      <c r="CV1189" s="263"/>
      <c r="CW1189" s="263"/>
      <c r="CX1189" s="263"/>
      <c r="CY1189" s="263"/>
      <c r="CZ1189" s="263"/>
      <c r="DA1189" s="263"/>
      <c r="DB1189" s="263"/>
    </row>
    <row r="1190" spans="1:111" ht="20.100000000000001" hidden="1" customHeight="1">
      <c r="A1190" s="765"/>
      <c r="B1190" s="766"/>
      <c r="C1190" s="766"/>
      <c r="D1190" s="766"/>
      <c r="E1190" s="766"/>
      <c r="F1190" s="766"/>
      <c r="G1190" s="766"/>
      <c r="H1190" s="788"/>
      <c r="I1190" s="765"/>
      <c r="J1190" s="766"/>
      <c r="K1190" s="766"/>
      <c r="L1190" s="766"/>
      <c r="M1190" s="766"/>
      <c r="N1190" s="766"/>
      <c r="O1190" s="788"/>
      <c r="P1190" s="706"/>
      <c r="Q1190" s="705"/>
      <c r="R1190" s="733"/>
      <c r="S1190" s="826"/>
      <c r="T1190" s="766"/>
      <c r="U1190" s="766"/>
      <c r="V1190" s="710"/>
      <c r="W1190" s="871">
        <v>0</v>
      </c>
      <c r="X1190" s="766"/>
      <c r="Y1190" s="766"/>
      <c r="Z1190" s="710" t="s">
        <v>540</v>
      </c>
      <c r="AA1190" s="819">
        <v>0</v>
      </c>
      <c r="AB1190" s="766"/>
      <c r="AC1190" s="766"/>
      <c r="AD1190" s="709" t="s">
        <v>474</v>
      </c>
      <c r="AE1190" s="871">
        <v>0</v>
      </c>
      <c r="AF1190" s="766"/>
      <c r="AG1190" s="766"/>
      <c r="AH1190" s="709" t="s">
        <v>900</v>
      </c>
      <c r="AI1190" s="709">
        <v>2</v>
      </c>
      <c r="AJ1190" s="709"/>
      <c r="AK1190" s="795"/>
      <c r="AL1190" s="740">
        <f t="shared" si="38"/>
        <v>0</v>
      </c>
      <c r="AM1190" s="741"/>
      <c r="AN1190" s="741"/>
      <c r="AO1190" s="741"/>
      <c r="AP1190" s="741"/>
      <c r="AQ1190" s="742"/>
      <c r="CD1190" s="111"/>
      <c r="CE1190" s="111"/>
      <c r="CF1190" s="111"/>
      <c r="CG1190" s="111"/>
      <c r="CH1190" s="111"/>
      <c r="CI1190" s="111"/>
      <c r="CJ1190" s="111"/>
      <c r="CK1190" s="111"/>
      <c r="CL1190" s="263"/>
      <c r="CM1190" s="263"/>
      <c r="CN1190" s="263"/>
      <c r="CO1190" s="263"/>
      <c r="CP1190" s="263"/>
      <c r="CQ1190" s="263"/>
      <c r="CR1190" s="263"/>
      <c r="CS1190" s="263"/>
      <c r="CT1190" s="263"/>
      <c r="CU1190" s="263"/>
      <c r="CV1190" s="263"/>
      <c r="CW1190" s="263"/>
      <c r="CX1190" s="263"/>
      <c r="CY1190" s="263"/>
      <c r="CZ1190" s="263"/>
      <c r="DA1190" s="263"/>
      <c r="DB1190" s="263"/>
    </row>
    <row r="1191" spans="1:111" ht="20.100000000000001" hidden="1" customHeight="1">
      <c r="A1191" s="765"/>
      <c r="B1191" s="766"/>
      <c r="C1191" s="766"/>
      <c r="D1191" s="766"/>
      <c r="E1191" s="766"/>
      <c r="F1191" s="766"/>
      <c r="G1191" s="766"/>
      <c r="H1191" s="788"/>
      <c r="I1191" s="765"/>
      <c r="J1191" s="766"/>
      <c r="K1191" s="766"/>
      <c r="L1191" s="766"/>
      <c r="M1191" s="766"/>
      <c r="N1191" s="766"/>
      <c r="O1191" s="788"/>
      <c r="P1191" s="706"/>
      <c r="Q1191" s="705"/>
      <c r="R1191" s="733"/>
      <c r="S1191" s="826"/>
      <c r="T1191" s="766"/>
      <c r="U1191" s="766"/>
      <c r="V1191" s="710"/>
      <c r="W1191" s="871">
        <v>0</v>
      </c>
      <c r="X1191" s="766"/>
      <c r="Y1191" s="766"/>
      <c r="Z1191" s="710" t="s">
        <v>540</v>
      </c>
      <c r="AA1191" s="819">
        <v>0</v>
      </c>
      <c r="AB1191" s="766"/>
      <c r="AC1191" s="766"/>
      <c r="AD1191" s="709" t="s">
        <v>474</v>
      </c>
      <c r="AE1191" s="871">
        <v>0</v>
      </c>
      <c r="AF1191" s="766"/>
      <c r="AG1191" s="766"/>
      <c r="AH1191" s="709" t="s">
        <v>900</v>
      </c>
      <c r="AI1191" s="709">
        <v>2</v>
      </c>
      <c r="AJ1191" s="709"/>
      <c r="AK1191" s="795"/>
      <c r="AL1191" s="740">
        <f t="shared" si="38"/>
        <v>0</v>
      </c>
      <c r="AM1191" s="741"/>
      <c r="AN1191" s="741"/>
      <c r="AO1191" s="741"/>
      <c r="AP1191" s="741"/>
      <c r="AQ1191" s="742"/>
      <c r="CD1191" s="111"/>
      <c r="CE1191" s="111"/>
      <c r="CF1191" s="111"/>
      <c r="CG1191" s="111"/>
      <c r="CH1191" s="111"/>
      <c r="CI1191" s="111"/>
      <c r="CJ1191" s="111"/>
      <c r="CK1191" s="111"/>
      <c r="CL1191" s="263"/>
      <c r="CM1191" s="263"/>
      <c r="CN1191" s="263"/>
      <c r="CO1191" s="263"/>
      <c r="CP1191" s="263"/>
      <c r="CQ1191" s="263"/>
      <c r="CR1191" s="263"/>
      <c r="CS1191" s="263"/>
      <c r="CT1191" s="263"/>
      <c r="CU1191" s="263"/>
      <c r="CV1191" s="263"/>
      <c r="CW1191" s="263"/>
      <c r="CX1191" s="263"/>
      <c r="CY1191" s="263"/>
      <c r="CZ1191" s="263"/>
      <c r="DA1191" s="263"/>
      <c r="DB1191" s="263"/>
    </row>
    <row r="1192" spans="1:111" ht="20.100000000000001" hidden="1" customHeight="1">
      <c r="A1192" s="765"/>
      <c r="B1192" s="766"/>
      <c r="C1192" s="766"/>
      <c r="D1192" s="766"/>
      <c r="E1192" s="766"/>
      <c r="F1192" s="766"/>
      <c r="G1192" s="766"/>
      <c r="H1192" s="788"/>
      <c r="I1192" s="765"/>
      <c r="J1192" s="766"/>
      <c r="K1192" s="766"/>
      <c r="L1192" s="766"/>
      <c r="M1192" s="766"/>
      <c r="N1192" s="766"/>
      <c r="O1192" s="788"/>
      <c r="P1192" s="706"/>
      <c r="Q1192" s="705"/>
      <c r="R1192" s="733"/>
      <c r="S1192" s="826"/>
      <c r="T1192" s="766"/>
      <c r="U1192" s="766"/>
      <c r="V1192" s="710"/>
      <c r="W1192" s="871">
        <v>0</v>
      </c>
      <c r="X1192" s="766"/>
      <c r="Y1192" s="766"/>
      <c r="Z1192" s="710" t="s">
        <v>540</v>
      </c>
      <c r="AA1192" s="871">
        <v>0</v>
      </c>
      <c r="AB1192" s="766"/>
      <c r="AC1192" s="766"/>
      <c r="AD1192" s="709" t="s">
        <v>474</v>
      </c>
      <c r="AE1192" s="871">
        <v>0</v>
      </c>
      <c r="AF1192" s="766"/>
      <c r="AG1192" s="766"/>
      <c r="AH1192" s="709" t="s">
        <v>900</v>
      </c>
      <c r="AI1192" s="709">
        <v>2</v>
      </c>
      <c r="AJ1192" s="709"/>
      <c r="AK1192" s="795"/>
      <c r="AL1192" s="740">
        <f t="shared" si="38"/>
        <v>0</v>
      </c>
      <c r="AM1192" s="741"/>
      <c r="AN1192" s="741"/>
      <c r="AO1192" s="741"/>
      <c r="AP1192" s="741"/>
      <c r="AQ1192" s="742"/>
      <c r="CD1192" s="111"/>
      <c r="CE1192" s="111"/>
      <c r="CF1192" s="111"/>
      <c r="CG1192" s="111"/>
      <c r="CH1192" s="111"/>
      <c r="CI1192" s="111"/>
      <c r="CJ1192" s="111"/>
      <c r="CK1192" s="111"/>
      <c r="CL1192" s="263"/>
      <c r="CM1192" s="263"/>
      <c r="CN1192" s="263"/>
      <c r="CO1192" s="263"/>
      <c r="CP1192" s="263"/>
      <c r="CQ1192" s="263"/>
      <c r="CR1192" s="263"/>
      <c r="CS1192" s="263"/>
      <c r="CT1192" s="263"/>
      <c r="CU1192" s="263"/>
      <c r="CV1192" s="263"/>
      <c r="CW1192" s="263"/>
      <c r="CX1192" s="263"/>
      <c r="CY1192" s="263"/>
      <c r="CZ1192" s="263"/>
      <c r="DA1192" s="263"/>
      <c r="DB1192" s="263"/>
    </row>
    <row r="1193" spans="1:111" s="110" customFormat="1" ht="20.100000000000001" hidden="1" customHeight="1">
      <c r="A1193" s="765"/>
      <c r="B1193" s="766"/>
      <c r="C1193" s="766"/>
      <c r="D1193" s="766"/>
      <c r="E1193" s="766"/>
      <c r="F1193" s="766"/>
      <c r="G1193" s="766"/>
      <c r="H1193" s="788"/>
      <c r="I1193" s="765"/>
      <c r="J1193" s="766"/>
      <c r="K1193" s="766"/>
      <c r="L1193" s="766"/>
      <c r="M1193" s="766"/>
      <c r="N1193" s="766"/>
      <c r="O1193" s="788"/>
      <c r="P1193" s="706"/>
      <c r="Q1193" s="705"/>
      <c r="R1193" s="733"/>
      <c r="S1193" s="826"/>
      <c r="T1193" s="766"/>
      <c r="U1193" s="766"/>
      <c r="V1193" s="710"/>
      <c r="W1193" s="871">
        <v>0</v>
      </c>
      <c r="X1193" s="766"/>
      <c r="Y1193" s="766"/>
      <c r="Z1193" s="710" t="s">
        <v>540</v>
      </c>
      <c r="AA1193" s="871">
        <v>0</v>
      </c>
      <c r="AB1193" s="766"/>
      <c r="AC1193" s="766"/>
      <c r="AD1193" s="709" t="s">
        <v>474</v>
      </c>
      <c r="AE1193" s="871">
        <v>0</v>
      </c>
      <c r="AF1193" s="766"/>
      <c r="AG1193" s="766"/>
      <c r="AH1193" s="709" t="s">
        <v>900</v>
      </c>
      <c r="AI1193" s="709">
        <v>2</v>
      </c>
      <c r="AJ1193" s="709"/>
      <c r="AK1193" s="795"/>
      <c r="AL1193" s="740">
        <f t="shared" si="38"/>
        <v>0</v>
      </c>
      <c r="AM1193" s="741"/>
      <c r="AN1193" s="741"/>
      <c r="AO1193" s="741"/>
      <c r="AP1193" s="741"/>
      <c r="AQ1193" s="742"/>
      <c r="AR1193" s="111"/>
      <c r="AS1193" s="111"/>
      <c r="AT1193" s="111"/>
      <c r="AU1193" s="111"/>
      <c r="AV1193" s="111"/>
      <c r="AW1193" s="111"/>
      <c r="AX1193" s="111"/>
      <c r="AY1193" s="111"/>
      <c r="AZ1193" s="111"/>
      <c r="BA1193" s="111"/>
      <c r="BB1193" s="111"/>
      <c r="BC1193" s="111"/>
      <c r="BD1193" s="111"/>
      <c r="BE1193" s="111"/>
      <c r="BF1193" s="111"/>
      <c r="BG1193" s="111"/>
      <c r="BH1193" s="111"/>
      <c r="BI1193" s="111"/>
      <c r="BJ1193" s="111"/>
      <c r="BK1193" s="111"/>
      <c r="BL1193" s="111"/>
      <c r="BM1193" s="111"/>
      <c r="BN1193" s="111"/>
      <c r="BO1193" s="111"/>
      <c r="BP1193" s="111"/>
      <c r="BQ1193" s="111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  <c r="CI1193" s="111"/>
      <c r="CJ1193" s="111"/>
      <c r="CK1193" s="111"/>
      <c r="CL1193" s="263"/>
      <c r="CM1193" s="263"/>
      <c r="CN1193" s="263"/>
      <c r="CO1193" s="263"/>
      <c r="CP1193" s="263"/>
      <c r="CQ1193" s="263"/>
      <c r="CR1193" s="263"/>
      <c r="CS1193" s="263"/>
      <c r="CT1193" s="263"/>
      <c r="CU1193" s="263"/>
      <c r="CV1193" s="263"/>
      <c r="CW1193" s="263"/>
      <c r="CX1193" s="263"/>
      <c r="CY1193" s="263"/>
      <c r="CZ1193" s="263"/>
      <c r="DA1193" s="263"/>
      <c r="DB1193" s="263"/>
    </row>
    <row r="1194" spans="1:111" ht="20.100000000000001" hidden="1" customHeight="1">
      <c r="A1194" s="765"/>
      <c r="B1194" s="766"/>
      <c r="C1194" s="766"/>
      <c r="D1194" s="766"/>
      <c r="E1194" s="766"/>
      <c r="F1194" s="766"/>
      <c r="G1194" s="766"/>
      <c r="H1194" s="788"/>
      <c r="I1194" s="765"/>
      <c r="J1194" s="766"/>
      <c r="K1194" s="766"/>
      <c r="L1194" s="766"/>
      <c r="M1194" s="766"/>
      <c r="N1194" s="766"/>
      <c r="O1194" s="788"/>
      <c r="P1194" s="706"/>
      <c r="Q1194" s="705"/>
      <c r="R1194" s="733"/>
      <c r="S1194" s="826"/>
      <c r="T1194" s="766"/>
      <c r="U1194" s="766"/>
      <c r="V1194" s="710"/>
      <c r="W1194" s="871">
        <v>0</v>
      </c>
      <c r="X1194" s="766"/>
      <c r="Y1194" s="766"/>
      <c r="Z1194" s="710" t="s">
        <v>540</v>
      </c>
      <c r="AA1194" s="871">
        <f>AA1192</f>
        <v>0</v>
      </c>
      <c r="AB1194" s="766"/>
      <c r="AC1194" s="766"/>
      <c r="AD1194" s="709" t="s">
        <v>474</v>
      </c>
      <c r="AE1194" s="871">
        <f>AE1192</f>
        <v>0</v>
      </c>
      <c r="AF1194" s="766"/>
      <c r="AG1194" s="766"/>
      <c r="AH1194" s="709" t="s">
        <v>900</v>
      </c>
      <c r="AI1194" s="709">
        <v>2</v>
      </c>
      <c r="AJ1194" s="709"/>
      <c r="AK1194" s="795"/>
      <c r="AL1194" s="740">
        <f t="shared" si="38"/>
        <v>0</v>
      </c>
      <c r="AM1194" s="741"/>
      <c r="AN1194" s="741"/>
      <c r="AO1194" s="741"/>
      <c r="AP1194" s="741"/>
      <c r="AQ1194" s="742"/>
      <c r="CD1194" s="111"/>
      <c r="CE1194" s="111"/>
      <c r="CF1194" s="111"/>
      <c r="CG1194" s="111"/>
      <c r="CH1194" s="111"/>
      <c r="CI1194" s="111"/>
      <c r="CJ1194" s="111"/>
      <c r="CK1194" s="111"/>
      <c r="CL1194" s="263"/>
      <c r="CM1194" s="263"/>
      <c r="CN1194" s="263"/>
      <c r="CO1194" s="263"/>
      <c r="CP1194" s="263"/>
      <c r="CQ1194" s="263"/>
      <c r="CR1194" s="263"/>
      <c r="CS1194" s="263"/>
      <c r="CT1194" s="263"/>
      <c r="CU1194" s="263"/>
      <c r="CV1194" s="263"/>
      <c r="CW1194" s="263"/>
      <c r="CX1194" s="263"/>
      <c r="CY1194" s="263"/>
      <c r="CZ1194" s="263"/>
      <c r="DA1194" s="263"/>
      <c r="DB1194" s="263"/>
    </row>
    <row r="1195" spans="1:111" ht="20.100000000000001" hidden="1" customHeight="1">
      <c r="A1195" s="765"/>
      <c r="B1195" s="766"/>
      <c r="C1195" s="766"/>
      <c r="D1195" s="766"/>
      <c r="E1195" s="766"/>
      <c r="F1195" s="766"/>
      <c r="G1195" s="766"/>
      <c r="H1195" s="788"/>
      <c r="I1195" s="765"/>
      <c r="J1195" s="766"/>
      <c r="K1195" s="766"/>
      <c r="L1195" s="766"/>
      <c r="M1195" s="766"/>
      <c r="N1195" s="766"/>
      <c r="O1195" s="788"/>
      <c r="P1195" s="706"/>
      <c r="Q1195" s="705"/>
      <c r="R1195" s="838" t="s">
        <v>431</v>
      </c>
      <c r="S1195" s="766"/>
      <c r="T1195" s="766"/>
      <c r="U1195" s="710" t="s">
        <v>496</v>
      </c>
      <c r="V1195" s="709"/>
      <c r="W1195" s="709"/>
      <c r="X1195" s="709"/>
      <c r="Y1195" s="710"/>
      <c r="Z1195" s="709"/>
      <c r="AA1195" s="709"/>
      <c r="AB1195" s="709"/>
      <c r="AC1195" s="709"/>
      <c r="AD1195" s="709"/>
      <c r="AE1195" s="709"/>
      <c r="AF1195" s="709"/>
      <c r="AG1195" s="709"/>
      <c r="AH1195" s="709"/>
      <c r="AI1195" s="709"/>
      <c r="AJ1195" s="709"/>
      <c r="AK1195" s="795"/>
      <c r="AL1195" s="740">
        <f>SUM(AL1187:AL1194)</f>
        <v>0</v>
      </c>
      <c r="AM1195" s="741"/>
      <c r="AN1195" s="741"/>
      <c r="AO1195" s="741"/>
      <c r="AP1195" s="741"/>
      <c r="AQ1195" s="742"/>
      <c r="CD1195" s="111"/>
      <c r="CE1195" s="111"/>
      <c r="CF1195" s="111"/>
      <c r="CG1195" s="111"/>
      <c r="CH1195" s="111"/>
      <c r="CI1195" s="111"/>
      <c r="CJ1195" s="111"/>
      <c r="CK1195" s="111"/>
      <c r="CL1195" s="263"/>
      <c r="CM1195" s="263"/>
      <c r="CN1195" s="263"/>
      <c r="CO1195" s="263"/>
      <c r="CP1195" s="263"/>
      <c r="CQ1195" s="263"/>
      <c r="CR1195" s="263"/>
      <c r="CS1195" s="263"/>
      <c r="CT1195" s="263"/>
      <c r="CU1195" s="263"/>
      <c r="CV1195" s="263"/>
      <c r="CW1195" s="263"/>
      <c r="CX1195" s="263"/>
      <c r="CY1195" s="263"/>
      <c r="CZ1195" s="263"/>
      <c r="DA1195" s="263"/>
      <c r="DB1195" s="263"/>
    </row>
    <row r="1196" spans="1:111" ht="20.100000000000001" hidden="1" customHeight="1">
      <c r="A1196" s="765"/>
      <c r="B1196" s="766"/>
      <c r="C1196" s="766"/>
      <c r="D1196" s="766"/>
      <c r="E1196" s="766"/>
      <c r="F1196" s="766"/>
      <c r="G1196" s="766"/>
      <c r="H1196" s="788"/>
      <c r="I1196" s="831" t="s">
        <v>916</v>
      </c>
      <c r="J1196" s="992"/>
      <c r="K1196" s="992"/>
      <c r="L1196" s="992"/>
      <c r="M1196" s="992"/>
      <c r="N1196" s="992"/>
      <c r="O1196" s="832"/>
      <c r="P1196" s="831" t="s">
        <v>663</v>
      </c>
      <c r="Q1196" s="832"/>
      <c r="R1196" s="1325">
        <f>AL1195</f>
        <v>0</v>
      </c>
      <c r="S1196" s="992"/>
      <c r="T1196" s="992"/>
      <c r="U1196" s="992"/>
      <c r="V1196" s="992"/>
      <c r="W1196" s="994"/>
      <c r="X1196" s="994"/>
      <c r="Y1196" s="994"/>
      <c r="Z1196" s="994"/>
      <c r="AA1196" s="994"/>
      <c r="AB1196" s="994"/>
      <c r="AC1196" s="994"/>
      <c r="AD1196" s="994"/>
      <c r="AE1196" s="994"/>
      <c r="AF1196" s="994"/>
      <c r="AG1196" s="994"/>
      <c r="AH1196" s="994"/>
      <c r="AI1196" s="994"/>
      <c r="AJ1196" s="994"/>
      <c r="AK1196" s="1000"/>
      <c r="AL1196" s="1001">
        <f>R1196</f>
        <v>0</v>
      </c>
      <c r="AM1196" s="1002"/>
      <c r="AN1196" s="1002"/>
      <c r="AO1196" s="1002"/>
      <c r="AP1196" s="1002"/>
      <c r="AQ1196" s="1003"/>
      <c r="CP1196" s="263"/>
      <c r="CQ1196" s="263"/>
      <c r="CR1196" s="263"/>
      <c r="CS1196" s="263"/>
      <c r="CW1196" s="263"/>
      <c r="CX1196" s="263"/>
      <c r="CY1196" s="263"/>
      <c r="CZ1196" s="263"/>
      <c r="DA1196" s="263"/>
      <c r="DB1196" s="263"/>
    </row>
    <row r="1197" spans="1:111" ht="20.100000000000001" hidden="1" customHeight="1">
      <c r="A1197" s="698"/>
      <c r="B1197" s="699"/>
      <c r="C1197" s="699"/>
      <c r="D1197" s="699"/>
      <c r="E1197" s="699"/>
      <c r="F1197" s="699"/>
      <c r="G1197" s="699"/>
      <c r="H1197" s="735"/>
      <c r="I1197" s="698" t="s">
        <v>917</v>
      </c>
      <c r="J1197" s="699"/>
      <c r="K1197" s="699"/>
      <c r="L1197" s="699"/>
      <c r="M1197" s="699"/>
      <c r="N1197" s="699"/>
      <c r="O1197" s="699"/>
      <c r="P1197" s="1326" t="s">
        <v>503</v>
      </c>
      <c r="Q1197" s="735"/>
      <c r="R1197" s="794" t="s">
        <v>467</v>
      </c>
      <c r="S1197" s="709" t="s">
        <v>918</v>
      </c>
      <c r="T1197" s="709"/>
      <c r="U1197" s="827"/>
      <c r="V1197" s="709"/>
      <c r="W1197" s="710" t="s">
        <v>501</v>
      </c>
      <c r="X1197" s="979" t="s">
        <v>919</v>
      </c>
      <c r="Y1197" s="820"/>
      <c r="Z1197" s="709"/>
      <c r="AA1197" s="709"/>
      <c r="AB1197" s="709"/>
      <c r="AC1197" s="709"/>
      <c r="AD1197" s="709"/>
      <c r="AE1197" s="709"/>
      <c r="AF1197" s="709"/>
      <c r="AG1197" s="709"/>
      <c r="AH1197" s="827"/>
      <c r="AI1197" s="709"/>
      <c r="AJ1197" s="709"/>
      <c r="AK1197" s="795"/>
      <c r="AL1197" s="799"/>
      <c r="AM1197" s="800"/>
      <c r="AN1197" s="800"/>
      <c r="AO1197" s="800"/>
      <c r="AP1197" s="800"/>
      <c r="AQ1197" s="821"/>
    </row>
    <row r="1198" spans="1:111" ht="20.100000000000001" hidden="1" customHeight="1">
      <c r="A1198" s="702"/>
      <c r="B1198" s="703"/>
      <c r="C1198" s="703"/>
      <c r="D1198" s="703"/>
      <c r="E1198" s="703"/>
      <c r="F1198" s="703"/>
      <c r="G1198" s="703"/>
      <c r="H1198" s="711"/>
      <c r="I1198" s="765" t="s">
        <v>370</v>
      </c>
      <c r="J1198" s="818"/>
      <c r="K1198" s="818"/>
      <c r="L1198" s="818"/>
      <c r="M1198" s="699"/>
      <c r="N1198" s="699"/>
      <c r="O1198" s="735"/>
      <c r="P1198" s="706"/>
      <c r="Q1198" s="705"/>
      <c r="R1198" s="765"/>
      <c r="S1198" s="710" t="s">
        <v>496</v>
      </c>
      <c r="T1198" s="709" t="s">
        <v>467</v>
      </c>
      <c r="U1198" s="881">
        <f>AL1196</f>
        <v>0</v>
      </c>
      <c r="V1198" s="882"/>
      <c r="W1198" s="881"/>
      <c r="X1198" s="710" t="s">
        <v>501</v>
      </c>
      <c r="Y1198" s="1327">
        <f>0.03796/2</f>
        <v>1.898E-2</v>
      </c>
      <c r="Z1198" s="882"/>
      <c r="AA1198" s="882"/>
      <c r="AB1198" s="882"/>
      <c r="AC1198" s="709" t="s">
        <v>469</v>
      </c>
      <c r="AD1198" s="709"/>
      <c r="AE1198" s="709"/>
      <c r="AF1198" s="709"/>
      <c r="AG1198" s="709"/>
      <c r="AH1198" s="709"/>
      <c r="AI1198" s="709"/>
      <c r="AJ1198" s="709"/>
      <c r="AK1198" s="795"/>
      <c r="AL1198" s="740">
        <f>ROUND(((U1198*Y1198)),3)</f>
        <v>0</v>
      </c>
      <c r="AM1198" s="741"/>
      <c r="AN1198" s="741"/>
      <c r="AO1198" s="741"/>
      <c r="AP1198" s="741"/>
      <c r="AQ1198" s="742"/>
    </row>
    <row r="1199" spans="1:111" ht="20.100000000000001" hidden="1" customHeight="1">
      <c r="A1199" s="1207"/>
      <c r="B1199" s="780"/>
      <c r="C1199" s="780"/>
      <c r="D1199" s="780"/>
      <c r="E1199" s="780"/>
      <c r="F1199" s="780"/>
      <c r="G1199" s="780"/>
      <c r="H1199" s="781"/>
      <c r="I1199" s="849" t="s">
        <v>547</v>
      </c>
      <c r="J1199" s="1328"/>
      <c r="K1199" s="1328"/>
      <c r="L1199" s="1328"/>
      <c r="M1199" s="769"/>
      <c r="N1199" s="769"/>
      <c r="O1199" s="775"/>
      <c r="P1199" s="1254"/>
      <c r="Q1199" s="1329"/>
      <c r="R1199" s="849"/>
      <c r="S1199" s="773" t="s">
        <v>496</v>
      </c>
      <c r="T1199" s="778" t="s">
        <v>467</v>
      </c>
      <c r="U1199" s="952">
        <f>AL1196</f>
        <v>0</v>
      </c>
      <c r="V1199" s="851"/>
      <c r="W1199" s="952"/>
      <c r="X1199" s="773" t="s">
        <v>501</v>
      </c>
      <c r="Y1199" s="1330">
        <f>0.02342/2</f>
        <v>1.171E-2</v>
      </c>
      <c r="Z1199" s="851"/>
      <c r="AA1199" s="851"/>
      <c r="AB1199" s="851"/>
      <c r="AC1199" s="778" t="s">
        <v>469</v>
      </c>
      <c r="AD1199" s="778"/>
      <c r="AE1199" s="778"/>
      <c r="AF1199" s="778"/>
      <c r="AG1199" s="778"/>
      <c r="AH1199" s="778"/>
      <c r="AI1199" s="778"/>
      <c r="AJ1199" s="778"/>
      <c r="AK1199" s="847"/>
      <c r="AL1199" s="853">
        <f>ROUND(((U1199*Y1199)),3)</f>
        <v>0</v>
      </c>
      <c r="AM1199" s="854"/>
      <c r="AN1199" s="854"/>
      <c r="AO1199" s="854"/>
      <c r="AP1199" s="854"/>
      <c r="AQ1199" s="855"/>
    </row>
    <row r="1200" spans="1:111" ht="20.100000000000001" hidden="1" customHeight="1">
      <c r="A1200" s="683" t="s">
        <v>920</v>
      </c>
      <c r="B1200" s="684"/>
      <c r="C1200" s="684"/>
      <c r="D1200" s="684"/>
      <c r="E1200" s="684"/>
      <c r="F1200" s="684"/>
      <c r="G1200" s="684"/>
      <c r="H1200" s="685"/>
      <c r="I1200" s="683" t="s">
        <v>921</v>
      </c>
      <c r="J1200" s="684"/>
      <c r="K1200" s="684"/>
      <c r="L1200" s="684"/>
      <c r="M1200" s="688"/>
      <c r="N1200" s="688"/>
      <c r="O1200" s="689"/>
      <c r="P1200" s="686" t="s">
        <v>663</v>
      </c>
      <c r="Q1200" s="785"/>
      <c r="R1200" s="686" t="s">
        <v>892</v>
      </c>
      <c r="S1200" s="687"/>
      <c r="T1200" s="687"/>
      <c r="U1200" s="857" t="s">
        <v>479</v>
      </c>
      <c r="V1200" s="693" t="s">
        <v>907</v>
      </c>
      <c r="W1200" s="878"/>
      <c r="X1200" s="693"/>
      <c r="Y1200" s="857"/>
      <c r="Z1200" s="687"/>
      <c r="AA1200" s="687"/>
      <c r="AB1200" s="687"/>
      <c r="AC1200" s="687"/>
      <c r="AD1200" s="687"/>
      <c r="AE1200" s="693"/>
      <c r="AF1200" s="857"/>
      <c r="AG1200" s="693"/>
      <c r="AH1200" s="693"/>
      <c r="AI1200" s="693"/>
      <c r="AJ1200" s="693"/>
      <c r="AK1200" s="790"/>
      <c r="AL1200" s="861"/>
      <c r="AM1200" s="862"/>
      <c r="AN1200" s="862"/>
      <c r="AO1200" s="862"/>
      <c r="AP1200" s="862"/>
      <c r="AQ1200" s="891"/>
    </row>
    <row r="1201" spans="1:43" ht="20.100000000000001" hidden="1" customHeight="1">
      <c r="A1201" s="1037"/>
      <c r="B1201" s="700"/>
      <c r="C1201" s="700"/>
      <c r="D1201" s="700"/>
      <c r="E1201" s="700"/>
      <c r="F1201" s="700"/>
      <c r="G1201" s="700"/>
      <c r="H1201" s="701"/>
      <c r="I1201" s="698"/>
      <c r="J1201" s="699"/>
      <c r="K1201" s="699"/>
      <c r="L1201" s="699"/>
      <c r="M1201" s="699"/>
      <c r="N1201" s="699"/>
      <c r="O1201" s="735"/>
      <c r="P1201" s="1331"/>
      <c r="Q1201" s="701"/>
      <c r="R1201" s="837"/>
      <c r="S1201" s="709"/>
      <c r="T1201" s="709"/>
      <c r="U1201" s="709"/>
      <c r="V1201" s="710"/>
      <c r="W1201" s="709"/>
      <c r="X1201" s="709"/>
      <c r="Y1201" s="709"/>
      <c r="Z1201" s="709"/>
      <c r="AA1201" s="709"/>
      <c r="AB1201" s="709"/>
      <c r="AC1201" s="709"/>
      <c r="AD1201" s="709"/>
      <c r="AE1201" s="709"/>
      <c r="AF1201" s="709"/>
      <c r="AG1201" s="709"/>
      <c r="AH1201" s="709"/>
      <c r="AI1201" s="709"/>
      <c r="AJ1201" s="709"/>
      <c r="AK1201" s="795"/>
      <c r="AL1201" s="799"/>
      <c r="AM1201" s="800"/>
      <c r="AN1201" s="800"/>
      <c r="AO1201" s="800"/>
      <c r="AP1201" s="800"/>
      <c r="AQ1201" s="742"/>
    </row>
    <row r="1202" spans="1:43" ht="20.100000000000001" hidden="1" customHeight="1">
      <c r="A1202" s="1037"/>
      <c r="B1202" s="700"/>
      <c r="C1202" s="700"/>
      <c r="D1202" s="700"/>
      <c r="E1202" s="700"/>
      <c r="F1202" s="700"/>
      <c r="G1202" s="700"/>
      <c r="H1202" s="701"/>
      <c r="I1202" s="698"/>
      <c r="J1202" s="699"/>
      <c r="K1202" s="699"/>
      <c r="L1202" s="699"/>
      <c r="M1202" s="699"/>
      <c r="N1202" s="699"/>
      <c r="O1202" s="735"/>
      <c r="P1202" s="1331"/>
      <c r="Q1202" s="701"/>
      <c r="R1202" s="733"/>
      <c r="S1202" s="826"/>
      <c r="T1202" s="766"/>
      <c r="U1202" s="766"/>
      <c r="V1202" s="710"/>
      <c r="W1202" s="871">
        <v>46.7</v>
      </c>
      <c r="X1202" s="766"/>
      <c r="Y1202" s="766"/>
      <c r="Z1202" s="710" t="s">
        <v>540</v>
      </c>
      <c r="AA1202" s="871">
        <f>252.946/W1202</f>
        <v>5.4164025695931475</v>
      </c>
      <c r="AB1202" s="766"/>
      <c r="AC1202" s="766"/>
      <c r="AD1202" s="709" t="s">
        <v>474</v>
      </c>
      <c r="AE1202" s="871">
        <f>AA1202</f>
        <v>5.4164025695931475</v>
      </c>
      <c r="AF1202" s="766"/>
      <c r="AG1202" s="766"/>
      <c r="AH1202" s="709" t="s">
        <v>900</v>
      </c>
      <c r="AI1202" s="709">
        <v>2</v>
      </c>
      <c r="AJ1202" s="709"/>
      <c r="AK1202" s="795"/>
      <c r="AL1202" s="740">
        <f t="shared" ref="AL1202:AL1209" si="39">ROUND(W1202*(AA1202+AE1202)/AI1202,3)</f>
        <v>252.946</v>
      </c>
      <c r="AM1202" s="741"/>
      <c r="AN1202" s="741"/>
      <c r="AO1202" s="741"/>
      <c r="AP1202" s="741"/>
      <c r="AQ1202" s="742"/>
    </row>
    <row r="1203" spans="1:43" ht="20.100000000000001" hidden="1" customHeight="1">
      <c r="A1203" s="1037"/>
      <c r="B1203" s="700"/>
      <c r="C1203" s="700"/>
      <c r="D1203" s="700"/>
      <c r="E1203" s="700"/>
      <c r="F1203" s="700"/>
      <c r="G1203" s="700"/>
      <c r="H1203" s="701"/>
      <c r="I1203" s="698"/>
      <c r="J1203" s="699"/>
      <c r="K1203" s="699"/>
      <c r="L1203" s="699"/>
      <c r="M1203" s="699"/>
      <c r="N1203" s="699"/>
      <c r="O1203" s="735"/>
      <c r="P1203" s="1331"/>
      <c r="Q1203" s="701"/>
      <c r="R1203" s="733"/>
      <c r="S1203" s="826"/>
      <c r="T1203" s="766"/>
      <c r="U1203" s="766"/>
      <c r="V1203" s="710"/>
      <c r="W1203" s="871">
        <v>30.6</v>
      </c>
      <c r="X1203" s="766"/>
      <c r="Y1203" s="766"/>
      <c r="Z1203" s="710" t="s">
        <v>540</v>
      </c>
      <c r="AA1203" s="819">
        <f>330.621/W1203</f>
        <v>10.804607843137253</v>
      </c>
      <c r="AB1203" s="766"/>
      <c r="AC1203" s="766"/>
      <c r="AD1203" s="709" t="s">
        <v>474</v>
      </c>
      <c r="AE1203" s="871">
        <f>AA1203</f>
        <v>10.804607843137253</v>
      </c>
      <c r="AF1203" s="766"/>
      <c r="AG1203" s="766"/>
      <c r="AH1203" s="709" t="s">
        <v>900</v>
      </c>
      <c r="AI1203" s="709">
        <v>2</v>
      </c>
      <c r="AJ1203" s="709"/>
      <c r="AK1203" s="795"/>
      <c r="AL1203" s="740">
        <f t="shared" si="39"/>
        <v>330.62099999999998</v>
      </c>
      <c r="AM1203" s="741"/>
      <c r="AN1203" s="741"/>
      <c r="AO1203" s="741"/>
      <c r="AP1203" s="741"/>
      <c r="AQ1203" s="742"/>
    </row>
    <row r="1204" spans="1:43" ht="20.100000000000001" hidden="1" customHeight="1">
      <c r="A1204" s="1037"/>
      <c r="B1204" s="700"/>
      <c r="C1204" s="700"/>
      <c r="D1204" s="700"/>
      <c r="E1204" s="700"/>
      <c r="F1204" s="700"/>
      <c r="G1204" s="700"/>
      <c r="H1204" s="701"/>
      <c r="I1204" s="698"/>
      <c r="J1204" s="699"/>
      <c r="K1204" s="699"/>
      <c r="L1204" s="699"/>
      <c r="M1204" s="699"/>
      <c r="N1204" s="699"/>
      <c r="O1204" s="735"/>
      <c r="P1204" s="1331"/>
      <c r="Q1204" s="701"/>
      <c r="R1204" s="733"/>
      <c r="S1204" s="826"/>
      <c r="T1204" s="766"/>
      <c r="U1204" s="766"/>
      <c r="V1204" s="710"/>
      <c r="W1204" s="871">
        <v>46.7</v>
      </c>
      <c r="X1204" s="766"/>
      <c r="Y1204" s="766"/>
      <c r="Z1204" s="710" t="s">
        <v>540</v>
      </c>
      <c r="AA1204" s="819">
        <f>535.77/W1204</f>
        <v>11.472591006423983</v>
      </c>
      <c r="AB1204" s="766"/>
      <c r="AC1204" s="766"/>
      <c r="AD1204" s="709" t="s">
        <v>474</v>
      </c>
      <c r="AE1204" s="871">
        <f>AA1204</f>
        <v>11.472591006423983</v>
      </c>
      <c r="AF1204" s="766"/>
      <c r="AG1204" s="766"/>
      <c r="AH1204" s="709" t="s">
        <v>900</v>
      </c>
      <c r="AI1204" s="709">
        <v>2</v>
      </c>
      <c r="AJ1204" s="709"/>
      <c r="AK1204" s="795"/>
      <c r="AL1204" s="740">
        <f t="shared" si="39"/>
        <v>535.77</v>
      </c>
      <c r="AM1204" s="741"/>
      <c r="AN1204" s="741"/>
      <c r="AO1204" s="741"/>
      <c r="AP1204" s="741"/>
      <c r="AQ1204" s="742"/>
    </row>
    <row r="1205" spans="1:43" ht="20.100000000000001" hidden="1" customHeight="1">
      <c r="A1205" s="1037"/>
      <c r="B1205" s="700"/>
      <c r="C1205" s="700"/>
      <c r="D1205" s="700"/>
      <c r="E1205" s="700"/>
      <c r="F1205" s="700"/>
      <c r="G1205" s="700"/>
      <c r="H1205" s="701"/>
      <c r="I1205" s="698"/>
      <c r="J1205" s="699"/>
      <c r="K1205" s="699"/>
      <c r="L1205" s="699"/>
      <c r="M1205" s="699"/>
      <c r="N1205" s="699"/>
      <c r="O1205" s="735"/>
      <c r="P1205" s="1331"/>
      <c r="Q1205" s="701"/>
      <c r="R1205" s="733"/>
      <c r="S1205" s="826"/>
      <c r="T1205" s="766"/>
      <c r="U1205" s="766"/>
      <c r="V1205" s="710"/>
      <c r="W1205" s="871">
        <v>30.6</v>
      </c>
      <c r="X1205" s="766"/>
      <c r="Y1205" s="766"/>
      <c r="Z1205" s="710" t="s">
        <v>540</v>
      </c>
      <c r="AA1205" s="819">
        <f>229.78/W1205</f>
        <v>7.5091503267973856</v>
      </c>
      <c r="AB1205" s="766"/>
      <c r="AC1205" s="766"/>
      <c r="AD1205" s="709" t="s">
        <v>474</v>
      </c>
      <c r="AE1205" s="871">
        <f>AA1205</f>
        <v>7.5091503267973856</v>
      </c>
      <c r="AF1205" s="766"/>
      <c r="AG1205" s="766"/>
      <c r="AH1205" s="709" t="s">
        <v>900</v>
      </c>
      <c r="AI1205" s="709">
        <v>2</v>
      </c>
      <c r="AJ1205" s="709"/>
      <c r="AK1205" s="795"/>
      <c r="AL1205" s="740">
        <f t="shared" si="39"/>
        <v>229.78</v>
      </c>
      <c r="AM1205" s="741"/>
      <c r="AN1205" s="741"/>
      <c r="AO1205" s="741"/>
      <c r="AP1205" s="741"/>
      <c r="AQ1205" s="742"/>
    </row>
    <row r="1206" spans="1:43" ht="20.100000000000001" hidden="1" customHeight="1">
      <c r="A1206" s="1037"/>
      <c r="B1206" s="700"/>
      <c r="C1206" s="700"/>
      <c r="D1206" s="700"/>
      <c r="E1206" s="700"/>
      <c r="F1206" s="700"/>
      <c r="G1206" s="700"/>
      <c r="H1206" s="701"/>
      <c r="I1206" s="698"/>
      <c r="J1206" s="699"/>
      <c r="K1206" s="699"/>
      <c r="L1206" s="699"/>
      <c r="M1206" s="699"/>
      <c r="N1206" s="699"/>
      <c r="O1206" s="735"/>
      <c r="P1206" s="1331"/>
      <c r="Q1206" s="701"/>
      <c r="R1206" s="733"/>
      <c r="S1206" s="826"/>
      <c r="T1206" s="766"/>
      <c r="U1206" s="766"/>
      <c r="V1206" s="710"/>
      <c r="W1206" s="871">
        <f>W1141</f>
        <v>0</v>
      </c>
      <c r="X1206" s="766"/>
      <c r="Y1206" s="766"/>
      <c r="Z1206" s="710" t="s">
        <v>540</v>
      </c>
      <c r="AA1206" s="819">
        <v>0</v>
      </c>
      <c r="AB1206" s="766"/>
      <c r="AC1206" s="766"/>
      <c r="AD1206" s="709" t="s">
        <v>474</v>
      </c>
      <c r="AE1206" s="871">
        <v>0</v>
      </c>
      <c r="AF1206" s="766"/>
      <c r="AG1206" s="766"/>
      <c r="AH1206" s="709" t="s">
        <v>900</v>
      </c>
      <c r="AI1206" s="709">
        <v>2</v>
      </c>
      <c r="AJ1206" s="709"/>
      <c r="AK1206" s="795"/>
      <c r="AL1206" s="740">
        <f t="shared" si="39"/>
        <v>0</v>
      </c>
      <c r="AM1206" s="741"/>
      <c r="AN1206" s="741"/>
      <c r="AO1206" s="741"/>
      <c r="AP1206" s="741"/>
      <c r="AQ1206" s="742"/>
    </row>
    <row r="1207" spans="1:43" ht="20.100000000000001" hidden="1" customHeight="1">
      <c r="A1207" s="1037"/>
      <c r="B1207" s="700"/>
      <c r="C1207" s="700"/>
      <c r="D1207" s="700"/>
      <c r="E1207" s="700"/>
      <c r="F1207" s="700"/>
      <c r="G1207" s="700"/>
      <c r="H1207" s="701"/>
      <c r="I1207" s="698"/>
      <c r="J1207" s="699"/>
      <c r="K1207" s="699"/>
      <c r="L1207" s="699"/>
      <c r="M1207" s="699"/>
      <c r="N1207" s="699"/>
      <c r="O1207" s="735"/>
      <c r="P1207" s="1331"/>
      <c r="Q1207" s="701"/>
      <c r="R1207" s="733"/>
      <c r="S1207" s="826"/>
      <c r="T1207" s="766"/>
      <c r="U1207" s="766"/>
      <c r="V1207" s="710"/>
      <c r="W1207" s="871">
        <v>0</v>
      </c>
      <c r="X1207" s="766"/>
      <c r="Y1207" s="766"/>
      <c r="Z1207" s="710" t="s">
        <v>540</v>
      </c>
      <c r="AA1207" s="871">
        <v>0</v>
      </c>
      <c r="AB1207" s="766"/>
      <c r="AC1207" s="766"/>
      <c r="AD1207" s="709" t="s">
        <v>474</v>
      </c>
      <c r="AE1207" s="871">
        <v>0</v>
      </c>
      <c r="AF1207" s="766"/>
      <c r="AG1207" s="766"/>
      <c r="AH1207" s="709" t="s">
        <v>900</v>
      </c>
      <c r="AI1207" s="709">
        <v>2</v>
      </c>
      <c r="AJ1207" s="709"/>
      <c r="AK1207" s="795"/>
      <c r="AL1207" s="740">
        <f t="shared" si="39"/>
        <v>0</v>
      </c>
      <c r="AM1207" s="741"/>
      <c r="AN1207" s="741"/>
      <c r="AO1207" s="741"/>
      <c r="AP1207" s="741"/>
      <c r="AQ1207" s="742"/>
    </row>
    <row r="1208" spans="1:43" ht="20.100000000000001" hidden="1" customHeight="1">
      <c r="A1208" s="1037"/>
      <c r="B1208" s="700"/>
      <c r="C1208" s="700"/>
      <c r="D1208" s="700"/>
      <c r="E1208" s="700"/>
      <c r="F1208" s="700"/>
      <c r="G1208" s="700"/>
      <c r="H1208" s="701"/>
      <c r="I1208" s="698"/>
      <c r="J1208" s="699"/>
      <c r="K1208" s="699"/>
      <c r="L1208" s="699"/>
      <c r="M1208" s="699"/>
      <c r="N1208" s="699"/>
      <c r="O1208" s="735"/>
      <c r="P1208" s="1331"/>
      <c r="Q1208" s="701"/>
      <c r="R1208" s="733"/>
      <c r="S1208" s="826"/>
      <c r="T1208" s="766"/>
      <c r="U1208" s="766"/>
      <c r="V1208" s="710"/>
      <c r="W1208" s="871">
        <v>0</v>
      </c>
      <c r="X1208" s="766"/>
      <c r="Y1208" s="766"/>
      <c r="Z1208" s="710" t="s">
        <v>540</v>
      </c>
      <c r="AA1208" s="871">
        <v>0</v>
      </c>
      <c r="AB1208" s="766"/>
      <c r="AC1208" s="766"/>
      <c r="AD1208" s="709" t="s">
        <v>474</v>
      </c>
      <c r="AE1208" s="871">
        <v>0</v>
      </c>
      <c r="AF1208" s="766"/>
      <c r="AG1208" s="766"/>
      <c r="AH1208" s="709" t="s">
        <v>900</v>
      </c>
      <c r="AI1208" s="709">
        <v>2</v>
      </c>
      <c r="AJ1208" s="709"/>
      <c r="AK1208" s="795"/>
      <c r="AL1208" s="740">
        <f t="shared" si="39"/>
        <v>0</v>
      </c>
      <c r="AM1208" s="741"/>
      <c r="AN1208" s="741"/>
      <c r="AO1208" s="741"/>
      <c r="AP1208" s="741"/>
      <c r="AQ1208" s="742"/>
    </row>
    <row r="1209" spans="1:43" ht="20.100000000000001" hidden="1" customHeight="1">
      <c r="A1209" s="1037"/>
      <c r="B1209" s="700"/>
      <c r="C1209" s="700"/>
      <c r="D1209" s="700"/>
      <c r="E1209" s="700"/>
      <c r="F1209" s="700"/>
      <c r="G1209" s="700"/>
      <c r="H1209" s="701"/>
      <c r="I1209" s="698"/>
      <c r="J1209" s="699"/>
      <c r="K1209" s="699"/>
      <c r="L1209" s="699"/>
      <c r="M1209" s="699"/>
      <c r="N1209" s="699"/>
      <c r="O1209" s="735"/>
      <c r="P1209" s="1331"/>
      <c r="Q1209" s="701"/>
      <c r="R1209" s="733"/>
      <c r="S1209" s="826"/>
      <c r="T1209" s="766"/>
      <c r="U1209" s="766"/>
      <c r="V1209" s="710"/>
      <c r="W1209" s="871">
        <v>0</v>
      </c>
      <c r="X1209" s="766"/>
      <c r="Y1209" s="766"/>
      <c r="Z1209" s="710" t="s">
        <v>540</v>
      </c>
      <c r="AA1209" s="871">
        <f>AA1207</f>
        <v>0</v>
      </c>
      <c r="AB1209" s="766"/>
      <c r="AC1209" s="766"/>
      <c r="AD1209" s="709" t="s">
        <v>474</v>
      </c>
      <c r="AE1209" s="871">
        <v>0</v>
      </c>
      <c r="AF1209" s="766"/>
      <c r="AG1209" s="766"/>
      <c r="AH1209" s="709" t="s">
        <v>900</v>
      </c>
      <c r="AI1209" s="709">
        <v>2</v>
      </c>
      <c r="AJ1209" s="709"/>
      <c r="AK1209" s="795"/>
      <c r="AL1209" s="740">
        <f t="shared" si="39"/>
        <v>0</v>
      </c>
      <c r="AM1209" s="741"/>
      <c r="AN1209" s="741"/>
      <c r="AO1209" s="741"/>
      <c r="AP1209" s="741"/>
      <c r="AQ1209" s="742"/>
    </row>
    <row r="1210" spans="1:43" ht="20.100000000000001" hidden="1" customHeight="1">
      <c r="A1210" s="1037"/>
      <c r="B1210" s="700"/>
      <c r="C1210" s="700"/>
      <c r="D1210" s="700"/>
      <c r="E1210" s="700"/>
      <c r="F1210" s="700"/>
      <c r="G1210" s="700"/>
      <c r="H1210" s="701"/>
      <c r="I1210" s="743"/>
      <c r="J1210" s="745"/>
      <c r="K1210" s="745"/>
      <c r="L1210" s="745"/>
      <c r="M1210" s="745"/>
      <c r="N1210" s="745"/>
      <c r="O1210" s="757"/>
      <c r="P1210" s="1332"/>
      <c r="Q1210" s="1333"/>
      <c r="R1210" s="1206" t="s">
        <v>431</v>
      </c>
      <c r="S1210" s="809"/>
      <c r="T1210" s="809"/>
      <c r="U1210" s="763" t="s">
        <v>496</v>
      </c>
      <c r="V1210" s="747"/>
      <c r="W1210" s="747"/>
      <c r="X1210" s="747"/>
      <c r="Y1210" s="763"/>
      <c r="Z1210" s="747"/>
      <c r="AA1210" s="747"/>
      <c r="AB1210" s="747"/>
      <c r="AC1210" s="747"/>
      <c r="AD1210" s="747"/>
      <c r="AE1210" s="747"/>
      <c r="AF1210" s="747"/>
      <c r="AG1210" s="747"/>
      <c r="AH1210" s="747"/>
      <c r="AI1210" s="747"/>
      <c r="AJ1210" s="747"/>
      <c r="AK1210" s="810"/>
      <c r="AL1210" s="753">
        <f>SUM(AL1202:AL1209)</f>
        <v>1349.117</v>
      </c>
      <c r="AM1210" s="754"/>
      <c r="AN1210" s="754"/>
      <c r="AO1210" s="754"/>
      <c r="AP1210" s="754"/>
      <c r="AQ1210" s="755"/>
    </row>
    <row r="1211" spans="1:43" ht="20.100000000000001" hidden="1" customHeight="1">
      <c r="A1211" s="1037"/>
      <c r="B1211" s="700"/>
      <c r="C1211" s="700"/>
      <c r="D1211" s="700"/>
      <c r="E1211" s="700"/>
      <c r="F1211" s="700"/>
      <c r="G1211" s="700"/>
      <c r="H1211" s="701"/>
      <c r="I1211" s="698" t="s">
        <v>922</v>
      </c>
      <c r="J1211" s="699"/>
      <c r="K1211" s="699"/>
      <c r="L1211" s="699"/>
      <c r="M1211" s="1053"/>
      <c r="N1211" s="1053"/>
      <c r="O1211" s="1022"/>
      <c r="P1211" s="706"/>
      <c r="Q1211" s="705"/>
      <c r="R1211" s="837"/>
      <c r="S1211" s="709"/>
      <c r="T1211" s="709"/>
      <c r="U1211" s="709"/>
      <c r="V1211" s="710"/>
      <c r="W1211" s="709"/>
      <c r="X1211" s="709"/>
      <c r="Y1211" s="709"/>
      <c r="Z1211" s="709"/>
      <c r="AA1211" s="709"/>
      <c r="AB1211" s="709"/>
      <c r="AC1211" s="709"/>
      <c r="AD1211" s="709"/>
      <c r="AE1211" s="709"/>
      <c r="AF1211" s="709"/>
      <c r="AG1211" s="709"/>
      <c r="AH1211" s="709"/>
      <c r="AI1211" s="709"/>
      <c r="AJ1211" s="709"/>
      <c r="AK1211" s="795"/>
      <c r="AL1211" s="799"/>
      <c r="AM1211" s="800"/>
      <c r="AN1211" s="800"/>
      <c r="AO1211" s="800"/>
      <c r="AP1211" s="800"/>
      <c r="AQ1211" s="742"/>
    </row>
    <row r="1212" spans="1:43" ht="20.100000000000001" hidden="1" customHeight="1">
      <c r="A1212" s="1037"/>
      <c r="B1212" s="700"/>
      <c r="C1212" s="700"/>
      <c r="D1212" s="700"/>
      <c r="E1212" s="700"/>
      <c r="F1212" s="700"/>
      <c r="G1212" s="700"/>
      <c r="H1212" s="701"/>
      <c r="I1212" s="702"/>
      <c r="J1212" s="703"/>
      <c r="K1212" s="703"/>
      <c r="L1212" s="703"/>
      <c r="M1212" s="704"/>
      <c r="N1212" s="704"/>
      <c r="O1212" s="705"/>
      <c r="P1212" s="706"/>
      <c r="Q1212" s="705"/>
      <c r="R1212" s="733"/>
      <c r="S1212" s="826"/>
      <c r="T1212" s="766"/>
      <c r="U1212" s="766"/>
      <c r="V1212" s="710"/>
      <c r="W1212" s="871">
        <f t="shared" ref="W1212:W1217" si="40">W1202</f>
        <v>46.7</v>
      </c>
      <c r="X1212" s="766"/>
      <c r="Y1212" s="766"/>
      <c r="Z1212" s="710" t="s">
        <v>540</v>
      </c>
      <c r="AA1212" s="871">
        <v>0</v>
      </c>
      <c r="AB1212" s="766"/>
      <c r="AC1212" s="766"/>
      <c r="AD1212" s="709" t="s">
        <v>474</v>
      </c>
      <c r="AE1212" s="871">
        <v>0</v>
      </c>
      <c r="AF1212" s="766"/>
      <c r="AG1212" s="766"/>
      <c r="AH1212" s="709" t="s">
        <v>900</v>
      </c>
      <c r="AI1212" s="709">
        <v>2</v>
      </c>
      <c r="AJ1212" s="709"/>
      <c r="AK1212" s="795"/>
      <c r="AL1212" s="740">
        <f t="shared" ref="AL1212:AL1219" si="41">ROUND(W1212*(AA1212+AE1212)/AI1212,3)</f>
        <v>0</v>
      </c>
      <c r="AM1212" s="741"/>
      <c r="AN1212" s="741"/>
      <c r="AO1212" s="741"/>
      <c r="AP1212" s="741"/>
      <c r="AQ1212" s="742"/>
    </row>
    <row r="1213" spans="1:43" ht="20.100000000000001" hidden="1" customHeight="1">
      <c r="A1213" s="1037"/>
      <c r="B1213" s="700"/>
      <c r="C1213" s="700"/>
      <c r="D1213" s="700"/>
      <c r="E1213" s="700"/>
      <c r="F1213" s="700"/>
      <c r="G1213" s="700"/>
      <c r="H1213" s="701"/>
      <c r="I1213" s="702"/>
      <c r="J1213" s="703"/>
      <c r="K1213" s="703"/>
      <c r="L1213" s="703"/>
      <c r="M1213" s="704"/>
      <c r="N1213" s="704"/>
      <c r="O1213" s="705"/>
      <c r="P1213" s="706"/>
      <c r="Q1213" s="705"/>
      <c r="R1213" s="733"/>
      <c r="S1213" s="826"/>
      <c r="T1213" s="766"/>
      <c r="U1213" s="766"/>
      <c r="V1213" s="710"/>
      <c r="W1213" s="871">
        <f t="shared" si="40"/>
        <v>30.6</v>
      </c>
      <c r="X1213" s="766"/>
      <c r="Y1213" s="766"/>
      <c r="Z1213" s="710" t="s">
        <v>540</v>
      </c>
      <c r="AA1213" s="871">
        <v>0</v>
      </c>
      <c r="AB1213" s="766"/>
      <c r="AC1213" s="766"/>
      <c r="AD1213" s="709" t="s">
        <v>474</v>
      </c>
      <c r="AE1213" s="871">
        <v>0</v>
      </c>
      <c r="AF1213" s="766"/>
      <c r="AG1213" s="766"/>
      <c r="AH1213" s="709" t="s">
        <v>900</v>
      </c>
      <c r="AI1213" s="709">
        <v>2</v>
      </c>
      <c r="AJ1213" s="709"/>
      <c r="AK1213" s="795"/>
      <c r="AL1213" s="740">
        <f t="shared" si="41"/>
        <v>0</v>
      </c>
      <c r="AM1213" s="741"/>
      <c r="AN1213" s="741"/>
      <c r="AO1213" s="741"/>
      <c r="AP1213" s="741"/>
      <c r="AQ1213" s="742"/>
    </row>
    <row r="1214" spans="1:43" ht="20.100000000000001" hidden="1" customHeight="1">
      <c r="A1214" s="1037"/>
      <c r="B1214" s="700"/>
      <c r="C1214" s="700"/>
      <c r="D1214" s="700"/>
      <c r="E1214" s="700"/>
      <c r="F1214" s="700"/>
      <c r="G1214" s="700"/>
      <c r="H1214" s="701"/>
      <c r="I1214" s="702"/>
      <c r="J1214" s="703"/>
      <c r="K1214" s="703"/>
      <c r="L1214" s="703"/>
      <c r="M1214" s="704"/>
      <c r="N1214" s="704"/>
      <c r="O1214" s="705"/>
      <c r="P1214" s="706"/>
      <c r="Q1214" s="705"/>
      <c r="R1214" s="733"/>
      <c r="S1214" s="826"/>
      <c r="T1214" s="766"/>
      <c r="U1214" s="766"/>
      <c r="V1214" s="710"/>
      <c r="W1214" s="871">
        <f t="shared" si="40"/>
        <v>46.7</v>
      </c>
      <c r="X1214" s="766"/>
      <c r="Y1214" s="766"/>
      <c r="Z1214" s="710" t="s">
        <v>540</v>
      </c>
      <c r="AA1214" s="871">
        <v>0</v>
      </c>
      <c r="AB1214" s="766"/>
      <c r="AC1214" s="766"/>
      <c r="AD1214" s="709" t="s">
        <v>474</v>
      </c>
      <c r="AE1214" s="871">
        <v>0</v>
      </c>
      <c r="AF1214" s="766"/>
      <c r="AG1214" s="766"/>
      <c r="AH1214" s="709" t="s">
        <v>900</v>
      </c>
      <c r="AI1214" s="709">
        <v>2</v>
      </c>
      <c r="AJ1214" s="709"/>
      <c r="AK1214" s="795"/>
      <c r="AL1214" s="740">
        <f t="shared" si="41"/>
        <v>0</v>
      </c>
      <c r="AM1214" s="741"/>
      <c r="AN1214" s="741"/>
      <c r="AO1214" s="741"/>
      <c r="AP1214" s="741"/>
      <c r="AQ1214" s="742"/>
    </row>
    <row r="1215" spans="1:43" ht="20.100000000000001" hidden="1" customHeight="1">
      <c r="A1215" s="1037"/>
      <c r="B1215" s="700"/>
      <c r="C1215" s="700"/>
      <c r="D1215" s="700"/>
      <c r="E1215" s="700"/>
      <c r="F1215" s="700"/>
      <c r="G1215" s="700"/>
      <c r="H1215" s="701"/>
      <c r="I1215" s="702"/>
      <c r="J1215" s="703"/>
      <c r="K1215" s="703"/>
      <c r="L1215" s="703"/>
      <c r="M1215" s="704"/>
      <c r="N1215" s="704"/>
      <c r="O1215" s="705"/>
      <c r="P1215" s="706"/>
      <c r="Q1215" s="705"/>
      <c r="R1215" s="733"/>
      <c r="S1215" s="826"/>
      <c r="T1215" s="766"/>
      <c r="U1215" s="766"/>
      <c r="V1215" s="710"/>
      <c r="W1215" s="871">
        <f t="shared" si="40"/>
        <v>30.6</v>
      </c>
      <c r="X1215" s="766"/>
      <c r="Y1215" s="766"/>
      <c r="Z1215" s="710" t="s">
        <v>540</v>
      </c>
      <c r="AA1215" s="819">
        <v>0</v>
      </c>
      <c r="AB1215" s="766"/>
      <c r="AC1215" s="766"/>
      <c r="AD1215" s="709" t="s">
        <v>474</v>
      </c>
      <c r="AE1215" s="871">
        <v>0</v>
      </c>
      <c r="AF1215" s="766"/>
      <c r="AG1215" s="766"/>
      <c r="AH1215" s="709" t="s">
        <v>900</v>
      </c>
      <c r="AI1215" s="709">
        <v>2</v>
      </c>
      <c r="AJ1215" s="709"/>
      <c r="AK1215" s="795"/>
      <c r="AL1215" s="740">
        <f t="shared" si="41"/>
        <v>0</v>
      </c>
      <c r="AM1215" s="741"/>
      <c r="AN1215" s="741"/>
      <c r="AO1215" s="741"/>
      <c r="AP1215" s="741"/>
      <c r="AQ1215" s="742"/>
    </row>
    <row r="1216" spans="1:43" ht="20.100000000000001" hidden="1" customHeight="1">
      <c r="A1216" s="1037"/>
      <c r="B1216" s="700"/>
      <c r="C1216" s="700"/>
      <c r="D1216" s="700"/>
      <c r="E1216" s="700"/>
      <c r="F1216" s="700"/>
      <c r="G1216" s="700"/>
      <c r="H1216" s="701"/>
      <c r="I1216" s="702"/>
      <c r="J1216" s="703"/>
      <c r="K1216" s="703"/>
      <c r="L1216" s="703"/>
      <c r="M1216" s="704"/>
      <c r="N1216" s="704"/>
      <c r="O1216" s="705"/>
      <c r="P1216" s="706"/>
      <c r="Q1216" s="705"/>
      <c r="R1216" s="733"/>
      <c r="S1216" s="826"/>
      <c r="T1216" s="766"/>
      <c r="U1216" s="766"/>
      <c r="V1216" s="710"/>
      <c r="W1216" s="871">
        <f t="shared" si="40"/>
        <v>0</v>
      </c>
      <c r="X1216" s="766"/>
      <c r="Y1216" s="766"/>
      <c r="Z1216" s="710" t="s">
        <v>540</v>
      </c>
      <c r="AA1216" s="819">
        <v>0</v>
      </c>
      <c r="AB1216" s="766"/>
      <c r="AC1216" s="766"/>
      <c r="AD1216" s="709" t="s">
        <v>474</v>
      </c>
      <c r="AE1216" s="871">
        <v>0</v>
      </c>
      <c r="AF1216" s="766"/>
      <c r="AG1216" s="766"/>
      <c r="AH1216" s="709" t="s">
        <v>900</v>
      </c>
      <c r="AI1216" s="709">
        <v>2</v>
      </c>
      <c r="AJ1216" s="709"/>
      <c r="AK1216" s="795"/>
      <c r="AL1216" s="740">
        <f t="shared" si="41"/>
        <v>0</v>
      </c>
      <c r="AM1216" s="741"/>
      <c r="AN1216" s="741"/>
      <c r="AO1216" s="741"/>
      <c r="AP1216" s="741"/>
      <c r="AQ1216" s="742"/>
    </row>
    <row r="1217" spans="1:89" s="110" customFormat="1" ht="20.100000000000001" hidden="1" customHeight="1">
      <c r="A1217" s="1037"/>
      <c r="B1217" s="700"/>
      <c r="C1217" s="700"/>
      <c r="D1217" s="700"/>
      <c r="E1217" s="700"/>
      <c r="F1217" s="700"/>
      <c r="G1217" s="700"/>
      <c r="H1217" s="701"/>
      <c r="I1217" s="702"/>
      <c r="J1217" s="703"/>
      <c r="K1217" s="703"/>
      <c r="L1217" s="703"/>
      <c r="M1217" s="704"/>
      <c r="N1217" s="704"/>
      <c r="O1217" s="705"/>
      <c r="P1217" s="706"/>
      <c r="Q1217" s="705"/>
      <c r="R1217" s="733"/>
      <c r="S1217" s="826"/>
      <c r="T1217" s="766"/>
      <c r="U1217" s="766"/>
      <c r="V1217" s="710"/>
      <c r="W1217" s="871">
        <f t="shared" si="40"/>
        <v>0</v>
      </c>
      <c r="X1217" s="766"/>
      <c r="Y1217" s="766"/>
      <c r="Z1217" s="710" t="s">
        <v>540</v>
      </c>
      <c r="AA1217" s="871">
        <v>0</v>
      </c>
      <c r="AB1217" s="766"/>
      <c r="AC1217" s="766"/>
      <c r="AD1217" s="709" t="s">
        <v>474</v>
      </c>
      <c r="AE1217" s="871">
        <v>0</v>
      </c>
      <c r="AF1217" s="766"/>
      <c r="AG1217" s="766"/>
      <c r="AH1217" s="709" t="s">
        <v>900</v>
      </c>
      <c r="AI1217" s="709">
        <v>2</v>
      </c>
      <c r="AJ1217" s="709"/>
      <c r="AK1217" s="795"/>
      <c r="AL1217" s="740">
        <f t="shared" si="41"/>
        <v>0</v>
      </c>
      <c r="AM1217" s="741"/>
      <c r="AN1217" s="741"/>
      <c r="AO1217" s="741"/>
      <c r="AP1217" s="741"/>
      <c r="AQ1217" s="742"/>
      <c r="AR1217" s="111"/>
      <c r="AS1217" s="111"/>
      <c r="AT1217" s="111"/>
      <c r="AU1217" s="111"/>
      <c r="AV1217" s="111"/>
      <c r="AW1217" s="111"/>
      <c r="AX1217" s="111"/>
      <c r="AY1217" s="111"/>
      <c r="AZ1217" s="111"/>
      <c r="BA1217" s="111"/>
      <c r="BB1217" s="111"/>
      <c r="BC1217" s="111"/>
      <c r="BD1217" s="111"/>
      <c r="BE1217" s="111"/>
      <c r="BF1217" s="111"/>
      <c r="BG1217" s="111"/>
      <c r="BH1217" s="111"/>
      <c r="BI1217" s="111"/>
      <c r="BJ1217" s="111"/>
      <c r="BK1217" s="111"/>
      <c r="BL1217" s="111"/>
      <c r="BM1217" s="111"/>
      <c r="BN1217" s="111"/>
      <c r="BO1217" s="111"/>
      <c r="BP1217" s="111"/>
      <c r="BQ1217" s="111"/>
      <c r="BR1217" s="111"/>
      <c r="BS1217" s="111"/>
      <c r="BT1217" s="111"/>
      <c r="BU1217" s="111"/>
      <c r="BV1217" s="111"/>
      <c r="BW1217" s="111"/>
      <c r="BX1217" s="111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  <c r="CI1217" s="111"/>
      <c r="CJ1217" s="111"/>
      <c r="CK1217" s="111"/>
    </row>
    <row r="1218" spans="1:89" ht="20.100000000000001" hidden="1" customHeight="1">
      <c r="A1218" s="1037"/>
      <c r="B1218" s="700"/>
      <c r="C1218" s="700"/>
      <c r="D1218" s="700"/>
      <c r="E1218" s="700"/>
      <c r="F1218" s="700"/>
      <c r="G1218" s="700"/>
      <c r="H1218" s="701"/>
      <c r="I1218" s="702"/>
      <c r="J1218" s="703"/>
      <c r="K1218" s="703"/>
      <c r="L1218" s="703"/>
      <c r="M1218" s="704"/>
      <c r="N1218" s="704"/>
      <c r="O1218" s="705"/>
      <c r="P1218" s="706"/>
      <c r="Q1218" s="705"/>
      <c r="R1218" s="733"/>
      <c r="S1218" s="826"/>
      <c r="T1218" s="766"/>
      <c r="U1218" s="766"/>
      <c r="V1218" s="710"/>
      <c r="W1218" s="871">
        <v>0</v>
      </c>
      <c r="X1218" s="766"/>
      <c r="Y1218" s="766"/>
      <c r="Z1218" s="710" t="s">
        <v>540</v>
      </c>
      <c r="AA1218" s="871">
        <v>0</v>
      </c>
      <c r="AB1218" s="766"/>
      <c r="AC1218" s="766"/>
      <c r="AD1218" s="709" t="s">
        <v>474</v>
      </c>
      <c r="AE1218" s="871">
        <v>0</v>
      </c>
      <c r="AF1218" s="766"/>
      <c r="AG1218" s="766"/>
      <c r="AH1218" s="709" t="s">
        <v>900</v>
      </c>
      <c r="AI1218" s="709">
        <v>2</v>
      </c>
      <c r="AJ1218" s="709"/>
      <c r="AK1218" s="795"/>
      <c r="AL1218" s="740">
        <f t="shared" si="41"/>
        <v>0</v>
      </c>
      <c r="AM1218" s="741"/>
      <c r="AN1218" s="741"/>
      <c r="AO1218" s="741"/>
      <c r="AP1218" s="741"/>
      <c r="AQ1218" s="742"/>
    </row>
    <row r="1219" spans="1:89" ht="20.100000000000001" hidden="1" customHeight="1">
      <c r="A1219" s="1037"/>
      <c r="B1219" s="700"/>
      <c r="C1219" s="700"/>
      <c r="D1219" s="700"/>
      <c r="E1219" s="700"/>
      <c r="F1219" s="700"/>
      <c r="G1219" s="700"/>
      <c r="H1219" s="701"/>
      <c r="I1219" s="702"/>
      <c r="J1219" s="703"/>
      <c r="K1219" s="703"/>
      <c r="L1219" s="703"/>
      <c r="M1219" s="704"/>
      <c r="N1219" s="704"/>
      <c r="O1219" s="705"/>
      <c r="P1219" s="706"/>
      <c r="Q1219" s="705"/>
      <c r="R1219" s="733"/>
      <c r="S1219" s="826" t="s">
        <v>443</v>
      </c>
      <c r="T1219" s="766"/>
      <c r="U1219" s="766"/>
      <c r="V1219" s="710"/>
      <c r="W1219" s="871">
        <v>0</v>
      </c>
      <c r="X1219" s="766"/>
      <c r="Y1219" s="766"/>
      <c r="Z1219" s="710" t="s">
        <v>540</v>
      </c>
      <c r="AA1219" s="871">
        <f>AA1218</f>
        <v>0</v>
      </c>
      <c r="AB1219" s="766"/>
      <c r="AC1219" s="766"/>
      <c r="AD1219" s="709" t="s">
        <v>474</v>
      </c>
      <c r="AE1219" s="871">
        <f>AE1218</f>
        <v>0</v>
      </c>
      <c r="AF1219" s="766"/>
      <c r="AG1219" s="766"/>
      <c r="AH1219" s="709" t="s">
        <v>900</v>
      </c>
      <c r="AI1219" s="709">
        <v>2</v>
      </c>
      <c r="AJ1219" s="709"/>
      <c r="AK1219" s="795"/>
      <c r="AL1219" s="740">
        <f t="shared" si="41"/>
        <v>0</v>
      </c>
      <c r="AM1219" s="741"/>
      <c r="AN1219" s="741"/>
      <c r="AO1219" s="741"/>
      <c r="AP1219" s="741"/>
      <c r="AQ1219" s="742"/>
    </row>
    <row r="1220" spans="1:89" ht="20.100000000000001" hidden="1" customHeight="1">
      <c r="A1220" s="1317"/>
      <c r="B1220" s="770"/>
      <c r="C1220" s="770"/>
      <c r="D1220" s="770"/>
      <c r="E1220" s="770"/>
      <c r="F1220" s="770"/>
      <c r="G1220" s="770"/>
      <c r="H1220" s="771"/>
      <c r="I1220" s="1207"/>
      <c r="J1220" s="780"/>
      <c r="K1220" s="780"/>
      <c r="L1220" s="780"/>
      <c r="M1220" s="1255"/>
      <c r="N1220" s="1255"/>
      <c r="O1220" s="1329"/>
      <c r="P1220" s="1254"/>
      <c r="Q1220" s="1329"/>
      <c r="R1220" s="1208" t="s">
        <v>431</v>
      </c>
      <c r="S1220" s="846"/>
      <c r="T1220" s="846"/>
      <c r="U1220" s="773" t="s">
        <v>496</v>
      </c>
      <c r="V1220" s="778"/>
      <c r="W1220" s="778"/>
      <c r="X1220" s="778"/>
      <c r="Y1220" s="773"/>
      <c r="Z1220" s="778"/>
      <c r="AA1220" s="778"/>
      <c r="AB1220" s="778"/>
      <c r="AC1220" s="778"/>
      <c r="AD1220" s="778"/>
      <c r="AE1220" s="778"/>
      <c r="AF1220" s="778"/>
      <c r="AG1220" s="778"/>
      <c r="AH1220" s="778"/>
      <c r="AI1220" s="778"/>
      <c r="AJ1220" s="778"/>
      <c r="AK1220" s="847"/>
      <c r="AL1220" s="853">
        <f>SUM(AL1212:AL1219)</f>
        <v>0</v>
      </c>
      <c r="AM1220" s="854"/>
      <c r="AN1220" s="854"/>
      <c r="AO1220" s="854"/>
      <c r="AP1220" s="854"/>
      <c r="AQ1220" s="855"/>
    </row>
    <row r="1221" spans="1:89" ht="20.100000000000001" customHeight="1">
      <c r="A1221" s="683" t="s">
        <v>923</v>
      </c>
      <c r="B1221" s="684"/>
      <c r="C1221" s="684"/>
      <c r="D1221" s="684"/>
      <c r="E1221" s="684"/>
      <c r="F1221" s="684"/>
      <c r="G1221" s="684"/>
      <c r="H1221" s="685"/>
      <c r="I1221" s="686" t="s">
        <v>924</v>
      </c>
      <c r="J1221" s="687"/>
      <c r="K1221" s="688"/>
      <c r="L1221" s="688"/>
      <c r="M1221" s="688"/>
      <c r="N1221" s="688"/>
      <c r="O1221" s="689"/>
      <c r="P1221" s="690" t="s">
        <v>41</v>
      </c>
      <c r="Q1221" s="689"/>
      <c r="R1221" s="691"/>
      <c r="S1221" s="692"/>
      <c r="T1221" s="692"/>
      <c r="U1221" s="693"/>
      <c r="V1221" s="693"/>
      <c r="W1221" s="693"/>
      <c r="X1221" s="693"/>
      <c r="Y1221" s="693"/>
      <c r="Z1221" s="693"/>
      <c r="AA1221" s="693"/>
      <c r="AB1221" s="693"/>
      <c r="AC1221" s="693"/>
      <c r="AD1221" s="693"/>
      <c r="AE1221" s="693"/>
      <c r="AF1221" s="693"/>
      <c r="AG1221" s="693"/>
      <c r="AH1221" s="692"/>
      <c r="AI1221" s="692"/>
      <c r="AJ1221" s="692"/>
      <c r="AK1221" s="694"/>
      <c r="AL1221" s="695"/>
      <c r="AM1221" s="696"/>
      <c r="AN1221" s="696"/>
      <c r="AO1221" s="696"/>
      <c r="AP1221" s="696"/>
      <c r="AQ1221" s="697"/>
    </row>
    <row r="1222" spans="1:89" ht="20.100000000000001" customHeight="1">
      <c r="A1222" s="698"/>
      <c r="B1222" s="699"/>
      <c r="C1222" s="699"/>
      <c r="D1222" s="699"/>
      <c r="E1222" s="699"/>
      <c r="F1222" s="699"/>
      <c r="G1222" s="700"/>
      <c r="H1222" s="701"/>
      <c r="I1222" s="702"/>
      <c r="J1222" s="703"/>
      <c r="K1222" s="703"/>
      <c r="L1222" s="703"/>
      <c r="M1222" s="704"/>
      <c r="N1222" s="704"/>
      <c r="O1222" s="705"/>
      <c r="P1222" s="706"/>
      <c r="Q1222" s="705"/>
      <c r="R1222" s="707"/>
      <c r="S1222" s="699" t="s">
        <v>892</v>
      </c>
      <c r="T1222" s="699"/>
      <c r="U1222" s="698"/>
      <c r="V1222" s="708" t="s">
        <v>479</v>
      </c>
      <c r="W1222" s="709"/>
      <c r="X1222" s="709" t="s">
        <v>925</v>
      </c>
      <c r="Y1222" s="709"/>
      <c r="Z1222" s="709"/>
      <c r="AA1222" s="709"/>
      <c r="AB1222" s="709"/>
      <c r="AC1222" s="709"/>
      <c r="AD1222" s="709"/>
      <c r="AE1222" s="710"/>
      <c r="AF1222" s="709"/>
      <c r="AG1222" s="709"/>
      <c r="AH1222" s="709"/>
      <c r="AI1222" s="703"/>
      <c r="AJ1222" s="708"/>
      <c r="AK1222" s="711"/>
      <c r="AL1222" s="712"/>
      <c r="AM1222" s="713"/>
      <c r="AN1222" s="713"/>
      <c r="AO1222" s="713"/>
      <c r="AP1222" s="713"/>
      <c r="AQ1222" s="714"/>
    </row>
    <row r="1223" spans="1:89" ht="20.100000000000001" customHeight="1">
      <c r="A1223" s="698"/>
      <c r="B1223" s="699"/>
      <c r="C1223" s="699"/>
      <c r="D1223" s="699"/>
      <c r="E1223" s="699"/>
      <c r="F1223" s="699"/>
      <c r="G1223" s="700"/>
      <c r="H1223" s="701"/>
      <c r="I1223" s="715" t="s">
        <v>926</v>
      </c>
      <c r="J1223" s="716"/>
      <c r="K1223" s="716"/>
      <c r="L1223" s="717"/>
      <c r="M1223" s="718" t="s">
        <v>499</v>
      </c>
      <c r="N1223" s="718"/>
      <c r="O1223" s="719"/>
      <c r="P1223" s="720" t="s">
        <v>500</v>
      </c>
      <c r="Q1223" s="719"/>
      <c r="R1223" s="721" t="s">
        <v>41</v>
      </c>
      <c r="S1223" s="722"/>
      <c r="T1223" s="718"/>
      <c r="U1223" s="723"/>
      <c r="V1223" s="724"/>
      <c r="W1223" s="725">
        <v>12</v>
      </c>
      <c r="X1223" s="726"/>
      <c r="Y1223" s="726"/>
      <c r="Z1223" s="723" t="s">
        <v>501</v>
      </c>
      <c r="AA1223" s="727">
        <v>1</v>
      </c>
      <c r="AB1223" s="718"/>
      <c r="AC1223" s="718"/>
      <c r="AD1223" s="728"/>
      <c r="AE1223" s="723"/>
      <c r="AF1223" s="728"/>
      <c r="AG1223" s="728"/>
      <c r="AH1223" s="728"/>
      <c r="AI1223" s="728"/>
      <c r="AJ1223" s="728"/>
      <c r="AK1223" s="729"/>
      <c r="AL1223" s="730">
        <f>(W1223*AA1223)</f>
        <v>12</v>
      </c>
      <c r="AM1223" s="731"/>
      <c r="AN1223" s="731"/>
      <c r="AO1223" s="731"/>
      <c r="AP1223" s="731"/>
      <c r="AQ1223" s="732"/>
    </row>
    <row r="1224" spans="1:89" ht="20.100000000000001" customHeight="1">
      <c r="A1224" s="698"/>
      <c r="B1224" s="699"/>
      <c r="C1224" s="699"/>
      <c r="D1224" s="699"/>
      <c r="E1224" s="699"/>
      <c r="F1224" s="699"/>
      <c r="G1224" s="700"/>
      <c r="H1224" s="701"/>
      <c r="I1224" s="733"/>
      <c r="J1224" s="710"/>
      <c r="K1224" s="710"/>
      <c r="L1224" s="734"/>
      <c r="M1224" s="699"/>
      <c r="N1224" s="699"/>
      <c r="O1224" s="735"/>
      <c r="P1224" s="698"/>
      <c r="Q1224" s="735"/>
      <c r="R1224" s="698"/>
      <c r="S1224" s="736"/>
      <c r="T1224" s="699"/>
      <c r="U1224" s="708"/>
      <c r="V1224" s="709"/>
      <c r="W1224" s="737">
        <v>27</v>
      </c>
      <c r="X1224" s="738"/>
      <c r="Y1224" s="738"/>
      <c r="Z1224" s="708" t="s">
        <v>501</v>
      </c>
      <c r="AA1224" s="739">
        <v>1</v>
      </c>
      <c r="AB1224" s="699"/>
      <c r="AC1224" s="699"/>
      <c r="AD1224" s="703"/>
      <c r="AE1224" s="703"/>
      <c r="AF1224" s="703"/>
      <c r="AG1224" s="703"/>
      <c r="AH1224" s="703"/>
      <c r="AI1224" s="703"/>
      <c r="AJ1224" s="703"/>
      <c r="AK1224" s="711"/>
      <c r="AL1224" s="740">
        <f t="shared" ref="AL1224:AL1229" si="42">(W1224*AA1224)</f>
        <v>27</v>
      </c>
      <c r="AM1224" s="741"/>
      <c r="AN1224" s="741"/>
      <c r="AO1224" s="741"/>
      <c r="AP1224" s="741"/>
      <c r="AQ1224" s="742"/>
    </row>
    <row r="1225" spans="1:89" ht="20.100000000000001" customHeight="1">
      <c r="A1225" s="698"/>
      <c r="B1225" s="699"/>
      <c r="C1225" s="699"/>
      <c r="D1225" s="699"/>
      <c r="E1225" s="699"/>
      <c r="F1225" s="699"/>
      <c r="G1225" s="700"/>
      <c r="H1225" s="701"/>
      <c r="I1225" s="733"/>
      <c r="J1225" s="710"/>
      <c r="K1225" s="710"/>
      <c r="L1225" s="734"/>
      <c r="M1225" s="699"/>
      <c r="N1225" s="699"/>
      <c r="O1225" s="735"/>
      <c r="P1225" s="698"/>
      <c r="Q1225" s="735"/>
      <c r="R1225" s="698"/>
      <c r="S1225" s="736"/>
      <c r="T1225" s="699"/>
      <c r="U1225" s="708"/>
      <c r="V1225" s="709"/>
      <c r="W1225" s="737">
        <f>18-W1246</f>
        <v>7</v>
      </c>
      <c r="X1225" s="738"/>
      <c r="Y1225" s="738"/>
      <c r="Z1225" s="708" t="s">
        <v>501</v>
      </c>
      <c r="AA1225" s="739">
        <v>1</v>
      </c>
      <c r="AB1225" s="699"/>
      <c r="AC1225" s="699"/>
      <c r="AD1225" s="703"/>
      <c r="AE1225" s="708"/>
      <c r="AF1225" s="703"/>
      <c r="AG1225" s="703"/>
      <c r="AH1225" s="703"/>
      <c r="AI1225" s="703"/>
      <c r="AJ1225" s="703"/>
      <c r="AK1225" s="711"/>
      <c r="AL1225" s="740">
        <f t="shared" si="42"/>
        <v>7</v>
      </c>
      <c r="AM1225" s="741"/>
      <c r="AN1225" s="741"/>
      <c r="AO1225" s="741"/>
      <c r="AP1225" s="741"/>
      <c r="AQ1225" s="742"/>
    </row>
    <row r="1226" spans="1:89" ht="20.100000000000001" customHeight="1">
      <c r="A1226" s="698"/>
      <c r="B1226" s="699"/>
      <c r="C1226" s="699"/>
      <c r="D1226" s="699"/>
      <c r="E1226" s="699"/>
      <c r="F1226" s="699"/>
      <c r="G1226" s="700"/>
      <c r="H1226" s="701"/>
      <c r="I1226" s="733"/>
      <c r="J1226" s="710"/>
      <c r="K1226" s="710"/>
      <c r="L1226" s="734"/>
      <c r="M1226" s="699"/>
      <c r="N1226" s="699"/>
      <c r="O1226" s="735"/>
      <c r="P1226" s="698"/>
      <c r="Q1226" s="735"/>
      <c r="R1226" s="698"/>
      <c r="S1226" s="736"/>
      <c r="T1226" s="699"/>
      <c r="U1226" s="708"/>
      <c r="V1226" s="709"/>
      <c r="W1226" s="737">
        <f>18-W1247</f>
        <v>5</v>
      </c>
      <c r="X1226" s="738"/>
      <c r="Y1226" s="738"/>
      <c r="Z1226" s="708" t="s">
        <v>501</v>
      </c>
      <c r="AA1226" s="739">
        <v>1</v>
      </c>
      <c r="AB1226" s="699"/>
      <c r="AC1226" s="699"/>
      <c r="AD1226" s="703"/>
      <c r="AE1226" s="708"/>
      <c r="AF1226" s="703"/>
      <c r="AG1226" s="703"/>
      <c r="AH1226" s="703"/>
      <c r="AI1226" s="703"/>
      <c r="AJ1226" s="703"/>
      <c r="AK1226" s="711"/>
      <c r="AL1226" s="740">
        <f t="shared" si="42"/>
        <v>5</v>
      </c>
      <c r="AM1226" s="741"/>
      <c r="AN1226" s="741"/>
      <c r="AO1226" s="741"/>
      <c r="AP1226" s="741"/>
      <c r="AQ1226" s="742"/>
    </row>
    <row r="1227" spans="1:89" ht="20.100000000000001" customHeight="1">
      <c r="A1227" s="698"/>
      <c r="B1227" s="699"/>
      <c r="C1227" s="699"/>
      <c r="D1227" s="699"/>
      <c r="E1227" s="699"/>
      <c r="F1227" s="699"/>
      <c r="G1227" s="700"/>
      <c r="H1227" s="701"/>
      <c r="I1227" s="733"/>
      <c r="J1227" s="710"/>
      <c r="K1227" s="710"/>
      <c r="L1227" s="734"/>
      <c r="M1227" s="699"/>
      <c r="N1227" s="699"/>
      <c r="O1227" s="735"/>
      <c r="P1227" s="698"/>
      <c r="Q1227" s="735"/>
      <c r="R1227" s="698"/>
      <c r="S1227" s="736"/>
      <c r="T1227" s="699"/>
      <c r="U1227" s="708"/>
      <c r="V1227" s="709"/>
      <c r="W1227" s="737">
        <v>0</v>
      </c>
      <c r="X1227" s="738"/>
      <c r="Y1227" s="738"/>
      <c r="Z1227" s="708" t="s">
        <v>501</v>
      </c>
      <c r="AA1227" s="739">
        <v>0</v>
      </c>
      <c r="AB1227" s="699"/>
      <c r="AC1227" s="699"/>
      <c r="AD1227" s="703"/>
      <c r="AE1227" s="708"/>
      <c r="AF1227" s="703"/>
      <c r="AG1227" s="703"/>
      <c r="AH1227" s="703"/>
      <c r="AI1227" s="703"/>
      <c r="AJ1227" s="703"/>
      <c r="AK1227" s="711"/>
      <c r="AL1227" s="740">
        <f t="shared" si="42"/>
        <v>0</v>
      </c>
      <c r="AM1227" s="741"/>
      <c r="AN1227" s="741"/>
      <c r="AO1227" s="741"/>
      <c r="AP1227" s="741"/>
      <c r="AQ1227" s="742"/>
    </row>
    <row r="1228" spans="1:89" ht="20.100000000000001" customHeight="1">
      <c r="A1228" s="698"/>
      <c r="B1228" s="699"/>
      <c r="C1228" s="699"/>
      <c r="D1228" s="699"/>
      <c r="E1228" s="699"/>
      <c r="F1228" s="699"/>
      <c r="G1228" s="700"/>
      <c r="H1228" s="701"/>
      <c r="I1228" s="733"/>
      <c r="J1228" s="710"/>
      <c r="K1228" s="710"/>
      <c r="L1228" s="734"/>
      <c r="M1228" s="699"/>
      <c r="N1228" s="699"/>
      <c r="O1228" s="735"/>
      <c r="P1228" s="698"/>
      <c r="Q1228" s="735"/>
      <c r="R1228" s="698"/>
      <c r="S1228" s="736"/>
      <c r="T1228" s="699"/>
      <c r="U1228" s="708"/>
      <c r="V1228" s="709"/>
      <c r="W1228" s="737">
        <v>0</v>
      </c>
      <c r="X1228" s="738"/>
      <c r="Y1228" s="738"/>
      <c r="Z1228" s="708" t="s">
        <v>501</v>
      </c>
      <c r="AA1228" s="739">
        <v>0</v>
      </c>
      <c r="AB1228" s="699"/>
      <c r="AC1228" s="699"/>
      <c r="AD1228" s="703"/>
      <c r="AE1228" s="708"/>
      <c r="AF1228" s="703"/>
      <c r="AG1228" s="703"/>
      <c r="AH1228" s="703"/>
      <c r="AI1228" s="703"/>
      <c r="AJ1228" s="703"/>
      <c r="AK1228" s="711"/>
      <c r="AL1228" s="740">
        <f t="shared" si="42"/>
        <v>0</v>
      </c>
      <c r="AM1228" s="741"/>
      <c r="AN1228" s="741"/>
      <c r="AO1228" s="741"/>
      <c r="AP1228" s="741"/>
      <c r="AQ1228" s="742"/>
    </row>
    <row r="1229" spans="1:89" ht="20.100000000000001" customHeight="1">
      <c r="A1229" s="698"/>
      <c r="B1229" s="699"/>
      <c r="C1229" s="699"/>
      <c r="D1229" s="699"/>
      <c r="E1229" s="699"/>
      <c r="F1229" s="699"/>
      <c r="G1229" s="700"/>
      <c r="H1229" s="701"/>
      <c r="I1229" s="733"/>
      <c r="J1229" s="710"/>
      <c r="K1229" s="710"/>
      <c r="L1229" s="734"/>
      <c r="M1229" s="699"/>
      <c r="N1229" s="699"/>
      <c r="O1229" s="735"/>
      <c r="P1229" s="698"/>
      <c r="Q1229" s="735"/>
      <c r="R1229" s="698"/>
      <c r="S1229" s="736"/>
      <c r="T1229" s="699"/>
      <c r="U1229" s="709"/>
      <c r="V1229" s="709"/>
      <c r="W1229" s="737">
        <v>0</v>
      </c>
      <c r="X1229" s="738"/>
      <c r="Y1229" s="738"/>
      <c r="Z1229" s="708" t="s">
        <v>501</v>
      </c>
      <c r="AA1229" s="739">
        <v>0</v>
      </c>
      <c r="AB1229" s="699"/>
      <c r="AC1229" s="699"/>
      <c r="AD1229" s="703"/>
      <c r="AE1229" s="703"/>
      <c r="AF1229" s="703"/>
      <c r="AG1229" s="703"/>
      <c r="AH1229" s="703"/>
      <c r="AI1229" s="703"/>
      <c r="AJ1229" s="703"/>
      <c r="AK1229" s="711"/>
      <c r="AL1229" s="740">
        <f t="shared" si="42"/>
        <v>0</v>
      </c>
      <c r="AM1229" s="741"/>
      <c r="AN1229" s="741"/>
      <c r="AO1229" s="741"/>
      <c r="AP1229" s="741"/>
      <c r="AQ1229" s="742"/>
    </row>
    <row r="1230" spans="1:89" ht="20.100000000000001" customHeight="1">
      <c r="A1230" s="698"/>
      <c r="B1230" s="699"/>
      <c r="C1230" s="699"/>
      <c r="D1230" s="699"/>
      <c r="E1230" s="699"/>
      <c r="F1230" s="699"/>
      <c r="G1230" s="700"/>
      <c r="H1230" s="701"/>
      <c r="I1230" s="733"/>
      <c r="J1230" s="710"/>
      <c r="K1230" s="710"/>
      <c r="L1230" s="734"/>
      <c r="M1230" s="756"/>
      <c r="N1230" s="745"/>
      <c r="O1230" s="757"/>
      <c r="P1230" s="743"/>
      <c r="Q1230" s="757"/>
      <c r="R1230" s="743" t="s">
        <v>431</v>
      </c>
      <c r="S1230" s="744"/>
      <c r="T1230" s="745"/>
      <c r="U1230" s="746" t="s">
        <v>496</v>
      </c>
      <c r="V1230" s="747"/>
      <c r="W1230" s="758"/>
      <c r="X1230" s="758"/>
      <c r="Y1230" s="758"/>
      <c r="Z1230" s="751"/>
      <c r="AA1230" s="751"/>
      <c r="AB1230" s="751"/>
      <c r="AC1230" s="751"/>
      <c r="AD1230" s="751"/>
      <c r="AE1230" s="751"/>
      <c r="AF1230" s="751"/>
      <c r="AG1230" s="751"/>
      <c r="AH1230" s="751"/>
      <c r="AI1230" s="751"/>
      <c r="AJ1230" s="751"/>
      <c r="AK1230" s="752"/>
      <c r="AL1230" s="759">
        <f>SUM(AL1223:AL1229)</f>
        <v>51</v>
      </c>
      <c r="AM1230" s="760"/>
      <c r="AN1230" s="760"/>
      <c r="AO1230" s="760"/>
      <c r="AP1230" s="760"/>
      <c r="AQ1230" s="761"/>
    </row>
    <row r="1231" spans="1:89" ht="20.100000000000001" hidden="1" customHeight="1">
      <c r="A1231" s="698"/>
      <c r="B1231" s="699"/>
      <c r="C1231" s="699"/>
      <c r="D1231" s="699"/>
      <c r="E1231" s="699"/>
      <c r="F1231" s="699"/>
      <c r="G1231" s="700"/>
      <c r="H1231" s="701"/>
      <c r="I1231" s="733"/>
      <c r="J1231" s="710"/>
      <c r="K1231" s="710"/>
      <c r="L1231" s="734"/>
      <c r="M1231" s="699" t="s">
        <v>927</v>
      </c>
      <c r="N1231" s="699"/>
      <c r="O1231" s="735"/>
      <c r="P1231" s="698" t="s">
        <v>500</v>
      </c>
      <c r="Q1231" s="735"/>
      <c r="R1231" s="721" t="s">
        <v>41</v>
      </c>
      <c r="S1231" s="722"/>
      <c r="T1231" s="718"/>
      <c r="U1231" s="723"/>
      <c r="V1231" s="724"/>
      <c r="W1231" s="725">
        <v>0</v>
      </c>
      <c r="X1231" s="726"/>
      <c r="Y1231" s="726"/>
      <c r="Z1231" s="723" t="s">
        <v>501</v>
      </c>
      <c r="AA1231" s="727">
        <v>0</v>
      </c>
      <c r="AB1231" s="718"/>
      <c r="AC1231" s="718"/>
      <c r="AD1231" s="728"/>
      <c r="AE1231" s="723"/>
      <c r="AF1231" s="728"/>
      <c r="AG1231" s="728"/>
      <c r="AH1231" s="728"/>
      <c r="AI1231" s="728"/>
      <c r="AJ1231" s="728"/>
      <c r="AK1231" s="729"/>
      <c r="AL1231" s="730">
        <f>(W1231*AA1231)</f>
        <v>0</v>
      </c>
      <c r="AM1231" s="731"/>
      <c r="AN1231" s="731"/>
      <c r="AO1231" s="731"/>
      <c r="AP1231" s="731"/>
      <c r="AQ1231" s="732"/>
    </row>
    <row r="1232" spans="1:89" ht="20.100000000000001" hidden="1" customHeight="1">
      <c r="A1232" s="698"/>
      <c r="B1232" s="699"/>
      <c r="C1232" s="699"/>
      <c r="D1232" s="699"/>
      <c r="E1232" s="699"/>
      <c r="F1232" s="699"/>
      <c r="G1232" s="700"/>
      <c r="H1232" s="701"/>
      <c r="I1232" s="733"/>
      <c r="J1232" s="710"/>
      <c r="K1232" s="710"/>
      <c r="L1232" s="734"/>
      <c r="M1232" s="704"/>
      <c r="N1232" s="704"/>
      <c r="O1232" s="705"/>
      <c r="P1232" s="706"/>
      <c r="Q1232" s="735"/>
      <c r="R1232" s="698"/>
      <c r="S1232" s="736"/>
      <c r="T1232" s="699"/>
      <c r="U1232" s="708"/>
      <c r="V1232" s="709"/>
      <c r="W1232" s="737">
        <v>0</v>
      </c>
      <c r="X1232" s="738"/>
      <c r="Y1232" s="738"/>
      <c r="Z1232" s="708" t="s">
        <v>501</v>
      </c>
      <c r="AA1232" s="739">
        <v>0</v>
      </c>
      <c r="AB1232" s="699"/>
      <c r="AC1232" s="699"/>
      <c r="AD1232" s="703"/>
      <c r="AE1232" s="703"/>
      <c r="AF1232" s="703"/>
      <c r="AG1232" s="703"/>
      <c r="AH1232" s="703"/>
      <c r="AI1232" s="703"/>
      <c r="AJ1232" s="703"/>
      <c r="AK1232" s="711"/>
      <c r="AL1232" s="740">
        <f>(W1232*AA1232)</f>
        <v>0</v>
      </c>
      <c r="AM1232" s="741"/>
      <c r="AN1232" s="741"/>
      <c r="AO1232" s="741"/>
      <c r="AP1232" s="741"/>
      <c r="AQ1232" s="742"/>
    </row>
    <row r="1233" spans="1:89" ht="20.100000000000001" hidden="1" customHeight="1">
      <c r="A1233" s="698"/>
      <c r="B1233" s="699"/>
      <c r="C1233" s="699"/>
      <c r="D1233" s="699"/>
      <c r="E1233" s="699"/>
      <c r="F1233" s="699"/>
      <c r="G1233" s="700"/>
      <c r="H1233" s="701"/>
      <c r="I1233" s="733"/>
      <c r="J1233" s="710"/>
      <c r="K1233" s="710"/>
      <c r="L1233" s="734"/>
      <c r="M1233" s="699"/>
      <c r="N1233" s="699"/>
      <c r="O1233" s="735"/>
      <c r="P1233" s="698"/>
      <c r="Q1233" s="735"/>
      <c r="R1233" s="698"/>
      <c r="S1233" s="736"/>
      <c r="T1233" s="699"/>
      <c r="U1233" s="708"/>
      <c r="V1233" s="709"/>
      <c r="W1233" s="737">
        <v>0</v>
      </c>
      <c r="X1233" s="738"/>
      <c r="Y1233" s="738"/>
      <c r="Z1233" s="708" t="s">
        <v>501</v>
      </c>
      <c r="AA1233" s="739">
        <v>0</v>
      </c>
      <c r="AB1233" s="699"/>
      <c r="AC1233" s="699"/>
      <c r="AD1233" s="703"/>
      <c r="AE1233" s="708"/>
      <c r="AF1233" s="703"/>
      <c r="AG1233" s="703"/>
      <c r="AH1233" s="703"/>
      <c r="AI1233" s="703"/>
      <c r="AJ1233" s="703"/>
      <c r="AK1233" s="711"/>
      <c r="AL1233" s="740">
        <f>(W1233*AA1233)</f>
        <v>0</v>
      </c>
      <c r="AM1233" s="741"/>
      <c r="AN1233" s="741"/>
      <c r="AO1233" s="741"/>
      <c r="AP1233" s="741"/>
      <c r="AQ1233" s="742"/>
    </row>
    <row r="1234" spans="1:89" ht="20.100000000000001" hidden="1" customHeight="1">
      <c r="A1234" s="698"/>
      <c r="B1234" s="699"/>
      <c r="C1234" s="699"/>
      <c r="D1234" s="699"/>
      <c r="E1234" s="699"/>
      <c r="F1234" s="699"/>
      <c r="G1234" s="700"/>
      <c r="H1234" s="701"/>
      <c r="I1234" s="733"/>
      <c r="J1234" s="710"/>
      <c r="K1234" s="710"/>
      <c r="L1234" s="734"/>
      <c r="M1234" s="699"/>
      <c r="N1234" s="699"/>
      <c r="O1234" s="735"/>
      <c r="P1234" s="698"/>
      <c r="Q1234" s="735"/>
      <c r="R1234" s="698"/>
      <c r="S1234" s="736"/>
      <c r="T1234" s="699"/>
      <c r="U1234" s="708"/>
      <c r="V1234" s="709"/>
      <c r="W1234" s="737">
        <v>0</v>
      </c>
      <c r="X1234" s="738"/>
      <c r="Y1234" s="738"/>
      <c r="Z1234" s="708" t="s">
        <v>501</v>
      </c>
      <c r="AA1234" s="739">
        <v>0</v>
      </c>
      <c r="AB1234" s="699"/>
      <c r="AC1234" s="699"/>
      <c r="AD1234" s="703"/>
      <c r="AE1234" s="708"/>
      <c r="AF1234" s="703"/>
      <c r="AG1234" s="703"/>
      <c r="AH1234" s="703"/>
      <c r="AI1234" s="703"/>
      <c r="AJ1234" s="703"/>
      <c r="AK1234" s="711"/>
      <c r="AL1234" s="740">
        <f>(W1234*AA1234)</f>
        <v>0</v>
      </c>
      <c r="AM1234" s="741"/>
      <c r="AN1234" s="741"/>
      <c r="AO1234" s="741"/>
      <c r="AP1234" s="741"/>
      <c r="AQ1234" s="742"/>
    </row>
    <row r="1235" spans="1:89" ht="20.100000000000001" hidden="1" customHeight="1">
      <c r="A1235" s="698"/>
      <c r="B1235" s="699"/>
      <c r="C1235" s="699"/>
      <c r="D1235" s="699"/>
      <c r="E1235" s="699"/>
      <c r="F1235" s="699"/>
      <c r="G1235" s="700"/>
      <c r="H1235" s="701"/>
      <c r="I1235" s="733"/>
      <c r="J1235" s="710"/>
      <c r="K1235" s="710"/>
      <c r="L1235" s="734"/>
      <c r="M1235" s="756"/>
      <c r="N1235" s="745"/>
      <c r="O1235" s="757"/>
      <c r="P1235" s="743"/>
      <c r="Q1235" s="757"/>
      <c r="R1235" s="743" t="s">
        <v>431</v>
      </c>
      <c r="S1235" s="744"/>
      <c r="T1235" s="745"/>
      <c r="U1235" s="746" t="s">
        <v>496</v>
      </c>
      <c r="V1235" s="747"/>
      <c r="W1235" s="758"/>
      <c r="X1235" s="758"/>
      <c r="Y1235" s="758"/>
      <c r="Z1235" s="751"/>
      <c r="AA1235" s="751"/>
      <c r="AB1235" s="751"/>
      <c r="AC1235" s="751"/>
      <c r="AD1235" s="751"/>
      <c r="AE1235" s="751"/>
      <c r="AF1235" s="751"/>
      <c r="AG1235" s="751"/>
      <c r="AH1235" s="751"/>
      <c r="AI1235" s="751"/>
      <c r="AJ1235" s="751"/>
      <c r="AK1235" s="752"/>
      <c r="AL1235" s="759">
        <f>SUM(AL1231:AL1234)</f>
        <v>0</v>
      </c>
      <c r="AM1235" s="760"/>
      <c r="AN1235" s="760"/>
      <c r="AO1235" s="760"/>
      <c r="AP1235" s="760"/>
      <c r="AQ1235" s="761"/>
    </row>
    <row r="1236" spans="1:89" ht="20.100000000000001" hidden="1" customHeight="1">
      <c r="A1236" s="698"/>
      <c r="B1236" s="699"/>
      <c r="C1236" s="699"/>
      <c r="D1236" s="699"/>
      <c r="E1236" s="699"/>
      <c r="F1236" s="699"/>
      <c r="G1236" s="700"/>
      <c r="H1236" s="701"/>
      <c r="I1236" s="733"/>
      <c r="J1236" s="710"/>
      <c r="K1236" s="710"/>
      <c r="L1236" s="734"/>
      <c r="M1236" s="699" t="s">
        <v>928</v>
      </c>
      <c r="N1236" s="699"/>
      <c r="O1236" s="735"/>
      <c r="P1236" s="698" t="s">
        <v>500</v>
      </c>
      <c r="Q1236" s="735"/>
      <c r="R1236" s="721" t="s">
        <v>41</v>
      </c>
      <c r="S1236" s="722"/>
      <c r="T1236" s="718"/>
      <c r="U1236" s="723"/>
      <c r="V1236" s="724"/>
      <c r="W1236" s="725">
        <v>0</v>
      </c>
      <c r="X1236" s="726"/>
      <c r="Y1236" s="726"/>
      <c r="Z1236" s="723" t="s">
        <v>501</v>
      </c>
      <c r="AA1236" s="727">
        <v>0</v>
      </c>
      <c r="AB1236" s="718"/>
      <c r="AC1236" s="718"/>
      <c r="AD1236" s="728"/>
      <c r="AE1236" s="723"/>
      <c r="AF1236" s="728"/>
      <c r="AG1236" s="728"/>
      <c r="AH1236" s="728"/>
      <c r="AI1236" s="728"/>
      <c r="AJ1236" s="728"/>
      <c r="AK1236" s="729"/>
      <c r="AL1236" s="730">
        <f>(W1236*AA1236)</f>
        <v>0</v>
      </c>
      <c r="AM1236" s="731"/>
      <c r="AN1236" s="731"/>
      <c r="AO1236" s="731"/>
      <c r="AP1236" s="731"/>
      <c r="AQ1236" s="732"/>
    </row>
    <row r="1237" spans="1:89" ht="20.100000000000001" hidden="1" customHeight="1">
      <c r="A1237" s="698"/>
      <c r="B1237" s="699"/>
      <c r="C1237" s="699"/>
      <c r="D1237" s="699"/>
      <c r="E1237" s="699"/>
      <c r="F1237" s="699"/>
      <c r="G1237" s="700"/>
      <c r="H1237" s="701"/>
      <c r="I1237" s="733"/>
      <c r="J1237" s="710"/>
      <c r="K1237" s="710"/>
      <c r="L1237" s="734"/>
      <c r="M1237" s="704"/>
      <c r="N1237" s="704"/>
      <c r="O1237" s="705"/>
      <c r="P1237" s="706"/>
      <c r="Q1237" s="735"/>
      <c r="R1237" s="698"/>
      <c r="S1237" s="736"/>
      <c r="T1237" s="699"/>
      <c r="U1237" s="708"/>
      <c r="V1237" s="709"/>
      <c r="W1237" s="737">
        <v>0</v>
      </c>
      <c r="X1237" s="738"/>
      <c r="Y1237" s="738"/>
      <c r="Z1237" s="708" t="s">
        <v>501</v>
      </c>
      <c r="AA1237" s="739">
        <v>0</v>
      </c>
      <c r="AB1237" s="699"/>
      <c r="AC1237" s="699"/>
      <c r="AD1237" s="703"/>
      <c r="AE1237" s="703"/>
      <c r="AF1237" s="703"/>
      <c r="AG1237" s="703"/>
      <c r="AH1237" s="703"/>
      <c r="AI1237" s="703"/>
      <c r="AJ1237" s="703"/>
      <c r="AK1237" s="711"/>
      <c r="AL1237" s="740">
        <f>(W1237*AA1237)</f>
        <v>0</v>
      </c>
      <c r="AM1237" s="741"/>
      <c r="AN1237" s="741"/>
      <c r="AO1237" s="741"/>
      <c r="AP1237" s="741"/>
      <c r="AQ1237" s="742"/>
    </row>
    <row r="1238" spans="1:89" ht="20.100000000000001" hidden="1" customHeight="1">
      <c r="A1238" s="698"/>
      <c r="B1238" s="699"/>
      <c r="C1238" s="699"/>
      <c r="D1238" s="699"/>
      <c r="E1238" s="699"/>
      <c r="F1238" s="699"/>
      <c r="G1238" s="700"/>
      <c r="H1238" s="701"/>
      <c r="I1238" s="733"/>
      <c r="J1238" s="710"/>
      <c r="K1238" s="710"/>
      <c r="L1238" s="734"/>
      <c r="M1238" s="699"/>
      <c r="N1238" s="699"/>
      <c r="O1238" s="735"/>
      <c r="P1238" s="698"/>
      <c r="Q1238" s="735"/>
      <c r="R1238" s="698"/>
      <c r="S1238" s="736"/>
      <c r="T1238" s="699"/>
      <c r="U1238" s="708"/>
      <c r="V1238" s="709"/>
      <c r="W1238" s="737">
        <v>0</v>
      </c>
      <c r="X1238" s="738"/>
      <c r="Y1238" s="738"/>
      <c r="Z1238" s="708" t="s">
        <v>501</v>
      </c>
      <c r="AA1238" s="739">
        <v>0</v>
      </c>
      <c r="AB1238" s="699"/>
      <c r="AC1238" s="699"/>
      <c r="AD1238" s="703"/>
      <c r="AE1238" s="708"/>
      <c r="AF1238" s="703"/>
      <c r="AG1238" s="703"/>
      <c r="AH1238" s="703"/>
      <c r="AI1238" s="703"/>
      <c r="AJ1238" s="703"/>
      <c r="AK1238" s="711"/>
      <c r="AL1238" s="740">
        <f>(W1238*AA1238)</f>
        <v>0</v>
      </c>
      <c r="AM1238" s="741"/>
      <c r="AN1238" s="741"/>
      <c r="AO1238" s="741"/>
      <c r="AP1238" s="741"/>
      <c r="AQ1238" s="742"/>
    </row>
    <row r="1239" spans="1:89" ht="20.100000000000001" hidden="1" customHeight="1">
      <c r="A1239" s="698"/>
      <c r="B1239" s="699"/>
      <c r="C1239" s="699"/>
      <c r="D1239" s="699"/>
      <c r="E1239" s="699"/>
      <c r="F1239" s="699"/>
      <c r="G1239" s="700"/>
      <c r="H1239" s="701"/>
      <c r="I1239" s="733"/>
      <c r="J1239" s="710"/>
      <c r="K1239" s="710"/>
      <c r="L1239" s="734"/>
      <c r="M1239" s="699"/>
      <c r="N1239" s="699"/>
      <c r="O1239" s="735"/>
      <c r="P1239" s="698"/>
      <c r="Q1239" s="735"/>
      <c r="R1239" s="698"/>
      <c r="S1239" s="736"/>
      <c r="T1239" s="699"/>
      <c r="U1239" s="708"/>
      <c r="V1239" s="709"/>
      <c r="W1239" s="737">
        <v>0</v>
      </c>
      <c r="X1239" s="738"/>
      <c r="Y1239" s="738"/>
      <c r="Z1239" s="708" t="s">
        <v>501</v>
      </c>
      <c r="AA1239" s="739">
        <v>0</v>
      </c>
      <c r="AB1239" s="699"/>
      <c r="AC1239" s="699"/>
      <c r="AD1239" s="703"/>
      <c r="AE1239" s="708"/>
      <c r="AF1239" s="703"/>
      <c r="AG1239" s="703"/>
      <c r="AH1239" s="703"/>
      <c r="AI1239" s="703"/>
      <c r="AJ1239" s="703"/>
      <c r="AK1239" s="711"/>
      <c r="AL1239" s="740">
        <f>(W1239*AA1239)</f>
        <v>0</v>
      </c>
      <c r="AM1239" s="741"/>
      <c r="AN1239" s="741"/>
      <c r="AO1239" s="741"/>
      <c r="AP1239" s="741"/>
      <c r="AQ1239" s="742"/>
    </row>
    <row r="1240" spans="1:89" ht="20.100000000000001" hidden="1" customHeight="1">
      <c r="A1240" s="698"/>
      <c r="B1240" s="699"/>
      <c r="C1240" s="699"/>
      <c r="D1240" s="699"/>
      <c r="E1240" s="699"/>
      <c r="F1240" s="699"/>
      <c r="G1240" s="700"/>
      <c r="H1240" s="701"/>
      <c r="I1240" s="733"/>
      <c r="J1240" s="710"/>
      <c r="K1240" s="710"/>
      <c r="L1240" s="734"/>
      <c r="M1240" s="745"/>
      <c r="N1240" s="745"/>
      <c r="O1240" s="757"/>
      <c r="P1240" s="743"/>
      <c r="Q1240" s="757"/>
      <c r="R1240" s="743" t="s">
        <v>431</v>
      </c>
      <c r="S1240" s="744"/>
      <c r="T1240" s="745"/>
      <c r="U1240" s="746" t="s">
        <v>496</v>
      </c>
      <c r="V1240" s="747"/>
      <c r="W1240" s="758"/>
      <c r="X1240" s="758"/>
      <c r="Y1240" s="758"/>
      <c r="Z1240" s="751"/>
      <c r="AA1240" s="751"/>
      <c r="AB1240" s="751"/>
      <c r="AC1240" s="751"/>
      <c r="AD1240" s="751"/>
      <c r="AE1240" s="751"/>
      <c r="AF1240" s="751"/>
      <c r="AG1240" s="751"/>
      <c r="AH1240" s="751"/>
      <c r="AI1240" s="751"/>
      <c r="AJ1240" s="751"/>
      <c r="AK1240" s="752"/>
      <c r="AL1240" s="759">
        <f>SUM(AL1236:AL1239)</f>
        <v>0</v>
      </c>
      <c r="AM1240" s="760"/>
      <c r="AN1240" s="760"/>
      <c r="AO1240" s="760"/>
      <c r="AP1240" s="760"/>
      <c r="AQ1240" s="761"/>
    </row>
    <row r="1241" spans="1:89" ht="20.100000000000001" hidden="1" customHeight="1">
      <c r="A1241" s="698"/>
      <c r="B1241" s="699"/>
      <c r="C1241" s="699"/>
      <c r="D1241" s="699"/>
      <c r="E1241" s="699"/>
      <c r="F1241" s="699"/>
      <c r="G1241" s="700"/>
      <c r="H1241" s="701"/>
      <c r="I1241" s="733"/>
      <c r="J1241" s="710"/>
      <c r="K1241" s="710"/>
      <c r="L1241" s="734"/>
      <c r="M1241" s="699" t="s">
        <v>929</v>
      </c>
      <c r="N1241" s="699"/>
      <c r="O1241" s="735"/>
      <c r="P1241" s="698" t="s">
        <v>500</v>
      </c>
      <c r="Q1241" s="735"/>
      <c r="R1241" s="721" t="s">
        <v>41</v>
      </c>
      <c r="S1241" s="722"/>
      <c r="T1241" s="718"/>
      <c r="U1241" s="723"/>
      <c r="V1241" s="724"/>
      <c r="W1241" s="725">
        <v>0</v>
      </c>
      <c r="X1241" s="726"/>
      <c r="Y1241" s="726"/>
      <c r="Z1241" s="723" t="s">
        <v>501</v>
      </c>
      <c r="AA1241" s="727">
        <v>0</v>
      </c>
      <c r="AB1241" s="718"/>
      <c r="AC1241" s="718"/>
      <c r="AD1241" s="728"/>
      <c r="AE1241" s="723"/>
      <c r="AF1241" s="728"/>
      <c r="AG1241" s="728"/>
      <c r="AH1241" s="728"/>
      <c r="AI1241" s="728"/>
      <c r="AJ1241" s="728"/>
      <c r="AK1241" s="729"/>
      <c r="AL1241" s="730">
        <f>(W1241*AA1241)</f>
        <v>0</v>
      </c>
      <c r="AM1241" s="731"/>
      <c r="AN1241" s="731"/>
      <c r="AO1241" s="731"/>
      <c r="AP1241" s="731"/>
      <c r="AQ1241" s="732"/>
    </row>
    <row r="1242" spans="1:89" ht="20.100000000000001" hidden="1" customHeight="1">
      <c r="A1242" s="698"/>
      <c r="B1242" s="699"/>
      <c r="C1242" s="699"/>
      <c r="D1242" s="699"/>
      <c r="E1242" s="699"/>
      <c r="F1242" s="699"/>
      <c r="G1242" s="700"/>
      <c r="H1242" s="701"/>
      <c r="I1242" s="733"/>
      <c r="J1242" s="710"/>
      <c r="K1242" s="710"/>
      <c r="L1242" s="734"/>
      <c r="M1242" s="704"/>
      <c r="N1242" s="704"/>
      <c r="O1242" s="705"/>
      <c r="P1242" s="706"/>
      <c r="Q1242" s="735"/>
      <c r="R1242" s="698"/>
      <c r="S1242" s="736"/>
      <c r="T1242" s="699"/>
      <c r="U1242" s="708"/>
      <c r="V1242" s="709"/>
      <c r="W1242" s="737">
        <v>0</v>
      </c>
      <c r="X1242" s="738"/>
      <c r="Y1242" s="738"/>
      <c r="Z1242" s="708" t="s">
        <v>501</v>
      </c>
      <c r="AA1242" s="739">
        <v>0</v>
      </c>
      <c r="AB1242" s="699"/>
      <c r="AC1242" s="699"/>
      <c r="AD1242" s="703"/>
      <c r="AE1242" s="703"/>
      <c r="AF1242" s="703"/>
      <c r="AG1242" s="703"/>
      <c r="AH1242" s="703"/>
      <c r="AI1242" s="703"/>
      <c r="AJ1242" s="703"/>
      <c r="AK1242" s="711"/>
      <c r="AL1242" s="740">
        <f>(W1242*AA1242)</f>
        <v>0</v>
      </c>
      <c r="AM1242" s="741"/>
      <c r="AN1242" s="741"/>
      <c r="AO1242" s="741"/>
      <c r="AP1242" s="741"/>
      <c r="AQ1242" s="742"/>
    </row>
    <row r="1243" spans="1:89" ht="20.100000000000001" hidden="1" customHeight="1">
      <c r="A1243" s="698"/>
      <c r="B1243" s="699"/>
      <c r="C1243" s="699"/>
      <c r="D1243" s="699"/>
      <c r="E1243" s="699"/>
      <c r="F1243" s="699"/>
      <c r="G1243" s="700"/>
      <c r="H1243" s="701"/>
      <c r="I1243" s="733"/>
      <c r="J1243" s="710"/>
      <c r="K1243" s="710"/>
      <c r="L1243" s="734"/>
      <c r="M1243" s="699"/>
      <c r="N1243" s="699"/>
      <c r="O1243" s="735"/>
      <c r="P1243" s="698"/>
      <c r="Q1243" s="735"/>
      <c r="R1243" s="698"/>
      <c r="S1243" s="736"/>
      <c r="T1243" s="699"/>
      <c r="U1243" s="708"/>
      <c r="V1243" s="709"/>
      <c r="W1243" s="737">
        <v>0</v>
      </c>
      <c r="X1243" s="738"/>
      <c r="Y1243" s="738"/>
      <c r="Z1243" s="708" t="s">
        <v>501</v>
      </c>
      <c r="AA1243" s="739">
        <v>0</v>
      </c>
      <c r="AB1243" s="699"/>
      <c r="AC1243" s="699"/>
      <c r="AD1243" s="703"/>
      <c r="AE1243" s="708"/>
      <c r="AF1243" s="703"/>
      <c r="AG1243" s="703"/>
      <c r="AH1243" s="703"/>
      <c r="AI1243" s="703"/>
      <c r="AJ1243" s="703"/>
      <c r="AK1243" s="711"/>
      <c r="AL1243" s="740">
        <f>(W1243*AA1243)</f>
        <v>0</v>
      </c>
      <c r="AM1243" s="741"/>
      <c r="AN1243" s="741"/>
      <c r="AO1243" s="741"/>
      <c r="AP1243" s="741"/>
      <c r="AQ1243" s="742"/>
    </row>
    <row r="1244" spans="1:89" ht="20.100000000000001" hidden="1" customHeight="1">
      <c r="A1244" s="698"/>
      <c r="B1244" s="699"/>
      <c r="C1244" s="699"/>
      <c r="D1244" s="699"/>
      <c r="E1244" s="699"/>
      <c r="F1244" s="699"/>
      <c r="G1244" s="700"/>
      <c r="H1244" s="701"/>
      <c r="I1244" s="733"/>
      <c r="J1244" s="710"/>
      <c r="K1244" s="710"/>
      <c r="L1244" s="734"/>
      <c r="M1244" s="699"/>
      <c r="N1244" s="699"/>
      <c r="O1244" s="735"/>
      <c r="P1244" s="698"/>
      <c r="Q1244" s="735"/>
      <c r="R1244" s="698"/>
      <c r="S1244" s="736"/>
      <c r="T1244" s="699"/>
      <c r="U1244" s="708"/>
      <c r="V1244" s="709"/>
      <c r="W1244" s="737">
        <v>0</v>
      </c>
      <c r="X1244" s="738"/>
      <c r="Y1244" s="738"/>
      <c r="Z1244" s="708" t="s">
        <v>501</v>
      </c>
      <c r="AA1244" s="739">
        <v>0</v>
      </c>
      <c r="AB1244" s="699"/>
      <c r="AC1244" s="699"/>
      <c r="AD1244" s="703"/>
      <c r="AE1244" s="708"/>
      <c r="AF1244" s="703"/>
      <c r="AG1244" s="703"/>
      <c r="AH1244" s="703"/>
      <c r="AI1244" s="703"/>
      <c r="AJ1244" s="703"/>
      <c r="AK1244" s="711"/>
      <c r="AL1244" s="740">
        <f>(W1244*AA1244)</f>
        <v>0</v>
      </c>
      <c r="AM1244" s="741"/>
      <c r="AN1244" s="741"/>
      <c r="AO1244" s="741"/>
      <c r="AP1244" s="741"/>
      <c r="AQ1244" s="742"/>
    </row>
    <row r="1245" spans="1:89" ht="20.100000000000001" hidden="1" customHeight="1">
      <c r="A1245" s="698"/>
      <c r="B1245" s="699"/>
      <c r="C1245" s="699"/>
      <c r="D1245" s="699"/>
      <c r="E1245" s="699"/>
      <c r="F1245" s="699"/>
      <c r="G1245" s="700"/>
      <c r="H1245" s="701"/>
      <c r="I1245" s="762"/>
      <c r="J1245" s="763"/>
      <c r="K1245" s="763"/>
      <c r="L1245" s="764"/>
      <c r="M1245" s="745"/>
      <c r="N1245" s="745"/>
      <c r="O1245" s="757"/>
      <c r="P1245" s="743"/>
      <c r="Q1245" s="757"/>
      <c r="R1245" s="743" t="s">
        <v>431</v>
      </c>
      <c r="S1245" s="744"/>
      <c r="T1245" s="745"/>
      <c r="U1245" s="746" t="s">
        <v>496</v>
      </c>
      <c r="V1245" s="747"/>
      <c r="W1245" s="758"/>
      <c r="X1245" s="758"/>
      <c r="Y1245" s="758"/>
      <c r="Z1245" s="751"/>
      <c r="AA1245" s="751"/>
      <c r="AB1245" s="751"/>
      <c r="AC1245" s="751"/>
      <c r="AD1245" s="751"/>
      <c r="AE1245" s="751"/>
      <c r="AF1245" s="751"/>
      <c r="AG1245" s="751"/>
      <c r="AH1245" s="751"/>
      <c r="AI1245" s="751"/>
      <c r="AJ1245" s="751"/>
      <c r="AK1245" s="752"/>
      <c r="AL1245" s="759">
        <f>SUM(AL1241:AL1244)</f>
        <v>0</v>
      </c>
      <c r="AM1245" s="760"/>
      <c r="AN1245" s="760"/>
      <c r="AO1245" s="760"/>
      <c r="AP1245" s="760"/>
      <c r="AQ1245" s="761"/>
    </row>
    <row r="1246" spans="1:89" ht="20.100000000000001" customHeight="1">
      <c r="A1246" s="698"/>
      <c r="B1246" s="699"/>
      <c r="C1246" s="699"/>
      <c r="D1246" s="699"/>
      <c r="E1246" s="699"/>
      <c r="F1246" s="699"/>
      <c r="G1246" s="700"/>
      <c r="H1246" s="701"/>
      <c r="I1246" s="765" t="s">
        <v>92</v>
      </c>
      <c r="J1246" s="766"/>
      <c r="K1246" s="766"/>
      <c r="L1246" s="767"/>
      <c r="M1246" s="699" t="s">
        <v>499</v>
      </c>
      <c r="N1246" s="699"/>
      <c r="O1246" s="735"/>
      <c r="P1246" s="698" t="s">
        <v>500</v>
      </c>
      <c r="Q1246" s="735"/>
      <c r="R1246" s="721" t="s">
        <v>41</v>
      </c>
      <c r="S1246" s="722"/>
      <c r="T1246" s="718"/>
      <c r="U1246" s="723"/>
      <c r="V1246" s="724"/>
      <c r="W1246" s="725">
        <v>11</v>
      </c>
      <c r="X1246" s="726"/>
      <c r="Y1246" s="726"/>
      <c r="Z1246" s="723" t="s">
        <v>501</v>
      </c>
      <c r="AA1246" s="727">
        <v>1</v>
      </c>
      <c r="AB1246" s="718"/>
      <c r="AC1246" s="718"/>
      <c r="AD1246" s="728"/>
      <c r="AE1246" s="723"/>
      <c r="AF1246" s="728"/>
      <c r="AG1246" s="728"/>
      <c r="AH1246" s="728"/>
      <c r="AI1246" s="728"/>
      <c r="AJ1246" s="728"/>
      <c r="AK1246" s="729"/>
      <c r="AL1246" s="730">
        <f t="shared" ref="AL1246:AL1253" si="43">(W1246*AA1246)</f>
        <v>11</v>
      </c>
      <c r="AM1246" s="731"/>
      <c r="AN1246" s="731"/>
      <c r="AO1246" s="731"/>
      <c r="AP1246" s="731"/>
      <c r="AQ1246" s="732"/>
    </row>
    <row r="1247" spans="1:89" s="110" customFormat="1" ht="20.100000000000001" customHeight="1">
      <c r="A1247" s="698"/>
      <c r="B1247" s="699"/>
      <c r="C1247" s="699"/>
      <c r="D1247" s="699"/>
      <c r="E1247" s="699"/>
      <c r="F1247" s="699"/>
      <c r="G1247" s="700"/>
      <c r="H1247" s="701"/>
      <c r="I1247" s="733"/>
      <c r="J1247" s="710"/>
      <c r="K1247" s="710"/>
      <c r="L1247" s="734"/>
      <c r="M1247" s="699"/>
      <c r="N1247" s="699"/>
      <c r="O1247" s="735"/>
      <c r="P1247" s="698"/>
      <c r="Q1247" s="735"/>
      <c r="R1247" s="698"/>
      <c r="S1247" s="736"/>
      <c r="T1247" s="699"/>
      <c r="U1247" s="708"/>
      <c r="V1247" s="709"/>
      <c r="W1247" s="737">
        <v>13</v>
      </c>
      <c r="X1247" s="738"/>
      <c r="Y1247" s="738"/>
      <c r="Z1247" s="708" t="s">
        <v>501</v>
      </c>
      <c r="AA1247" s="739">
        <v>1</v>
      </c>
      <c r="AB1247" s="699"/>
      <c r="AC1247" s="699"/>
      <c r="AD1247" s="703"/>
      <c r="AE1247" s="703"/>
      <c r="AF1247" s="703"/>
      <c r="AG1247" s="703"/>
      <c r="AH1247" s="703"/>
      <c r="AI1247" s="703"/>
      <c r="AJ1247" s="703"/>
      <c r="AK1247" s="711"/>
      <c r="AL1247" s="740">
        <f t="shared" si="43"/>
        <v>13</v>
      </c>
      <c r="AM1247" s="741"/>
      <c r="AN1247" s="741"/>
      <c r="AO1247" s="741"/>
      <c r="AP1247" s="741"/>
      <c r="AQ1247" s="742"/>
      <c r="AR1247" s="106"/>
      <c r="AS1247" s="111"/>
      <c r="AT1247" s="111"/>
      <c r="AU1247" s="111"/>
      <c r="AV1247" s="111"/>
      <c r="AW1247" s="111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</row>
    <row r="1248" spans="1:89" s="110" customFormat="1" ht="20.100000000000001" customHeight="1">
      <c r="A1248" s="698"/>
      <c r="B1248" s="699"/>
      <c r="C1248" s="699"/>
      <c r="D1248" s="699"/>
      <c r="E1248" s="699"/>
      <c r="F1248" s="699"/>
      <c r="G1248" s="700"/>
      <c r="H1248" s="701"/>
      <c r="I1248" s="733"/>
      <c r="J1248" s="710"/>
      <c r="K1248" s="710"/>
      <c r="L1248" s="734"/>
      <c r="M1248" s="699"/>
      <c r="N1248" s="699"/>
      <c r="O1248" s="735"/>
      <c r="P1248" s="698"/>
      <c r="Q1248" s="735"/>
      <c r="R1248" s="698"/>
      <c r="S1248" s="736"/>
      <c r="T1248" s="699"/>
      <c r="U1248" s="708"/>
      <c r="V1248" s="709"/>
      <c r="W1248" s="737">
        <v>18</v>
      </c>
      <c r="X1248" s="738"/>
      <c r="Y1248" s="738"/>
      <c r="Z1248" s="708" t="s">
        <v>501</v>
      </c>
      <c r="AA1248" s="739">
        <v>1</v>
      </c>
      <c r="AB1248" s="699"/>
      <c r="AC1248" s="699"/>
      <c r="AD1248" s="703"/>
      <c r="AE1248" s="703"/>
      <c r="AF1248" s="703"/>
      <c r="AG1248" s="703"/>
      <c r="AH1248" s="703"/>
      <c r="AI1248" s="703"/>
      <c r="AJ1248" s="703"/>
      <c r="AK1248" s="711"/>
      <c r="AL1248" s="740">
        <f t="shared" si="43"/>
        <v>18</v>
      </c>
      <c r="AM1248" s="741"/>
      <c r="AN1248" s="741"/>
      <c r="AO1248" s="741"/>
      <c r="AP1248" s="741"/>
      <c r="AQ1248" s="742"/>
      <c r="AR1248" s="106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</row>
    <row r="1249" spans="1:89" s="110" customFormat="1" ht="20.100000000000001" customHeight="1">
      <c r="A1249" s="698"/>
      <c r="B1249" s="699"/>
      <c r="C1249" s="699"/>
      <c r="D1249" s="699"/>
      <c r="E1249" s="699"/>
      <c r="F1249" s="699"/>
      <c r="G1249" s="700"/>
      <c r="H1249" s="701"/>
      <c r="I1249" s="733"/>
      <c r="J1249" s="710"/>
      <c r="K1249" s="710"/>
      <c r="L1249" s="734"/>
      <c r="M1249" s="699"/>
      <c r="N1249" s="699"/>
      <c r="O1249" s="735"/>
      <c r="P1249" s="698"/>
      <c r="Q1249" s="735"/>
      <c r="R1249" s="698"/>
      <c r="S1249" s="736"/>
      <c r="T1249" s="699"/>
      <c r="U1249" s="708"/>
      <c r="V1249" s="709"/>
      <c r="W1249" s="737">
        <v>27</v>
      </c>
      <c r="X1249" s="738"/>
      <c r="Y1249" s="738"/>
      <c r="Z1249" s="708" t="s">
        <v>501</v>
      </c>
      <c r="AA1249" s="739">
        <v>1</v>
      </c>
      <c r="AB1249" s="699"/>
      <c r="AC1249" s="699"/>
      <c r="AD1249" s="703"/>
      <c r="AE1249" s="703"/>
      <c r="AF1249" s="703"/>
      <c r="AG1249" s="703"/>
      <c r="AH1249" s="703"/>
      <c r="AI1249" s="703"/>
      <c r="AJ1249" s="703"/>
      <c r="AK1249" s="711"/>
      <c r="AL1249" s="740">
        <f t="shared" si="43"/>
        <v>27</v>
      </c>
      <c r="AM1249" s="741"/>
      <c r="AN1249" s="741"/>
      <c r="AO1249" s="741"/>
      <c r="AP1249" s="741"/>
      <c r="AQ1249" s="742"/>
      <c r="AR1249" s="106"/>
      <c r="AS1249" s="111"/>
      <c r="AT1249" s="111"/>
      <c r="AU1249" s="111"/>
      <c r="AV1249" s="111"/>
      <c r="AW1249" s="111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</row>
    <row r="1250" spans="1:89" s="110" customFormat="1" ht="20.100000000000001" customHeight="1">
      <c r="A1250" s="698"/>
      <c r="B1250" s="699"/>
      <c r="C1250" s="699"/>
      <c r="D1250" s="699"/>
      <c r="E1250" s="699"/>
      <c r="F1250" s="699"/>
      <c r="G1250" s="700"/>
      <c r="H1250" s="701"/>
      <c r="I1250" s="733"/>
      <c r="J1250" s="710"/>
      <c r="K1250" s="710"/>
      <c r="L1250" s="734"/>
      <c r="M1250" s="699"/>
      <c r="N1250" s="699"/>
      <c r="O1250" s="735"/>
      <c r="P1250" s="698"/>
      <c r="Q1250" s="735"/>
      <c r="R1250" s="698"/>
      <c r="S1250" s="736"/>
      <c r="T1250" s="699"/>
      <c r="U1250" s="708"/>
      <c r="V1250" s="709"/>
      <c r="W1250" s="737">
        <v>11</v>
      </c>
      <c r="X1250" s="738"/>
      <c r="Y1250" s="738"/>
      <c r="Z1250" s="708" t="s">
        <v>501</v>
      </c>
      <c r="AA1250" s="739">
        <v>1</v>
      </c>
      <c r="AB1250" s="699"/>
      <c r="AC1250" s="699"/>
      <c r="AD1250" s="703"/>
      <c r="AE1250" s="703"/>
      <c r="AF1250" s="703"/>
      <c r="AG1250" s="703"/>
      <c r="AH1250" s="703"/>
      <c r="AI1250" s="703"/>
      <c r="AJ1250" s="703"/>
      <c r="AK1250" s="711"/>
      <c r="AL1250" s="740">
        <f t="shared" si="43"/>
        <v>11</v>
      </c>
      <c r="AM1250" s="741"/>
      <c r="AN1250" s="741"/>
      <c r="AO1250" s="741"/>
      <c r="AP1250" s="741"/>
      <c r="AQ1250" s="742"/>
      <c r="AR1250" s="106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</row>
    <row r="1251" spans="1:89" s="110" customFormat="1" ht="20.100000000000001" customHeight="1">
      <c r="A1251" s="698"/>
      <c r="B1251" s="699"/>
      <c r="C1251" s="699"/>
      <c r="D1251" s="699"/>
      <c r="E1251" s="699"/>
      <c r="F1251" s="699"/>
      <c r="G1251" s="700"/>
      <c r="H1251" s="701"/>
      <c r="I1251" s="733"/>
      <c r="J1251" s="710"/>
      <c r="K1251" s="710"/>
      <c r="L1251" s="734"/>
      <c r="M1251" s="699"/>
      <c r="N1251" s="699"/>
      <c r="O1251" s="735"/>
      <c r="P1251" s="698"/>
      <c r="Q1251" s="735"/>
      <c r="R1251" s="698"/>
      <c r="S1251" s="736"/>
      <c r="T1251" s="699"/>
      <c r="U1251" s="708"/>
      <c r="V1251" s="709"/>
      <c r="W1251" s="737">
        <v>18</v>
      </c>
      <c r="X1251" s="738"/>
      <c r="Y1251" s="738"/>
      <c r="Z1251" s="708" t="s">
        <v>501</v>
      </c>
      <c r="AA1251" s="739">
        <v>1</v>
      </c>
      <c r="AB1251" s="699"/>
      <c r="AC1251" s="699"/>
      <c r="AD1251" s="703"/>
      <c r="AE1251" s="703"/>
      <c r="AF1251" s="703"/>
      <c r="AG1251" s="703"/>
      <c r="AH1251" s="703"/>
      <c r="AI1251" s="703"/>
      <c r="AJ1251" s="703"/>
      <c r="AK1251" s="711"/>
      <c r="AL1251" s="740">
        <f t="shared" si="43"/>
        <v>18</v>
      </c>
      <c r="AM1251" s="741"/>
      <c r="AN1251" s="741"/>
      <c r="AO1251" s="741"/>
      <c r="AP1251" s="741"/>
      <c r="AQ1251" s="742"/>
      <c r="AR1251" s="106"/>
      <c r="AS1251" s="111"/>
      <c r="AT1251" s="111"/>
      <c r="AU1251" s="111"/>
      <c r="AV1251" s="111"/>
      <c r="AW1251" s="111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</row>
    <row r="1252" spans="1:89" ht="20.100000000000001" customHeight="1">
      <c r="A1252" s="698"/>
      <c r="B1252" s="699"/>
      <c r="C1252" s="699"/>
      <c r="D1252" s="699"/>
      <c r="E1252" s="699"/>
      <c r="F1252" s="699"/>
      <c r="G1252" s="700"/>
      <c r="H1252" s="701"/>
      <c r="I1252" s="733"/>
      <c r="J1252" s="710"/>
      <c r="K1252" s="710"/>
      <c r="L1252" s="734"/>
      <c r="M1252" s="699"/>
      <c r="N1252" s="699"/>
      <c r="O1252" s="735"/>
      <c r="P1252" s="698"/>
      <c r="Q1252" s="735"/>
      <c r="R1252" s="698"/>
      <c r="S1252" s="736"/>
      <c r="T1252" s="699"/>
      <c r="U1252" s="708"/>
      <c r="V1252" s="709"/>
      <c r="W1252" s="737">
        <v>3</v>
      </c>
      <c r="X1252" s="738"/>
      <c r="Y1252" s="738"/>
      <c r="Z1252" s="708" t="s">
        <v>501</v>
      </c>
      <c r="AA1252" s="739">
        <v>1</v>
      </c>
      <c r="AB1252" s="699"/>
      <c r="AC1252" s="699"/>
      <c r="AD1252" s="703"/>
      <c r="AE1252" s="708"/>
      <c r="AF1252" s="703"/>
      <c r="AG1252" s="703"/>
      <c r="AH1252" s="703"/>
      <c r="AI1252" s="703"/>
      <c r="AJ1252" s="703"/>
      <c r="AK1252" s="711"/>
      <c r="AL1252" s="740">
        <f t="shared" si="43"/>
        <v>3</v>
      </c>
      <c r="AM1252" s="741"/>
      <c r="AN1252" s="741"/>
      <c r="AO1252" s="741"/>
      <c r="AP1252" s="741"/>
      <c r="AQ1252" s="742"/>
    </row>
    <row r="1253" spans="1:89" ht="20.100000000000001" customHeight="1">
      <c r="A1253" s="698"/>
      <c r="B1253" s="699"/>
      <c r="C1253" s="699"/>
      <c r="D1253" s="699"/>
      <c r="E1253" s="699"/>
      <c r="F1253" s="699"/>
      <c r="G1253" s="700"/>
      <c r="H1253" s="701"/>
      <c r="I1253" s="733"/>
      <c r="J1253" s="710"/>
      <c r="K1253" s="710"/>
      <c r="L1253" s="734"/>
      <c r="M1253" s="699"/>
      <c r="N1253" s="699"/>
      <c r="O1253" s="735"/>
      <c r="P1253" s="698"/>
      <c r="Q1253" s="735"/>
      <c r="R1253" s="698"/>
      <c r="S1253" s="736"/>
      <c r="T1253" s="699"/>
      <c r="U1253" s="708"/>
      <c r="V1253" s="709"/>
      <c r="W1253" s="737">
        <v>0</v>
      </c>
      <c r="X1253" s="738"/>
      <c r="Y1253" s="738"/>
      <c r="Z1253" s="708" t="s">
        <v>501</v>
      </c>
      <c r="AA1253" s="739">
        <v>0</v>
      </c>
      <c r="AB1253" s="699"/>
      <c r="AC1253" s="699"/>
      <c r="AD1253" s="703"/>
      <c r="AE1253" s="708"/>
      <c r="AF1253" s="703"/>
      <c r="AG1253" s="703"/>
      <c r="AH1253" s="703"/>
      <c r="AI1253" s="703"/>
      <c r="AJ1253" s="703"/>
      <c r="AK1253" s="711"/>
      <c r="AL1253" s="740">
        <f t="shared" si="43"/>
        <v>0</v>
      </c>
      <c r="AM1253" s="741"/>
      <c r="AN1253" s="741"/>
      <c r="AO1253" s="741"/>
      <c r="AP1253" s="741"/>
      <c r="AQ1253" s="742"/>
    </row>
    <row r="1254" spans="1:89" ht="20.100000000000001" customHeight="1">
      <c r="A1254" s="768"/>
      <c r="B1254" s="769"/>
      <c r="C1254" s="769"/>
      <c r="D1254" s="769"/>
      <c r="E1254" s="769"/>
      <c r="F1254" s="769"/>
      <c r="G1254" s="770"/>
      <c r="H1254" s="771"/>
      <c r="I1254" s="772"/>
      <c r="J1254" s="773"/>
      <c r="K1254" s="773"/>
      <c r="L1254" s="774"/>
      <c r="M1254" s="769"/>
      <c r="N1254" s="769"/>
      <c r="O1254" s="775"/>
      <c r="P1254" s="768"/>
      <c r="Q1254" s="775"/>
      <c r="R1254" s="768" t="s">
        <v>431</v>
      </c>
      <c r="S1254" s="776"/>
      <c r="T1254" s="769"/>
      <c r="U1254" s="777" t="s">
        <v>496</v>
      </c>
      <c r="V1254" s="778"/>
      <c r="W1254" s="779"/>
      <c r="X1254" s="779"/>
      <c r="Y1254" s="779"/>
      <c r="Z1254" s="780"/>
      <c r="AA1254" s="780"/>
      <c r="AB1254" s="780"/>
      <c r="AC1254" s="780"/>
      <c r="AD1254" s="780"/>
      <c r="AE1254" s="780"/>
      <c r="AF1254" s="780"/>
      <c r="AG1254" s="780"/>
      <c r="AH1254" s="780"/>
      <c r="AI1254" s="780"/>
      <c r="AJ1254" s="780"/>
      <c r="AK1254" s="781"/>
      <c r="AL1254" s="1334">
        <f>SUM(AL1246:AL1253)</f>
        <v>101</v>
      </c>
      <c r="AM1254" s="1335"/>
      <c r="AN1254" s="1335"/>
      <c r="AO1254" s="1335"/>
      <c r="AP1254" s="1335"/>
      <c r="AQ1254" s="1336"/>
    </row>
    <row r="1255" spans="1:89" ht="20.100000000000001" hidden="1" customHeight="1">
      <c r="A1255" s="698"/>
      <c r="B1255" s="699"/>
      <c r="C1255" s="699"/>
      <c r="D1255" s="699"/>
      <c r="E1255" s="699"/>
      <c r="F1255" s="699"/>
      <c r="G1255" s="700"/>
      <c r="H1255" s="701"/>
      <c r="I1255" s="733"/>
      <c r="J1255" s="710"/>
      <c r="K1255" s="710"/>
      <c r="L1255" s="734"/>
      <c r="M1255" s="699" t="s">
        <v>927</v>
      </c>
      <c r="N1255" s="699"/>
      <c r="O1255" s="735"/>
      <c r="P1255" s="698" t="s">
        <v>500</v>
      </c>
      <c r="Q1255" s="735"/>
      <c r="R1255" s="953" t="s">
        <v>41</v>
      </c>
      <c r="S1255" s="736"/>
      <c r="T1255" s="699"/>
      <c r="U1255" s="708"/>
      <c r="V1255" s="709"/>
      <c r="W1255" s="737">
        <v>0</v>
      </c>
      <c r="X1255" s="738"/>
      <c r="Y1255" s="738"/>
      <c r="Z1255" s="708" t="s">
        <v>501</v>
      </c>
      <c r="AA1255" s="739">
        <v>0</v>
      </c>
      <c r="AB1255" s="699"/>
      <c r="AC1255" s="699"/>
      <c r="AD1255" s="703"/>
      <c r="AE1255" s="708"/>
      <c r="AF1255" s="703"/>
      <c r="AG1255" s="703"/>
      <c r="AH1255" s="703"/>
      <c r="AI1255" s="703"/>
      <c r="AJ1255" s="703"/>
      <c r="AK1255" s="711"/>
      <c r="AL1255" s="740">
        <f>(W1255*AA1255)</f>
        <v>0</v>
      </c>
      <c r="AM1255" s="1096"/>
      <c r="AN1255" s="1096"/>
      <c r="AO1255" s="1096"/>
      <c r="AP1255" s="1096"/>
      <c r="AQ1255" s="1098"/>
    </row>
    <row r="1256" spans="1:89" ht="20.100000000000001" hidden="1" customHeight="1">
      <c r="A1256" s="698"/>
      <c r="B1256" s="699"/>
      <c r="C1256" s="699"/>
      <c r="D1256" s="699"/>
      <c r="E1256" s="699"/>
      <c r="F1256" s="699"/>
      <c r="G1256" s="700"/>
      <c r="H1256" s="701"/>
      <c r="I1256" s="733"/>
      <c r="J1256" s="710"/>
      <c r="K1256" s="710"/>
      <c r="L1256" s="734"/>
      <c r="M1256" s="704"/>
      <c r="N1256" s="704"/>
      <c r="O1256" s="705"/>
      <c r="P1256" s="706"/>
      <c r="Q1256" s="735"/>
      <c r="R1256" s="698"/>
      <c r="S1256" s="736"/>
      <c r="T1256" s="699"/>
      <c r="U1256" s="708"/>
      <c r="V1256" s="709"/>
      <c r="W1256" s="737">
        <v>0</v>
      </c>
      <c r="X1256" s="738"/>
      <c r="Y1256" s="738"/>
      <c r="Z1256" s="708" t="s">
        <v>501</v>
      </c>
      <c r="AA1256" s="739">
        <v>0</v>
      </c>
      <c r="AB1256" s="699"/>
      <c r="AC1256" s="699"/>
      <c r="AD1256" s="703"/>
      <c r="AE1256" s="703"/>
      <c r="AF1256" s="703"/>
      <c r="AG1256" s="703"/>
      <c r="AH1256" s="703"/>
      <c r="AI1256" s="703"/>
      <c r="AJ1256" s="703"/>
      <c r="AK1256" s="711"/>
      <c r="AL1256" s="740">
        <f>(W1256*AA1256)</f>
        <v>0</v>
      </c>
      <c r="AM1256" s="741"/>
      <c r="AN1256" s="741"/>
      <c r="AO1256" s="741"/>
      <c r="AP1256" s="741"/>
      <c r="AQ1256" s="742"/>
    </row>
    <row r="1257" spans="1:89" ht="20.100000000000001" hidden="1" customHeight="1">
      <c r="A1257" s="698"/>
      <c r="B1257" s="699"/>
      <c r="C1257" s="699"/>
      <c r="D1257" s="699"/>
      <c r="E1257" s="699"/>
      <c r="F1257" s="699"/>
      <c r="G1257" s="700"/>
      <c r="H1257" s="701"/>
      <c r="I1257" s="733"/>
      <c r="J1257" s="710"/>
      <c r="K1257" s="710"/>
      <c r="L1257" s="734"/>
      <c r="M1257" s="699"/>
      <c r="N1257" s="699"/>
      <c r="O1257" s="735"/>
      <c r="P1257" s="698"/>
      <c r="Q1257" s="735"/>
      <c r="R1257" s="698"/>
      <c r="S1257" s="736"/>
      <c r="T1257" s="699"/>
      <c r="U1257" s="708"/>
      <c r="V1257" s="709"/>
      <c r="W1257" s="737">
        <v>0</v>
      </c>
      <c r="X1257" s="738"/>
      <c r="Y1257" s="738"/>
      <c r="Z1257" s="708" t="s">
        <v>501</v>
      </c>
      <c r="AA1257" s="739">
        <v>0</v>
      </c>
      <c r="AB1257" s="699"/>
      <c r="AC1257" s="699"/>
      <c r="AD1257" s="703"/>
      <c r="AE1257" s="708"/>
      <c r="AF1257" s="703"/>
      <c r="AG1257" s="703"/>
      <c r="AH1257" s="703"/>
      <c r="AI1257" s="703"/>
      <c r="AJ1257" s="703"/>
      <c r="AK1257" s="711"/>
      <c r="AL1257" s="740">
        <f>(W1257*AA1257)</f>
        <v>0</v>
      </c>
      <c r="AM1257" s="741"/>
      <c r="AN1257" s="741"/>
      <c r="AO1257" s="741"/>
      <c r="AP1257" s="741"/>
      <c r="AQ1257" s="742"/>
    </row>
    <row r="1258" spans="1:89" ht="20.100000000000001" hidden="1" customHeight="1">
      <c r="A1258" s="698"/>
      <c r="B1258" s="699"/>
      <c r="C1258" s="699"/>
      <c r="D1258" s="699"/>
      <c r="E1258" s="699"/>
      <c r="F1258" s="699"/>
      <c r="G1258" s="700"/>
      <c r="H1258" s="701"/>
      <c r="I1258" s="733"/>
      <c r="J1258" s="710"/>
      <c r="K1258" s="710"/>
      <c r="L1258" s="734"/>
      <c r="M1258" s="699"/>
      <c r="N1258" s="699"/>
      <c r="O1258" s="735"/>
      <c r="P1258" s="698"/>
      <c r="Q1258" s="735"/>
      <c r="R1258" s="698"/>
      <c r="S1258" s="736"/>
      <c r="T1258" s="699"/>
      <c r="U1258" s="708"/>
      <c r="V1258" s="709"/>
      <c r="W1258" s="737">
        <v>0</v>
      </c>
      <c r="X1258" s="738"/>
      <c r="Y1258" s="738"/>
      <c r="Z1258" s="708" t="s">
        <v>501</v>
      </c>
      <c r="AA1258" s="739">
        <v>0</v>
      </c>
      <c r="AB1258" s="699"/>
      <c r="AC1258" s="699"/>
      <c r="AD1258" s="703"/>
      <c r="AE1258" s="708"/>
      <c r="AF1258" s="703"/>
      <c r="AG1258" s="703"/>
      <c r="AH1258" s="703"/>
      <c r="AI1258" s="703"/>
      <c r="AJ1258" s="703"/>
      <c r="AK1258" s="711"/>
      <c r="AL1258" s="740">
        <f>(W1258*AA1258)</f>
        <v>0</v>
      </c>
      <c r="AM1258" s="741"/>
      <c r="AN1258" s="741"/>
      <c r="AO1258" s="741"/>
      <c r="AP1258" s="741"/>
      <c r="AQ1258" s="742"/>
    </row>
    <row r="1259" spans="1:89" ht="20.100000000000001" hidden="1" customHeight="1">
      <c r="A1259" s="698"/>
      <c r="B1259" s="699"/>
      <c r="C1259" s="699"/>
      <c r="D1259" s="699"/>
      <c r="E1259" s="699"/>
      <c r="F1259" s="699"/>
      <c r="G1259" s="700"/>
      <c r="H1259" s="701"/>
      <c r="I1259" s="733"/>
      <c r="J1259" s="710"/>
      <c r="K1259" s="710"/>
      <c r="L1259" s="734"/>
      <c r="M1259" s="756"/>
      <c r="N1259" s="745"/>
      <c r="O1259" s="757"/>
      <c r="P1259" s="743"/>
      <c r="Q1259" s="757"/>
      <c r="R1259" s="743" t="s">
        <v>431</v>
      </c>
      <c r="S1259" s="744"/>
      <c r="T1259" s="745"/>
      <c r="U1259" s="746" t="s">
        <v>496</v>
      </c>
      <c r="V1259" s="747"/>
      <c r="W1259" s="758"/>
      <c r="X1259" s="758"/>
      <c r="Y1259" s="758"/>
      <c r="Z1259" s="751"/>
      <c r="AA1259" s="751"/>
      <c r="AB1259" s="751"/>
      <c r="AC1259" s="751"/>
      <c r="AD1259" s="751"/>
      <c r="AE1259" s="751"/>
      <c r="AF1259" s="751"/>
      <c r="AG1259" s="751"/>
      <c r="AH1259" s="751"/>
      <c r="AI1259" s="751"/>
      <c r="AJ1259" s="751"/>
      <c r="AK1259" s="752"/>
      <c r="AL1259" s="759">
        <f>SUM(AL1255:AL1258)</f>
        <v>0</v>
      </c>
      <c r="AM1259" s="760"/>
      <c r="AN1259" s="760"/>
      <c r="AO1259" s="760"/>
      <c r="AP1259" s="760"/>
      <c r="AQ1259" s="761"/>
    </row>
    <row r="1260" spans="1:89" ht="20.100000000000001" hidden="1" customHeight="1">
      <c r="A1260" s="698"/>
      <c r="B1260" s="699"/>
      <c r="C1260" s="699"/>
      <c r="D1260" s="699"/>
      <c r="E1260" s="699"/>
      <c r="F1260" s="699"/>
      <c r="G1260" s="700"/>
      <c r="H1260" s="701"/>
      <c r="I1260" s="733"/>
      <c r="J1260" s="710"/>
      <c r="K1260" s="710"/>
      <c r="L1260" s="734"/>
      <c r="M1260" s="699" t="s">
        <v>928</v>
      </c>
      <c r="N1260" s="699"/>
      <c r="O1260" s="735"/>
      <c r="P1260" s="698" t="s">
        <v>500</v>
      </c>
      <c r="Q1260" s="735"/>
      <c r="R1260" s="721" t="s">
        <v>41</v>
      </c>
      <c r="S1260" s="722"/>
      <c r="T1260" s="718"/>
      <c r="U1260" s="723"/>
      <c r="V1260" s="724"/>
      <c r="W1260" s="725">
        <v>0</v>
      </c>
      <c r="X1260" s="726"/>
      <c r="Y1260" s="726"/>
      <c r="Z1260" s="723" t="s">
        <v>501</v>
      </c>
      <c r="AA1260" s="727">
        <v>0</v>
      </c>
      <c r="AB1260" s="718"/>
      <c r="AC1260" s="718"/>
      <c r="AD1260" s="728"/>
      <c r="AE1260" s="723"/>
      <c r="AF1260" s="728"/>
      <c r="AG1260" s="728"/>
      <c r="AH1260" s="728"/>
      <c r="AI1260" s="728"/>
      <c r="AJ1260" s="728"/>
      <c r="AK1260" s="729"/>
      <c r="AL1260" s="730">
        <f>(W1260*AA1260)</f>
        <v>0</v>
      </c>
      <c r="AM1260" s="731"/>
      <c r="AN1260" s="731"/>
      <c r="AO1260" s="731"/>
      <c r="AP1260" s="731"/>
      <c r="AQ1260" s="732"/>
    </row>
    <row r="1261" spans="1:89" ht="20.100000000000001" hidden="1" customHeight="1">
      <c r="A1261" s="698"/>
      <c r="B1261" s="699"/>
      <c r="C1261" s="699"/>
      <c r="D1261" s="699"/>
      <c r="E1261" s="699"/>
      <c r="F1261" s="699"/>
      <c r="G1261" s="700"/>
      <c r="H1261" s="701"/>
      <c r="I1261" s="733"/>
      <c r="J1261" s="710"/>
      <c r="K1261" s="710"/>
      <c r="L1261" s="734"/>
      <c r="M1261" s="704"/>
      <c r="N1261" s="704"/>
      <c r="O1261" s="705"/>
      <c r="P1261" s="706"/>
      <c r="Q1261" s="735"/>
      <c r="R1261" s="698"/>
      <c r="S1261" s="736"/>
      <c r="T1261" s="699"/>
      <c r="U1261" s="708"/>
      <c r="V1261" s="709"/>
      <c r="W1261" s="737">
        <v>0</v>
      </c>
      <c r="X1261" s="738"/>
      <c r="Y1261" s="738"/>
      <c r="Z1261" s="708" t="s">
        <v>501</v>
      </c>
      <c r="AA1261" s="739">
        <v>0</v>
      </c>
      <c r="AB1261" s="699"/>
      <c r="AC1261" s="699"/>
      <c r="AD1261" s="703"/>
      <c r="AE1261" s="703"/>
      <c r="AF1261" s="703"/>
      <c r="AG1261" s="703"/>
      <c r="AH1261" s="703"/>
      <c r="AI1261" s="703"/>
      <c r="AJ1261" s="703"/>
      <c r="AK1261" s="711"/>
      <c r="AL1261" s="740">
        <f>(W1261*AA1261)</f>
        <v>0</v>
      </c>
      <c r="AM1261" s="741"/>
      <c r="AN1261" s="741"/>
      <c r="AO1261" s="741"/>
      <c r="AP1261" s="741"/>
      <c r="AQ1261" s="742"/>
    </row>
    <row r="1262" spans="1:89" ht="20.100000000000001" hidden="1" customHeight="1">
      <c r="A1262" s="698"/>
      <c r="B1262" s="699"/>
      <c r="C1262" s="699"/>
      <c r="D1262" s="699"/>
      <c r="E1262" s="699"/>
      <c r="F1262" s="699"/>
      <c r="G1262" s="700"/>
      <c r="H1262" s="701"/>
      <c r="I1262" s="733"/>
      <c r="J1262" s="710"/>
      <c r="K1262" s="710"/>
      <c r="L1262" s="734"/>
      <c r="M1262" s="699"/>
      <c r="N1262" s="699"/>
      <c r="O1262" s="735"/>
      <c r="P1262" s="698"/>
      <c r="Q1262" s="735"/>
      <c r="R1262" s="698"/>
      <c r="S1262" s="736"/>
      <c r="T1262" s="699"/>
      <c r="U1262" s="708"/>
      <c r="V1262" s="709"/>
      <c r="W1262" s="737">
        <v>0</v>
      </c>
      <c r="X1262" s="738"/>
      <c r="Y1262" s="738"/>
      <c r="Z1262" s="708" t="s">
        <v>501</v>
      </c>
      <c r="AA1262" s="739">
        <v>0</v>
      </c>
      <c r="AB1262" s="699"/>
      <c r="AC1262" s="699"/>
      <c r="AD1262" s="703"/>
      <c r="AE1262" s="708"/>
      <c r="AF1262" s="703"/>
      <c r="AG1262" s="703"/>
      <c r="AH1262" s="703"/>
      <c r="AI1262" s="703"/>
      <c r="AJ1262" s="703"/>
      <c r="AK1262" s="711"/>
      <c r="AL1262" s="740">
        <f>(W1262*AA1262)</f>
        <v>0</v>
      </c>
      <c r="AM1262" s="741"/>
      <c r="AN1262" s="741"/>
      <c r="AO1262" s="741"/>
      <c r="AP1262" s="741"/>
      <c r="AQ1262" s="742"/>
    </row>
    <row r="1263" spans="1:89" ht="20.100000000000001" hidden="1" customHeight="1">
      <c r="A1263" s="698"/>
      <c r="B1263" s="699"/>
      <c r="C1263" s="699"/>
      <c r="D1263" s="699"/>
      <c r="E1263" s="699"/>
      <c r="F1263" s="699"/>
      <c r="G1263" s="700"/>
      <c r="H1263" s="701"/>
      <c r="I1263" s="733"/>
      <c r="J1263" s="710"/>
      <c r="K1263" s="710"/>
      <c r="L1263" s="734"/>
      <c r="M1263" s="699"/>
      <c r="N1263" s="699"/>
      <c r="O1263" s="735"/>
      <c r="P1263" s="698"/>
      <c r="Q1263" s="735"/>
      <c r="R1263" s="698"/>
      <c r="S1263" s="736"/>
      <c r="T1263" s="699"/>
      <c r="U1263" s="708"/>
      <c r="V1263" s="709"/>
      <c r="W1263" s="737">
        <v>0</v>
      </c>
      <c r="X1263" s="738"/>
      <c r="Y1263" s="738"/>
      <c r="Z1263" s="708" t="s">
        <v>501</v>
      </c>
      <c r="AA1263" s="739">
        <v>0</v>
      </c>
      <c r="AB1263" s="699"/>
      <c r="AC1263" s="699"/>
      <c r="AD1263" s="703"/>
      <c r="AE1263" s="708"/>
      <c r="AF1263" s="703"/>
      <c r="AG1263" s="703"/>
      <c r="AH1263" s="703"/>
      <c r="AI1263" s="703"/>
      <c r="AJ1263" s="703"/>
      <c r="AK1263" s="711"/>
      <c r="AL1263" s="740">
        <f>(W1263*AA1263)</f>
        <v>0</v>
      </c>
      <c r="AM1263" s="741"/>
      <c r="AN1263" s="741"/>
      <c r="AO1263" s="741"/>
      <c r="AP1263" s="741"/>
      <c r="AQ1263" s="742"/>
    </row>
    <row r="1264" spans="1:89" ht="20.100000000000001" hidden="1" customHeight="1">
      <c r="A1264" s="698"/>
      <c r="B1264" s="699"/>
      <c r="C1264" s="699"/>
      <c r="D1264" s="699"/>
      <c r="E1264" s="699"/>
      <c r="F1264" s="699"/>
      <c r="G1264" s="700"/>
      <c r="H1264" s="701"/>
      <c r="I1264" s="733"/>
      <c r="J1264" s="710"/>
      <c r="K1264" s="710"/>
      <c r="L1264" s="734"/>
      <c r="M1264" s="745"/>
      <c r="N1264" s="745"/>
      <c r="O1264" s="757"/>
      <c r="P1264" s="743"/>
      <c r="Q1264" s="757"/>
      <c r="R1264" s="743" t="s">
        <v>431</v>
      </c>
      <c r="S1264" s="744"/>
      <c r="T1264" s="745"/>
      <c r="U1264" s="746" t="s">
        <v>496</v>
      </c>
      <c r="V1264" s="747"/>
      <c r="W1264" s="758"/>
      <c r="X1264" s="758"/>
      <c r="Y1264" s="758"/>
      <c r="Z1264" s="751"/>
      <c r="AA1264" s="751"/>
      <c r="AB1264" s="751"/>
      <c r="AC1264" s="751"/>
      <c r="AD1264" s="751"/>
      <c r="AE1264" s="751"/>
      <c r="AF1264" s="751"/>
      <c r="AG1264" s="751"/>
      <c r="AH1264" s="751"/>
      <c r="AI1264" s="751"/>
      <c r="AJ1264" s="751"/>
      <c r="AK1264" s="752"/>
      <c r="AL1264" s="759">
        <f>SUM(AL1260:AL1263)</f>
        <v>0</v>
      </c>
      <c r="AM1264" s="760"/>
      <c r="AN1264" s="760"/>
      <c r="AO1264" s="760"/>
      <c r="AP1264" s="760"/>
      <c r="AQ1264" s="761"/>
    </row>
    <row r="1265" spans="1:43" ht="20.100000000000001" hidden="1" customHeight="1">
      <c r="A1265" s="698"/>
      <c r="B1265" s="699"/>
      <c r="C1265" s="699"/>
      <c r="D1265" s="699"/>
      <c r="E1265" s="699"/>
      <c r="F1265" s="699"/>
      <c r="G1265" s="700"/>
      <c r="H1265" s="701"/>
      <c r="I1265" s="733"/>
      <c r="J1265" s="710"/>
      <c r="K1265" s="710"/>
      <c r="L1265" s="734"/>
      <c r="M1265" s="699" t="s">
        <v>929</v>
      </c>
      <c r="N1265" s="699"/>
      <c r="O1265" s="735"/>
      <c r="P1265" s="698" t="s">
        <v>500</v>
      </c>
      <c r="Q1265" s="735"/>
      <c r="R1265" s="721" t="s">
        <v>41</v>
      </c>
      <c r="S1265" s="722"/>
      <c r="T1265" s="718"/>
      <c r="U1265" s="723"/>
      <c r="V1265" s="724"/>
      <c r="W1265" s="725">
        <v>0</v>
      </c>
      <c r="X1265" s="726"/>
      <c r="Y1265" s="726"/>
      <c r="Z1265" s="723" t="s">
        <v>501</v>
      </c>
      <c r="AA1265" s="727">
        <v>0</v>
      </c>
      <c r="AB1265" s="718"/>
      <c r="AC1265" s="718"/>
      <c r="AD1265" s="728"/>
      <c r="AE1265" s="723"/>
      <c r="AF1265" s="728"/>
      <c r="AG1265" s="728"/>
      <c r="AH1265" s="728"/>
      <c r="AI1265" s="728"/>
      <c r="AJ1265" s="728"/>
      <c r="AK1265" s="729"/>
      <c r="AL1265" s="730">
        <f>(W1265*AA1265)</f>
        <v>0</v>
      </c>
      <c r="AM1265" s="731"/>
      <c r="AN1265" s="731"/>
      <c r="AO1265" s="731"/>
      <c r="AP1265" s="731"/>
      <c r="AQ1265" s="732"/>
    </row>
    <row r="1266" spans="1:43" ht="20.100000000000001" hidden="1" customHeight="1">
      <c r="A1266" s="698"/>
      <c r="B1266" s="699"/>
      <c r="C1266" s="699"/>
      <c r="D1266" s="699"/>
      <c r="E1266" s="699"/>
      <c r="F1266" s="699"/>
      <c r="G1266" s="700"/>
      <c r="H1266" s="701"/>
      <c r="I1266" s="733"/>
      <c r="J1266" s="710"/>
      <c r="K1266" s="710"/>
      <c r="L1266" s="734"/>
      <c r="M1266" s="704"/>
      <c r="N1266" s="704"/>
      <c r="O1266" s="705"/>
      <c r="P1266" s="706"/>
      <c r="Q1266" s="735"/>
      <c r="R1266" s="698"/>
      <c r="S1266" s="736"/>
      <c r="T1266" s="699"/>
      <c r="U1266" s="708"/>
      <c r="V1266" s="709"/>
      <c r="W1266" s="737">
        <v>0</v>
      </c>
      <c r="X1266" s="738"/>
      <c r="Y1266" s="738"/>
      <c r="Z1266" s="708" t="s">
        <v>501</v>
      </c>
      <c r="AA1266" s="739">
        <v>0</v>
      </c>
      <c r="AB1266" s="699"/>
      <c r="AC1266" s="699"/>
      <c r="AD1266" s="703"/>
      <c r="AE1266" s="703"/>
      <c r="AF1266" s="703"/>
      <c r="AG1266" s="703"/>
      <c r="AH1266" s="703"/>
      <c r="AI1266" s="703"/>
      <c r="AJ1266" s="703"/>
      <c r="AK1266" s="711"/>
      <c r="AL1266" s="740">
        <f>(W1266*AA1266)</f>
        <v>0</v>
      </c>
      <c r="AM1266" s="741"/>
      <c r="AN1266" s="741"/>
      <c r="AO1266" s="741"/>
      <c r="AP1266" s="741"/>
      <c r="AQ1266" s="742"/>
    </row>
    <row r="1267" spans="1:43" ht="20.100000000000001" hidden="1" customHeight="1">
      <c r="A1267" s="698"/>
      <c r="B1267" s="699"/>
      <c r="C1267" s="699"/>
      <c r="D1267" s="699"/>
      <c r="E1267" s="699"/>
      <c r="F1267" s="699"/>
      <c r="G1267" s="700"/>
      <c r="H1267" s="701"/>
      <c r="I1267" s="733"/>
      <c r="J1267" s="710"/>
      <c r="K1267" s="710"/>
      <c r="L1267" s="734"/>
      <c r="M1267" s="699"/>
      <c r="N1267" s="699"/>
      <c r="O1267" s="735"/>
      <c r="P1267" s="698"/>
      <c r="Q1267" s="735"/>
      <c r="R1267" s="698"/>
      <c r="S1267" s="736"/>
      <c r="T1267" s="699"/>
      <c r="U1267" s="708"/>
      <c r="V1267" s="709"/>
      <c r="W1267" s="737">
        <v>0</v>
      </c>
      <c r="X1267" s="738"/>
      <c r="Y1267" s="738"/>
      <c r="Z1267" s="708" t="s">
        <v>501</v>
      </c>
      <c r="AA1267" s="739">
        <v>0</v>
      </c>
      <c r="AB1267" s="699"/>
      <c r="AC1267" s="699"/>
      <c r="AD1267" s="703"/>
      <c r="AE1267" s="708"/>
      <c r="AF1267" s="703"/>
      <c r="AG1267" s="703"/>
      <c r="AH1267" s="703"/>
      <c r="AI1267" s="703"/>
      <c r="AJ1267" s="703"/>
      <c r="AK1267" s="711"/>
      <c r="AL1267" s="740">
        <f>(W1267*AA1267)</f>
        <v>0</v>
      </c>
      <c r="AM1267" s="741"/>
      <c r="AN1267" s="741"/>
      <c r="AO1267" s="741"/>
      <c r="AP1267" s="741"/>
      <c r="AQ1267" s="742"/>
    </row>
    <row r="1268" spans="1:43" ht="20.100000000000001" hidden="1" customHeight="1">
      <c r="A1268" s="698"/>
      <c r="B1268" s="699"/>
      <c r="C1268" s="699"/>
      <c r="D1268" s="699"/>
      <c r="E1268" s="699"/>
      <c r="F1268" s="699"/>
      <c r="G1268" s="700"/>
      <c r="H1268" s="701"/>
      <c r="I1268" s="733"/>
      <c r="J1268" s="710"/>
      <c r="K1268" s="710"/>
      <c r="L1268" s="734"/>
      <c r="M1268" s="699"/>
      <c r="N1268" s="699"/>
      <c r="O1268" s="735"/>
      <c r="P1268" s="698"/>
      <c r="Q1268" s="735"/>
      <c r="R1268" s="698"/>
      <c r="S1268" s="736"/>
      <c r="T1268" s="699"/>
      <c r="U1268" s="708"/>
      <c r="V1268" s="709"/>
      <c r="W1268" s="737">
        <v>0</v>
      </c>
      <c r="X1268" s="738"/>
      <c r="Y1268" s="738"/>
      <c r="Z1268" s="708" t="s">
        <v>501</v>
      </c>
      <c r="AA1268" s="739">
        <v>0</v>
      </c>
      <c r="AB1268" s="699"/>
      <c r="AC1268" s="699"/>
      <c r="AD1268" s="703"/>
      <c r="AE1268" s="708"/>
      <c r="AF1268" s="703"/>
      <c r="AG1268" s="703"/>
      <c r="AH1268" s="703"/>
      <c r="AI1268" s="703"/>
      <c r="AJ1268" s="703"/>
      <c r="AK1268" s="711"/>
      <c r="AL1268" s="740">
        <f>(W1268*AA1268)</f>
        <v>0</v>
      </c>
      <c r="AM1268" s="741"/>
      <c r="AN1268" s="741"/>
      <c r="AO1268" s="741"/>
      <c r="AP1268" s="741"/>
      <c r="AQ1268" s="742"/>
    </row>
    <row r="1269" spans="1:43" ht="20.100000000000001" hidden="1" customHeight="1">
      <c r="A1269" s="768"/>
      <c r="B1269" s="769"/>
      <c r="C1269" s="769"/>
      <c r="D1269" s="769"/>
      <c r="E1269" s="769"/>
      <c r="F1269" s="769"/>
      <c r="G1269" s="770"/>
      <c r="H1269" s="771"/>
      <c r="I1269" s="772"/>
      <c r="J1269" s="773"/>
      <c r="K1269" s="773"/>
      <c r="L1269" s="774"/>
      <c r="M1269" s="769"/>
      <c r="N1269" s="769"/>
      <c r="O1269" s="775"/>
      <c r="P1269" s="768"/>
      <c r="Q1269" s="775"/>
      <c r="R1269" s="768" t="s">
        <v>431</v>
      </c>
      <c r="S1269" s="776"/>
      <c r="T1269" s="769"/>
      <c r="U1269" s="777" t="s">
        <v>496</v>
      </c>
      <c r="V1269" s="778"/>
      <c r="W1269" s="779"/>
      <c r="X1269" s="779"/>
      <c r="Y1269" s="779"/>
      <c r="Z1269" s="780"/>
      <c r="AA1269" s="780"/>
      <c r="AB1269" s="780"/>
      <c r="AC1269" s="780"/>
      <c r="AD1269" s="780"/>
      <c r="AE1269" s="780"/>
      <c r="AF1269" s="780"/>
      <c r="AG1269" s="780"/>
      <c r="AH1269" s="780"/>
      <c r="AI1269" s="780"/>
      <c r="AJ1269" s="780"/>
      <c r="AK1269" s="781"/>
      <c r="AL1269" s="1334">
        <f>SUM(AL1265:AL1268)</f>
        <v>0</v>
      </c>
      <c r="AM1269" s="1335"/>
      <c r="AN1269" s="1335"/>
      <c r="AO1269" s="1335"/>
      <c r="AP1269" s="1335"/>
      <c r="AQ1269" s="1336"/>
    </row>
    <row r="1270" spans="1:43" ht="20.100000000000001" hidden="1" customHeight="1">
      <c r="A1270" s="683" t="s">
        <v>923</v>
      </c>
      <c r="B1270" s="684"/>
      <c r="C1270" s="684"/>
      <c r="D1270" s="684"/>
      <c r="E1270" s="684"/>
      <c r="F1270" s="684"/>
      <c r="G1270" s="684"/>
      <c r="H1270" s="685"/>
      <c r="I1270" s="686" t="s">
        <v>930</v>
      </c>
      <c r="J1270" s="687"/>
      <c r="K1270" s="688"/>
      <c r="L1270" s="688"/>
      <c r="M1270" s="688"/>
      <c r="N1270" s="688"/>
      <c r="O1270" s="689"/>
      <c r="P1270" s="690" t="s">
        <v>41</v>
      </c>
      <c r="Q1270" s="689"/>
      <c r="R1270" s="691"/>
      <c r="S1270" s="692"/>
      <c r="T1270" s="692"/>
      <c r="U1270" s="693"/>
      <c r="V1270" s="693"/>
      <c r="W1270" s="693"/>
      <c r="X1270" s="693"/>
      <c r="Y1270" s="693"/>
      <c r="Z1270" s="693"/>
      <c r="AA1270" s="693"/>
      <c r="AB1270" s="693"/>
      <c r="AC1270" s="693"/>
      <c r="AD1270" s="693"/>
      <c r="AE1270" s="693"/>
      <c r="AF1270" s="693"/>
      <c r="AG1270" s="693"/>
      <c r="AH1270" s="692"/>
      <c r="AI1270" s="692"/>
      <c r="AJ1270" s="692"/>
      <c r="AK1270" s="694"/>
      <c r="AL1270" s="695"/>
      <c r="AM1270" s="696"/>
      <c r="AN1270" s="696"/>
      <c r="AO1270" s="696"/>
      <c r="AP1270" s="696"/>
      <c r="AQ1270" s="1236"/>
    </row>
    <row r="1271" spans="1:43" ht="20.100000000000001" hidden="1" customHeight="1">
      <c r="A1271" s="698"/>
      <c r="B1271" s="699"/>
      <c r="C1271" s="699"/>
      <c r="D1271" s="699"/>
      <c r="E1271" s="699"/>
      <c r="F1271" s="699"/>
      <c r="G1271" s="700"/>
      <c r="H1271" s="701"/>
      <c r="I1271" s="765" t="s">
        <v>926</v>
      </c>
      <c r="J1271" s="766"/>
      <c r="K1271" s="766"/>
      <c r="L1271" s="767"/>
      <c r="M1271" s="699" t="s">
        <v>499</v>
      </c>
      <c r="N1271" s="699"/>
      <c r="O1271" s="735"/>
      <c r="P1271" s="698" t="s">
        <v>371</v>
      </c>
      <c r="Q1271" s="735"/>
      <c r="R1271" s="721" t="s">
        <v>41</v>
      </c>
      <c r="S1271" s="722"/>
      <c r="T1271" s="718"/>
      <c r="U1271" s="723"/>
      <c r="V1271" s="724"/>
      <c r="W1271" s="725">
        <v>0</v>
      </c>
      <c r="X1271" s="726"/>
      <c r="Y1271" s="726"/>
      <c r="Z1271" s="723" t="s">
        <v>501</v>
      </c>
      <c r="AA1271" s="727">
        <v>0</v>
      </c>
      <c r="AB1271" s="718"/>
      <c r="AC1271" s="718"/>
      <c r="AD1271" s="728"/>
      <c r="AE1271" s="723"/>
      <c r="AF1271" s="728"/>
      <c r="AG1271" s="728"/>
      <c r="AH1271" s="728"/>
      <c r="AI1271" s="728"/>
      <c r="AJ1271" s="728"/>
      <c r="AK1271" s="729"/>
      <c r="AL1271" s="730">
        <f>(W1271*AA1271)</f>
        <v>0</v>
      </c>
      <c r="AM1271" s="731"/>
      <c r="AN1271" s="731"/>
      <c r="AO1271" s="731"/>
      <c r="AP1271" s="731"/>
      <c r="AQ1271" s="732"/>
    </row>
    <row r="1272" spans="1:43" ht="20.100000000000001" hidden="1" customHeight="1">
      <c r="A1272" s="698"/>
      <c r="B1272" s="699"/>
      <c r="C1272" s="699"/>
      <c r="D1272" s="699"/>
      <c r="E1272" s="699"/>
      <c r="F1272" s="699"/>
      <c r="G1272" s="700"/>
      <c r="H1272" s="701"/>
      <c r="I1272" s="733"/>
      <c r="J1272" s="710"/>
      <c r="K1272" s="710"/>
      <c r="L1272" s="734"/>
      <c r="M1272" s="699"/>
      <c r="N1272" s="699"/>
      <c r="O1272" s="735"/>
      <c r="P1272" s="698"/>
      <c r="Q1272" s="735"/>
      <c r="R1272" s="698"/>
      <c r="S1272" s="736"/>
      <c r="T1272" s="699"/>
      <c r="U1272" s="708"/>
      <c r="V1272" s="709"/>
      <c r="W1272" s="737">
        <v>0</v>
      </c>
      <c r="X1272" s="738"/>
      <c r="Y1272" s="738"/>
      <c r="Z1272" s="708" t="s">
        <v>501</v>
      </c>
      <c r="AA1272" s="739">
        <v>0</v>
      </c>
      <c r="AB1272" s="699"/>
      <c r="AC1272" s="699"/>
      <c r="AD1272" s="703"/>
      <c r="AE1272" s="703"/>
      <c r="AF1272" s="703"/>
      <c r="AG1272" s="703"/>
      <c r="AH1272" s="703"/>
      <c r="AI1272" s="703"/>
      <c r="AJ1272" s="703"/>
      <c r="AK1272" s="711"/>
      <c r="AL1272" s="740">
        <f>(W1272*AA1272)</f>
        <v>0</v>
      </c>
      <c r="AM1272" s="741"/>
      <c r="AN1272" s="741"/>
      <c r="AO1272" s="741"/>
      <c r="AP1272" s="741"/>
      <c r="AQ1272" s="742"/>
    </row>
    <row r="1273" spans="1:43" ht="20.100000000000001" hidden="1" customHeight="1">
      <c r="A1273" s="698"/>
      <c r="B1273" s="699"/>
      <c r="C1273" s="699"/>
      <c r="D1273" s="699"/>
      <c r="E1273" s="699"/>
      <c r="F1273" s="699"/>
      <c r="G1273" s="700"/>
      <c r="H1273" s="701"/>
      <c r="I1273" s="733"/>
      <c r="J1273" s="710"/>
      <c r="K1273" s="710"/>
      <c r="L1273" s="734"/>
      <c r="M1273" s="699"/>
      <c r="N1273" s="699"/>
      <c r="O1273" s="735"/>
      <c r="P1273" s="698"/>
      <c r="Q1273" s="735"/>
      <c r="R1273" s="698"/>
      <c r="S1273" s="736"/>
      <c r="T1273" s="699"/>
      <c r="U1273" s="708"/>
      <c r="V1273" s="709"/>
      <c r="W1273" s="737">
        <v>0</v>
      </c>
      <c r="X1273" s="738"/>
      <c r="Y1273" s="738"/>
      <c r="Z1273" s="708" t="s">
        <v>501</v>
      </c>
      <c r="AA1273" s="739">
        <v>0</v>
      </c>
      <c r="AB1273" s="699"/>
      <c r="AC1273" s="699"/>
      <c r="AD1273" s="703"/>
      <c r="AE1273" s="708"/>
      <c r="AF1273" s="703"/>
      <c r="AG1273" s="703"/>
      <c r="AH1273" s="703"/>
      <c r="AI1273" s="703"/>
      <c r="AJ1273" s="703"/>
      <c r="AK1273" s="711"/>
      <c r="AL1273" s="740">
        <f>(W1273*AA1273)</f>
        <v>0</v>
      </c>
      <c r="AM1273" s="741"/>
      <c r="AN1273" s="741"/>
      <c r="AO1273" s="741"/>
      <c r="AP1273" s="741"/>
      <c r="AQ1273" s="742"/>
    </row>
    <row r="1274" spans="1:43" ht="20.100000000000001" hidden="1" customHeight="1">
      <c r="A1274" s="698"/>
      <c r="B1274" s="699"/>
      <c r="C1274" s="699"/>
      <c r="D1274" s="699"/>
      <c r="E1274" s="699"/>
      <c r="F1274" s="699"/>
      <c r="G1274" s="700"/>
      <c r="H1274" s="701"/>
      <c r="I1274" s="733"/>
      <c r="J1274" s="710"/>
      <c r="K1274" s="710"/>
      <c r="L1274" s="734"/>
      <c r="M1274" s="699"/>
      <c r="N1274" s="699"/>
      <c r="O1274" s="735"/>
      <c r="P1274" s="698"/>
      <c r="Q1274" s="735"/>
      <c r="R1274" s="698"/>
      <c r="S1274" s="736"/>
      <c r="T1274" s="699"/>
      <c r="U1274" s="708"/>
      <c r="V1274" s="709"/>
      <c r="W1274" s="737">
        <v>0</v>
      </c>
      <c r="X1274" s="738"/>
      <c r="Y1274" s="738"/>
      <c r="Z1274" s="708" t="s">
        <v>501</v>
      </c>
      <c r="AA1274" s="739">
        <v>0</v>
      </c>
      <c r="AB1274" s="699"/>
      <c r="AC1274" s="699"/>
      <c r="AD1274" s="703"/>
      <c r="AE1274" s="708"/>
      <c r="AF1274" s="703"/>
      <c r="AG1274" s="703"/>
      <c r="AH1274" s="703"/>
      <c r="AI1274" s="703"/>
      <c r="AJ1274" s="703"/>
      <c r="AK1274" s="711"/>
      <c r="AL1274" s="740">
        <f>(W1274*AA1274)</f>
        <v>0</v>
      </c>
      <c r="AM1274" s="741"/>
      <c r="AN1274" s="741"/>
      <c r="AO1274" s="741"/>
      <c r="AP1274" s="741"/>
      <c r="AQ1274" s="742"/>
    </row>
    <row r="1275" spans="1:43" ht="20.100000000000001" hidden="1" customHeight="1">
      <c r="A1275" s="698"/>
      <c r="B1275" s="699"/>
      <c r="C1275" s="699"/>
      <c r="D1275" s="699"/>
      <c r="E1275" s="699"/>
      <c r="F1275" s="699"/>
      <c r="G1275" s="700"/>
      <c r="H1275" s="701"/>
      <c r="I1275" s="733"/>
      <c r="J1275" s="710"/>
      <c r="K1275" s="710"/>
      <c r="L1275" s="734"/>
      <c r="M1275" s="745"/>
      <c r="N1275" s="745"/>
      <c r="O1275" s="757"/>
      <c r="P1275" s="743"/>
      <c r="Q1275" s="757"/>
      <c r="R1275" s="743" t="s">
        <v>431</v>
      </c>
      <c r="S1275" s="744"/>
      <c r="T1275" s="745"/>
      <c r="U1275" s="746" t="s">
        <v>496</v>
      </c>
      <c r="V1275" s="747"/>
      <c r="W1275" s="758"/>
      <c r="X1275" s="758"/>
      <c r="Y1275" s="758"/>
      <c r="Z1275" s="751"/>
      <c r="AA1275" s="751"/>
      <c r="AB1275" s="751"/>
      <c r="AC1275" s="751"/>
      <c r="AD1275" s="751"/>
      <c r="AE1275" s="751"/>
      <c r="AF1275" s="751"/>
      <c r="AG1275" s="751"/>
      <c r="AH1275" s="751"/>
      <c r="AI1275" s="751"/>
      <c r="AJ1275" s="751"/>
      <c r="AK1275" s="752"/>
      <c r="AL1275" s="759">
        <f>SUM(AL1271:AL1274)</f>
        <v>0</v>
      </c>
      <c r="AM1275" s="760"/>
      <c r="AN1275" s="760"/>
      <c r="AO1275" s="760"/>
      <c r="AP1275" s="760"/>
      <c r="AQ1275" s="761"/>
    </row>
    <row r="1276" spans="1:43" ht="20.100000000000001" hidden="1" customHeight="1">
      <c r="A1276" s="698"/>
      <c r="B1276" s="699"/>
      <c r="C1276" s="699"/>
      <c r="D1276" s="699"/>
      <c r="E1276" s="699"/>
      <c r="F1276" s="699"/>
      <c r="G1276" s="700"/>
      <c r="H1276" s="701"/>
      <c r="I1276" s="733"/>
      <c r="J1276" s="710"/>
      <c r="K1276" s="710"/>
      <c r="L1276" s="734"/>
      <c r="M1276" s="699" t="s">
        <v>927</v>
      </c>
      <c r="N1276" s="699"/>
      <c r="O1276" s="735"/>
      <c r="P1276" s="698" t="s">
        <v>371</v>
      </c>
      <c r="Q1276" s="735"/>
      <c r="R1276" s="721" t="s">
        <v>41</v>
      </c>
      <c r="S1276" s="722"/>
      <c r="T1276" s="718"/>
      <c r="U1276" s="723"/>
      <c r="V1276" s="724"/>
      <c r="W1276" s="725">
        <v>0</v>
      </c>
      <c r="X1276" s="726"/>
      <c r="Y1276" s="726"/>
      <c r="Z1276" s="723" t="s">
        <v>501</v>
      </c>
      <c r="AA1276" s="727">
        <v>0</v>
      </c>
      <c r="AB1276" s="718"/>
      <c r="AC1276" s="718"/>
      <c r="AD1276" s="728"/>
      <c r="AE1276" s="723"/>
      <c r="AF1276" s="728"/>
      <c r="AG1276" s="728"/>
      <c r="AH1276" s="728"/>
      <c r="AI1276" s="728"/>
      <c r="AJ1276" s="728"/>
      <c r="AK1276" s="729"/>
      <c r="AL1276" s="730">
        <f>(W1276*AA1276)</f>
        <v>0</v>
      </c>
      <c r="AM1276" s="731"/>
      <c r="AN1276" s="731"/>
      <c r="AO1276" s="731"/>
      <c r="AP1276" s="731"/>
      <c r="AQ1276" s="732"/>
    </row>
    <row r="1277" spans="1:43" ht="20.100000000000001" hidden="1" customHeight="1">
      <c r="A1277" s="698"/>
      <c r="B1277" s="699"/>
      <c r="C1277" s="699"/>
      <c r="D1277" s="699"/>
      <c r="E1277" s="699"/>
      <c r="F1277" s="699"/>
      <c r="G1277" s="700"/>
      <c r="H1277" s="701"/>
      <c r="I1277" s="733"/>
      <c r="J1277" s="710"/>
      <c r="K1277" s="710"/>
      <c r="L1277" s="734"/>
      <c r="M1277" s="704"/>
      <c r="N1277" s="704"/>
      <c r="O1277" s="705"/>
      <c r="P1277" s="706"/>
      <c r="Q1277" s="735"/>
      <c r="R1277" s="698"/>
      <c r="S1277" s="736"/>
      <c r="T1277" s="699"/>
      <c r="U1277" s="708"/>
      <c r="V1277" s="709"/>
      <c r="W1277" s="737">
        <v>0</v>
      </c>
      <c r="X1277" s="738"/>
      <c r="Y1277" s="738"/>
      <c r="Z1277" s="708" t="s">
        <v>501</v>
      </c>
      <c r="AA1277" s="739">
        <v>0</v>
      </c>
      <c r="AB1277" s="699"/>
      <c r="AC1277" s="699"/>
      <c r="AD1277" s="703"/>
      <c r="AE1277" s="703"/>
      <c r="AF1277" s="703"/>
      <c r="AG1277" s="703"/>
      <c r="AH1277" s="703"/>
      <c r="AI1277" s="703"/>
      <c r="AJ1277" s="703"/>
      <c r="AK1277" s="711"/>
      <c r="AL1277" s="740">
        <f>(W1277*AA1277)</f>
        <v>0</v>
      </c>
      <c r="AM1277" s="741"/>
      <c r="AN1277" s="741"/>
      <c r="AO1277" s="741"/>
      <c r="AP1277" s="741"/>
      <c r="AQ1277" s="742"/>
    </row>
    <row r="1278" spans="1:43" ht="20.100000000000001" hidden="1" customHeight="1">
      <c r="A1278" s="698"/>
      <c r="B1278" s="699"/>
      <c r="C1278" s="699"/>
      <c r="D1278" s="699"/>
      <c r="E1278" s="699"/>
      <c r="F1278" s="699"/>
      <c r="G1278" s="700"/>
      <c r="H1278" s="701"/>
      <c r="I1278" s="733"/>
      <c r="J1278" s="710"/>
      <c r="K1278" s="710"/>
      <c r="L1278" s="734"/>
      <c r="M1278" s="699"/>
      <c r="N1278" s="699"/>
      <c r="O1278" s="735"/>
      <c r="P1278" s="698"/>
      <c r="Q1278" s="735"/>
      <c r="R1278" s="698"/>
      <c r="S1278" s="736"/>
      <c r="T1278" s="699"/>
      <c r="U1278" s="708"/>
      <c r="V1278" s="709"/>
      <c r="W1278" s="737">
        <v>0</v>
      </c>
      <c r="X1278" s="738"/>
      <c r="Y1278" s="738"/>
      <c r="Z1278" s="708" t="s">
        <v>501</v>
      </c>
      <c r="AA1278" s="739">
        <v>0</v>
      </c>
      <c r="AB1278" s="699"/>
      <c r="AC1278" s="699"/>
      <c r="AD1278" s="703"/>
      <c r="AE1278" s="708"/>
      <c r="AF1278" s="703"/>
      <c r="AG1278" s="703"/>
      <c r="AH1278" s="703"/>
      <c r="AI1278" s="703"/>
      <c r="AJ1278" s="703"/>
      <c r="AK1278" s="711"/>
      <c r="AL1278" s="740">
        <f>(W1278*AA1278)</f>
        <v>0</v>
      </c>
      <c r="AM1278" s="741"/>
      <c r="AN1278" s="741"/>
      <c r="AO1278" s="741"/>
      <c r="AP1278" s="741"/>
      <c r="AQ1278" s="742"/>
    </row>
    <row r="1279" spans="1:43" ht="20.100000000000001" hidden="1" customHeight="1">
      <c r="A1279" s="698"/>
      <c r="B1279" s="699"/>
      <c r="C1279" s="699"/>
      <c r="D1279" s="699"/>
      <c r="E1279" s="699"/>
      <c r="F1279" s="699"/>
      <c r="G1279" s="700"/>
      <c r="H1279" s="701"/>
      <c r="I1279" s="733"/>
      <c r="J1279" s="710"/>
      <c r="K1279" s="710"/>
      <c r="L1279" s="734"/>
      <c r="M1279" s="699"/>
      <c r="N1279" s="699"/>
      <c r="O1279" s="735"/>
      <c r="P1279" s="698"/>
      <c r="Q1279" s="735"/>
      <c r="R1279" s="698"/>
      <c r="S1279" s="736"/>
      <c r="T1279" s="699"/>
      <c r="U1279" s="708"/>
      <c r="V1279" s="709"/>
      <c r="W1279" s="737">
        <v>0</v>
      </c>
      <c r="X1279" s="738"/>
      <c r="Y1279" s="738"/>
      <c r="Z1279" s="708" t="s">
        <v>501</v>
      </c>
      <c r="AA1279" s="739">
        <v>0</v>
      </c>
      <c r="AB1279" s="699"/>
      <c r="AC1279" s="699"/>
      <c r="AD1279" s="703"/>
      <c r="AE1279" s="708"/>
      <c r="AF1279" s="703"/>
      <c r="AG1279" s="703"/>
      <c r="AH1279" s="703"/>
      <c r="AI1279" s="703"/>
      <c r="AJ1279" s="703"/>
      <c r="AK1279" s="711"/>
      <c r="AL1279" s="740">
        <f>(W1279*AA1279)</f>
        <v>0</v>
      </c>
      <c r="AM1279" s="741"/>
      <c r="AN1279" s="741"/>
      <c r="AO1279" s="741"/>
      <c r="AP1279" s="741"/>
      <c r="AQ1279" s="742"/>
    </row>
    <row r="1280" spans="1:43" ht="20.100000000000001" hidden="1" customHeight="1">
      <c r="A1280" s="698"/>
      <c r="B1280" s="699"/>
      <c r="C1280" s="699"/>
      <c r="D1280" s="699"/>
      <c r="E1280" s="699"/>
      <c r="F1280" s="699"/>
      <c r="G1280" s="700"/>
      <c r="H1280" s="701"/>
      <c r="I1280" s="733"/>
      <c r="J1280" s="710"/>
      <c r="K1280" s="710"/>
      <c r="L1280" s="734"/>
      <c r="M1280" s="756"/>
      <c r="N1280" s="745"/>
      <c r="O1280" s="757"/>
      <c r="P1280" s="743"/>
      <c r="Q1280" s="757"/>
      <c r="R1280" s="743" t="s">
        <v>431</v>
      </c>
      <c r="S1280" s="744"/>
      <c r="T1280" s="745"/>
      <c r="U1280" s="746" t="s">
        <v>496</v>
      </c>
      <c r="V1280" s="747"/>
      <c r="W1280" s="758"/>
      <c r="X1280" s="758"/>
      <c r="Y1280" s="758"/>
      <c r="Z1280" s="751"/>
      <c r="AA1280" s="751"/>
      <c r="AB1280" s="751"/>
      <c r="AC1280" s="751"/>
      <c r="AD1280" s="751"/>
      <c r="AE1280" s="751"/>
      <c r="AF1280" s="751"/>
      <c r="AG1280" s="751"/>
      <c r="AH1280" s="751"/>
      <c r="AI1280" s="751"/>
      <c r="AJ1280" s="751"/>
      <c r="AK1280" s="752"/>
      <c r="AL1280" s="759">
        <f>SUM(AL1276:AL1279)</f>
        <v>0</v>
      </c>
      <c r="AM1280" s="760"/>
      <c r="AN1280" s="760"/>
      <c r="AO1280" s="760"/>
      <c r="AP1280" s="760"/>
      <c r="AQ1280" s="761"/>
    </row>
    <row r="1281" spans="1:43" ht="20.100000000000001" hidden="1" customHeight="1">
      <c r="A1281" s="698"/>
      <c r="B1281" s="699"/>
      <c r="C1281" s="699"/>
      <c r="D1281" s="699"/>
      <c r="E1281" s="699"/>
      <c r="F1281" s="699"/>
      <c r="G1281" s="700"/>
      <c r="H1281" s="701"/>
      <c r="I1281" s="733"/>
      <c r="J1281" s="710"/>
      <c r="K1281" s="710"/>
      <c r="L1281" s="734"/>
      <c r="M1281" s="699" t="s">
        <v>928</v>
      </c>
      <c r="N1281" s="699"/>
      <c r="O1281" s="735"/>
      <c r="P1281" s="698" t="s">
        <v>371</v>
      </c>
      <c r="Q1281" s="735"/>
      <c r="R1281" s="721" t="s">
        <v>41</v>
      </c>
      <c r="S1281" s="722"/>
      <c r="T1281" s="718"/>
      <c r="U1281" s="723"/>
      <c r="V1281" s="724"/>
      <c r="W1281" s="725">
        <v>0</v>
      </c>
      <c r="X1281" s="726"/>
      <c r="Y1281" s="726"/>
      <c r="Z1281" s="723" t="s">
        <v>501</v>
      </c>
      <c r="AA1281" s="727">
        <v>0</v>
      </c>
      <c r="AB1281" s="718"/>
      <c r="AC1281" s="718"/>
      <c r="AD1281" s="728"/>
      <c r="AE1281" s="723"/>
      <c r="AF1281" s="728"/>
      <c r="AG1281" s="728"/>
      <c r="AH1281" s="728"/>
      <c r="AI1281" s="728"/>
      <c r="AJ1281" s="728"/>
      <c r="AK1281" s="729"/>
      <c r="AL1281" s="730">
        <f>(W1281*AA1281)</f>
        <v>0</v>
      </c>
      <c r="AM1281" s="731"/>
      <c r="AN1281" s="731"/>
      <c r="AO1281" s="731"/>
      <c r="AP1281" s="731"/>
      <c r="AQ1281" s="732"/>
    </row>
    <row r="1282" spans="1:43" ht="20.100000000000001" hidden="1" customHeight="1">
      <c r="A1282" s="698"/>
      <c r="B1282" s="699"/>
      <c r="C1282" s="699"/>
      <c r="D1282" s="699"/>
      <c r="E1282" s="699"/>
      <c r="F1282" s="699"/>
      <c r="G1282" s="700"/>
      <c r="H1282" s="701"/>
      <c r="I1282" s="733"/>
      <c r="J1282" s="710"/>
      <c r="K1282" s="710"/>
      <c r="L1282" s="734"/>
      <c r="M1282" s="704"/>
      <c r="N1282" s="704"/>
      <c r="O1282" s="705"/>
      <c r="P1282" s="706"/>
      <c r="Q1282" s="735"/>
      <c r="R1282" s="698"/>
      <c r="S1282" s="736"/>
      <c r="T1282" s="699"/>
      <c r="U1282" s="708"/>
      <c r="V1282" s="709"/>
      <c r="W1282" s="737">
        <v>0</v>
      </c>
      <c r="X1282" s="738"/>
      <c r="Y1282" s="738"/>
      <c r="Z1282" s="708" t="s">
        <v>501</v>
      </c>
      <c r="AA1282" s="739">
        <v>0</v>
      </c>
      <c r="AB1282" s="699"/>
      <c r="AC1282" s="699"/>
      <c r="AD1282" s="703"/>
      <c r="AE1282" s="703"/>
      <c r="AF1282" s="703"/>
      <c r="AG1282" s="703"/>
      <c r="AH1282" s="703"/>
      <c r="AI1282" s="703"/>
      <c r="AJ1282" s="703"/>
      <c r="AK1282" s="711"/>
      <c r="AL1282" s="740">
        <f>(W1282*AA1282)</f>
        <v>0</v>
      </c>
      <c r="AM1282" s="741"/>
      <c r="AN1282" s="741"/>
      <c r="AO1282" s="741"/>
      <c r="AP1282" s="741"/>
      <c r="AQ1282" s="742"/>
    </row>
    <row r="1283" spans="1:43" ht="20.100000000000001" hidden="1" customHeight="1">
      <c r="A1283" s="698"/>
      <c r="B1283" s="699"/>
      <c r="C1283" s="699"/>
      <c r="D1283" s="699"/>
      <c r="E1283" s="699"/>
      <c r="F1283" s="699"/>
      <c r="G1283" s="700"/>
      <c r="H1283" s="701"/>
      <c r="I1283" s="733"/>
      <c r="J1283" s="710"/>
      <c r="K1283" s="710"/>
      <c r="L1283" s="734"/>
      <c r="M1283" s="699"/>
      <c r="N1283" s="699"/>
      <c r="O1283" s="735"/>
      <c r="P1283" s="698"/>
      <c r="Q1283" s="735"/>
      <c r="R1283" s="698"/>
      <c r="S1283" s="736"/>
      <c r="T1283" s="699"/>
      <c r="U1283" s="708"/>
      <c r="V1283" s="709"/>
      <c r="W1283" s="737">
        <v>0</v>
      </c>
      <c r="X1283" s="738"/>
      <c r="Y1283" s="738"/>
      <c r="Z1283" s="708" t="s">
        <v>501</v>
      </c>
      <c r="AA1283" s="739">
        <v>0</v>
      </c>
      <c r="AB1283" s="699"/>
      <c r="AC1283" s="699"/>
      <c r="AD1283" s="703"/>
      <c r="AE1283" s="708"/>
      <c r="AF1283" s="703"/>
      <c r="AG1283" s="703"/>
      <c r="AH1283" s="703"/>
      <c r="AI1283" s="703"/>
      <c r="AJ1283" s="703"/>
      <c r="AK1283" s="711"/>
      <c r="AL1283" s="740">
        <f>(W1283*AA1283)</f>
        <v>0</v>
      </c>
      <c r="AM1283" s="741"/>
      <c r="AN1283" s="741"/>
      <c r="AO1283" s="741"/>
      <c r="AP1283" s="741"/>
      <c r="AQ1283" s="742"/>
    </row>
    <row r="1284" spans="1:43" ht="20.100000000000001" hidden="1" customHeight="1">
      <c r="A1284" s="698"/>
      <c r="B1284" s="699"/>
      <c r="C1284" s="699"/>
      <c r="D1284" s="699"/>
      <c r="E1284" s="699"/>
      <c r="F1284" s="699"/>
      <c r="G1284" s="700"/>
      <c r="H1284" s="701"/>
      <c r="I1284" s="733"/>
      <c r="J1284" s="710"/>
      <c r="K1284" s="710"/>
      <c r="L1284" s="734"/>
      <c r="M1284" s="699"/>
      <c r="N1284" s="699"/>
      <c r="O1284" s="735"/>
      <c r="P1284" s="698"/>
      <c r="Q1284" s="735"/>
      <c r="R1284" s="698"/>
      <c r="S1284" s="736"/>
      <c r="T1284" s="699"/>
      <c r="U1284" s="708"/>
      <c r="V1284" s="709"/>
      <c r="W1284" s="737">
        <v>0</v>
      </c>
      <c r="X1284" s="738"/>
      <c r="Y1284" s="738"/>
      <c r="Z1284" s="708" t="s">
        <v>501</v>
      </c>
      <c r="AA1284" s="739">
        <v>0</v>
      </c>
      <c r="AB1284" s="699"/>
      <c r="AC1284" s="699"/>
      <c r="AD1284" s="703"/>
      <c r="AE1284" s="708"/>
      <c r="AF1284" s="703"/>
      <c r="AG1284" s="703"/>
      <c r="AH1284" s="703"/>
      <c r="AI1284" s="703"/>
      <c r="AJ1284" s="703"/>
      <c r="AK1284" s="711"/>
      <c r="AL1284" s="740">
        <f>(W1284*AA1284)</f>
        <v>0</v>
      </c>
      <c r="AM1284" s="741"/>
      <c r="AN1284" s="741"/>
      <c r="AO1284" s="741"/>
      <c r="AP1284" s="741"/>
      <c r="AQ1284" s="742"/>
    </row>
    <row r="1285" spans="1:43" ht="20.100000000000001" hidden="1" customHeight="1">
      <c r="A1285" s="698"/>
      <c r="B1285" s="699"/>
      <c r="C1285" s="699"/>
      <c r="D1285" s="699"/>
      <c r="E1285" s="699"/>
      <c r="F1285" s="699"/>
      <c r="G1285" s="700"/>
      <c r="H1285" s="701"/>
      <c r="I1285" s="733"/>
      <c r="J1285" s="710"/>
      <c r="K1285" s="710"/>
      <c r="L1285" s="734"/>
      <c r="M1285" s="745"/>
      <c r="N1285" s="745"/>
      <c r="O1285" s="757"/>
      <c r="P1285" s="743"/>
      <c r="Q1285" s="757"/>
      <c r="R1285" s="743" t="s">
        <v>431</v>
      </c>
      <c r="S1285" s="744"/>
      <c r="T1285" s="745"/>
      <c r="U1285" s="746" t="s">
        <v>496</v>
      </c>
      <c r="V1285" s="747"/>
      <c r="W1285" s="758"/>
      <c r="X1285" s="758"/>
      <c r="Y1285" s="758"/>
      <c r="Z1285" s="751"/>
      <c r="AA1285" s="751"/>
      <c r="AB1285" s="751"/>
      <c r="AC1285" s="751"/>
      <c r="AD1285" s="751"/>
      <c r="AE1285" s="751"/>
      <c r="AF1285" s="751"/>
      <c r="AG1285" s="751"/>
      <c r="AH1285" s="751"/>
      <c r="AI1285" s="751"/>
      <c r="AJ1285" s="751"/>
      <c r="AK1285" s="752"/>
      <c r="AL1285" s="759">
        <f>SUM(AL1281:AL1284)</f>
        <v>0</v>
      </c>
      <c r="AM1285" s="760"/>
      <c r="AN1285" s="760"/>
      <c r="AO1285" s="760"/>
      <c r="AP1285" s="760"/>
      <c r="AQ1285" s="761"/>
    </row>
    <row r="1286" spans="1:43" ht="20.100000000000001" hidden="1" customHeight="1">
      <c r="A1286" s="698"/>
      <c r="B1286" s="699"/>
      <c r="C1286" s="699"/>
      <c r="D1286" s="699"/>
      <c r="E1286" s="699"/>
      <c r="F1286" s="699"/>
      <c r="G1286" s="700"/>
      <c r="H1286" s="701"/>
      <c r="I1286" s="733"/>
      <c r="J1286" s="710"/>
      <c r="K1286" s="710"/>
      <c r="L1286" s="734"/>
      <c r="M1286" s="699" t="s">
        <v>929</v>
      </c>
      <c r="N1286" s="699"/>
      <c r="O1286" s="735"/>
      <c r="P1286" s="698" t="s">
        <v>371</v>
      </c>
      <c r="Q1286" s="735"/>
      <c r="R1286" s="721" t="s">
        <v>41</v>
      </c>
      <c r="S1286" s="722"/>
      <c r="T1286" s="718"/>
      <c r="U1286" s="723"/>
      <c r="V1286" s="724"/>
      <c r="W1286" s="725">
        <v>0</v>
      </c>
      <c r="X1286" s="726"/>
      <c r="Y1286" s="726"/>
      <c r="Z1286" s="723" t="s">
        <v>501</v>
      </c>
      <c r="AA1286" s="727">
        <v>0</v>
      </c>
      <c r="AB1286" s="718"/>
      <c r="AC1286" s="718"/>
      <c r="AD1286" s="728"/>
      <c r="AE1286" s="723"/>
      <c r="AF1286" s="728"/>
      <c r="AG1286" s="728"/>
      <c r="AH1286" s="728"/>
      <c r="AI1286" s="728"/>
      <c r="AJ1286" s="728"/>
      <c r="AK1286" s="729"/>
      <c r="AL1286" s="730">
        <f>(W1286*AA1286)</f>
        <v>0</v>
      </c>
      <c r="AM1286" s="731"/>
      <c r="AN1286" s="731"/>
      <c r="AO1286" s="731"/>
      <c r="AP1286" s="731"/>
      <c r="AQ1286" s="732"/>
    </row>
    <row r="1287" spans="1:43" ht="20.100000000000001" hidden="1" customHeight="1">
      <c r="A1287" s="698"/>
      <c r="B1287" s="699"/>
      <c r="C1287" s="699"/>
      <c r="D1287" s="699"/>
      <c r="E1287" s="699"/>
      <c r="F1287" s="699"/>
      <c r="G1287" s="700"/>
      <c r="H1287" s="701"/>
      <c r="I1287" s="733"/>
      <c r="J1287" s="710"/>
      <c r="K1287" s="710"/>
      <c r="L1287" s="734"/>
      <c r="M1287" s="704"/>
      <c r="N1287" s="704"/>
      <c r="O1287" s="705"/>
      <c r="P1287" s="706"/>
      <c r="Q1287" s="735"/>
      <c r="R1287" s="698"/>
      <c r="S1287" s="736"/>
      <c r="T1287" s="699"/>
      <c r="U1287" s="708"/>
      <c r="V1287" s="709"/>
      <c r="W1287" s="737">
        <v>0</v>
      </c>
      <c r="X1287" s="738"/>
      <c r="Y1287" s="738"/>
      <c r="Z1287" s="708" t="s">
        <v>501</v>
      </c>
      <c r="AA1287" s="739">
        <v>0</v>
      </c>
      <c r="AB1287" s="699"/>
      <c r="AC1287" s="699"/>
      <c r="AD1287" s="703"/>
      <c r="AE1287" s="703"/>
      <c r="AF1287" s="703"/>
      <c r="AG1287" s="703"/>
      <c r="AH1287" s="703"/>
      <c r="AI1287" s="703"/>
      <c r="AJ1287" s="703"/>
      <c r="AK1287" s="711"/>
      <c r="AL1287" s="740">
        <f>(W1287*AA1287)</f>
        <v>0</v>
      </c>
      <c r="AM1287" s="741"/>
      <c r="AN1287" s="741"/>
      <c r="AO1287" s="741"/>
      <c r="AP1287" s="741"/>
      <c r="AQ1287" s="742"/>
    </row>
    <row r="1288" spans="1:43" ht="20.100000000000001" hidden="1" customHeight="1">
      <c r="A1288" s="698"/>
      <c r="B1288" s="699"/>
      <c r="C1288" s="699"/>
      <c r="D1288" s="699"/>
      <c r="E1288" s="699"/>
      <c r="F1288" s="699"/>
      <c r="G1288" s="700"/>
      <c r="H1288" s="701"/>
      <c r="I1288" s="733"/>
      <c r="J1288" s="710"/>
      <c r="K1288" s="710"/>
      <c r="L1288" s="734"/>
      <c r="M1288" s="699"/>
      <c r="N1288" s="699"/>
      <c r="O1288" s="735"/>
      <c r="P1288" s="698"/>
      <c r="Q1288" s="735"/>
      <c r="R1288" s="698"/>
      <c r="S1288" s="736"/>
      <c r="T1288" s="699"/>
      <c r="U1288" s="708"/>
      <c r="V1288" s="709"/>
      <c r="W1288" s="737">
        <v>0</v>
      </c>
      <c r="X1288" s="738"/>
      <c r="Y1288" s="738"/>
      <c r="Z1288" s="708" t="s">
        <v>501</v>
      </c>
      <c r="AA1288" s="739">
        <v>0</v>
      </c>
      <c r="AB1288" s="699"/>
      <c r="AC1288" s="699"/>
      <c r="AD1288" s="703"/>
      <c r="AE1288" s="708"/>
      <c r="AF1288" s="703"/>
      <c r="AG1288" s="703"/>
      <c r="AH1288" s="703"/>
      <c r="AI1288" s="703"/>
      <c r="AJ1288" s="703"/>
      <c r="AK1288" s="711"/>
      <c r="AL1288" s="740">
        <f>(W1288*AA1288)</f>
        <v>0</v>
      </c>
      <c r="AM1288" s="741"/>
      <c r="AN1288" s="741"/>
      <c r="AO1288" s="741"/>
      <c r="AP1288" s="741"/>
      <c r="AQ1288" s="742"/>
    </row>
    <row r="1289" spans="1:43" ht="20.100000000000001" hidden="1" customHeight="1">
      <c r="A1289" s="698"/>
      <c r="B1289" s="699"/>
      <c r="C1289" s="699"/>
      <c r="D1289" s="699"/>
      <c r="E1289" s="699"/>
      <c r="F1289" s="699"/>
      <c r="G1289" s="700"/>
      <c r="H1289" s="701"/>
      <c r="I1289" s="733"/>
      <c r="J1289" s="710"/>
      <c r="K1289" s="710"/>
      <c r="L1289" s="734"/>
      <c r="M1289" s="699"/>
      <c r="N1289" s="699"/>
      <c r="O1289" s="735"/>
      <c r="P1289" s="698"/>
      <c r="Q1289" s="735"/>
      <c r="R1289" s="698"/>
      <c r="S1289" s="736"/>
      <c r="T1289" s="699"/>
      <c r="U1289" s="708"/>
      <c r="V1289" s="709"/>
      <c r="W1289" s="737">
        <v>0</v>
      </c>
      <c r="X1289" s="738"/>
      <c r="Y1289" s="738"/>
      <c r="Z1289" s="708" t="s">
        <v>501</v>
      </c>
      <c r="AA1289" s="739">
        <v>0</v>
      </c>
      <c r="AB1289" s="699"/>
      <c r="AC1289" s="699"/>
      <c r="AD1289" s="703"/>
      <c r="AE1289" s="708"/>
      <c r="AF1289" s="703"/>
      <c r="AG1289" s="703"/>
      <c r="AH1289" s="703"/>
      <c r="AI1289" s="703"/>
      <c r="AJ1289" s="703"/>
      <c r="AK1289" s="711"/>
      <c r="AL1289" s="740">
        <f>(W1289*AA1289)</f>
        <v>0</v>
      </c>
      <c r="AM1289" s="741"/>
      <c r="AN1289" s="741"/>
      <c r="AO1289" s="741"/>
      <c r="AP1289" s="741"/>
      <c r="AQ1289" s="742"/>
    </row>
    <row r="1290" spans="1:43" ht="20.100000000000001" hidden="1" customHeight="1">
      <c r="A1290" s="698"/>
      <c r="B1290" s="699"/>
      <c r="C1290" s="699"/>
      <c r="D1290" s="699"/>
      <c r="E1290" s="699"/>
      <c r="F1290" s="699"/>
      <c r="G1290" s="700"/>
      <c r="H1290" s="701"/>
      <c r="I1290" s="762"/>
      <c r="J1290" s="763"/>
      <c r="K1290" s="763"/>
      <c r="L1290" s="764"/>
      <c r="M1290" s="745"/>
      <c r="N1290" s="745"/>
      <c r="O1290" s="757"/>
      <c r="P1290" s="743"/>
      <c r="Q1290" s="757"/>
      <c r="R1290" s="743" t="s">
        <v>431</v>
      </c>
      <c r="S1290" s="744"/>
      <c r="T1290" s="745"/>
      <c r="U1290" s="746" t="s">
        <v>496</v>
      </c>
      <c r="V1290" s="747"/>
      <c r="W1290" s="758"/>
      <c r="X1290" s="758"/>
      <c r="Y1290" s="758"/>
      <c r="Z1290" s="751"/>
      <c r="AA1290" s="751"/>
      <c r="AB1290" s="751"/>
      <c r="AC1290" s="751"/>
      <c r="AD1290" s="751"/>
      <c r="AE1290" s="751"/>
      <c r="AF1290" s="751"/>
      <c r="AG1290" s="751"/>
      <c r="AH1290" s="751"/>
      <c r="AI1290" s="751"/>
      <c r="AJ1290" s="751"/>
      <c r="AK1290" s="752"/>
      <c r="AL1290" s="759">
        <f>SUM(AL1286:AL1289)</f>
        <v>0</v>
      </c>
      <c r="AM1290" s="760"/>
      <c r="AN1290" s="760"/>
      <c r="AO1290" s="760"/>
      <c r="AP1290" s="760"/>
      <c r="AQ1290" s="761"/>
    </row>
    <row r="1291" spans="1:43" ht="20.100000000000001" hidden="1" customHeight="1">
      <c r="A1291" s="698"/>
      <c r="B1291" s="699"/>
      <c r="C1291" s="699"/>
      <c r="D1291" s="699"/>
      <c r="E1291" s="699"/>
      <c r="F1291" s="699"/>
      <c r="G1291" s="700"/>
      <c r="H1291" s="701"/>
      <c r="I1291" s="765" t="s">
        <v>92</v>
      </c>
      <c r="J1291" s="766"/>
      <c r="K1291" s="766"/>
      <c r="L1291" s="767"/>
      <c r="M1291" s="699" t="s">
        <v>499</v>
      </c>
      <c r="N1291" s="699"/>
      <c r="O1291" s="735"/>
      <c r="P1291" s="698" t="s">
        <v>371</v>
      </c>
      <c r="Q1291" s="735"/>
      <c r="R1291" s="721" t="s">
        <v>41</v>
      </c>
      <c r="S1291" s="722"/>
      <c r="T1291" s="718"/>
      <c r="U1291" s="723"/>
      <c r="V1291" s="724"/>
      <c r="W1291" s="725">
        <v>0</v>
      </c>
      <c r="X1291" s="726"/>
      <c r="Y1291" s="726"/>
      <c r="Z1291" s="723" t="s">
        <v>501</v>
      </c>
      <c r="AA1291" s="727">
        <v>0</v>
      </c>
      <c r="AB1291" s="718"/>
      <c r="AC1291" s="718"/>
      <c r="AD1291" s="728"/>
      <c r="AE1291" s="723"/>
      <c r="AF1291" s="728"/>
      <c r="AG1291" s="728"/>
      <c r="AH1291" s="728"/>
      <c r="AI1291" s="728"/>
      <c r="AJ1291" s="728"/>
      <c r="AK1291" s="729"/>
      <c r="AL1291" s="730">
        <f>(W1291*AA1291)</f>
        <v>0</v>
      </c>
      <c r="AM1291" s="731"/>
      <c r="AN1291" s="731"/>
      <c r="AO1291" s="731"/>
      <c r="AP1291" s="731"/>
      <c r="AQ1291" s="732"/>
    </row>
    <row r="1292" spans="1:43" ht="20.100000000000001" hidden="1" customHeight="1">
      <c r="A1292" s="698"/>
      <c r="B1292" s="699"/>
      <c r="C1292" s="699"/>
      <c r="D1292" s="699"/>
      <c r="E1292" s="699"/>
      <c r="F1292" s="699"/>
      <c r="G1292" s="700"/>
      <c r="H1292" s="701"/>
      <c r="I1292" s="733"/>
      <c r="J1292" s="710"/>
      <c r="K1292" s="710"/>
      <c r="L1292" s="734"/>
      <c r="M1292" s="699"/>
      <c r="N1292" s="699"/>
      <c r="O1292" s="735"/>
      <c r="P1292" s="698"/>
      <c r="Q1292" s="735"/>
      <c r="R1292" s="698"/>
      <c r="S1292" s="736"/>
      <c r="T1292" s="699"/>
      <c r="U1292" s="708"/>
      <c r="V1292" s="709"/>
      <c r="W1292" s="737">
        <v>0</v>
      </c>
      <c r="X1292" s="738"/>
      <c r="Y1292" s="738"/>
      <c r="Z1292" s="708" t="s">
        <v>501</v>
      </c>
      <c r="AA1292" s="739">
        <v>0</v>
      </c>
      <c r="AB1292" s="699"/>
      <c r="AC1292" s="699"/>
      <c r="AD1292" s="703"/>
      <c r="AE1292" s="703"/>
      <c r="AF1292" s="703"/>
      <c r="AG1292" s="703"/>
      <c r="AH1292" s="703"/>
      <c r="AI1292" s="703"/>
      <c r="AJ1292" s="703"/>
      <c r="AK1292" s="711"/>
      <c r="AL1292" s="740">
        <f>(W1292*AA1292)</f>
        <v>0</v>
      </c>
      <c r="AM1292" s="741"/>
      <c r="AN1292" s="741"/>
      <c r="AO1292" s="741"/>
      <c r="AP1292" s="741"/>
      <c r="AQ1292" s="742"/>
    </row>
    <row r="1293" spans="1:43" ht="20.100000000000001" hidden="1" customHeight="1">
      <c r="A1293" s="698"/>
      <c r="B1293" s="699"/>
      <c r="C1293" s="699"/>
      <c r="D1293" s="699"/>
      <c r="E1293" s="699"/>
      <c r="F1293" s="699"/>
      <c r="G1293" s="700"/>
      <c r="H1293" s="701"/>
      <c r="I1293" s="733"/>
      <c r="J1293" s="710"/>
      <c r="K1293" s="710"/>
      <c r="L1293" s="734"/>
      <c r="M1293" s="699"/>
      <c r="N1293" s="699"/>
      <c r="O1293" s="735"/>
      <c r="P1293" s="698"/>
      <c r="Q1293" s="735"/>
      <c r="R1293" s="698"/>
      <c r="S1293" s="736"/>
      <c r="T1293" s="699"/>
      <c r="U1293" s="708"/>
      <c r="V1293" s="709"/>
      <c r="W1293" s="737">
        <v>0</v>
      </c>
      <c r="X1293" s="738"/>
      <c r="Y1293" s="738"/>
      <c r="Z1293" s="708" t="s">
        <v>501</v>
      </c>
      <c r="AA1293" s="739">
        <v>0</v>
      </c>
      <c r="AB1293" s="699"/>
      <c r="AC1293" s="699"/>
      <c r="AD1293" s="703"/>
      <c r="AE1293" s="708"/>
      <c r="AF1293" s="703"/>
      <c r="AG1293" s="703"/>
      <c r="AH1293" s="703"/>
      <c r="AI1293" s="703"/>
      <c r="AJ1293" s="703"/>
      <c r="AK1293" s="711"/>
      <c r="AL1293" s="740">
        <f>(W1293*AA1293)</f>
        <v>0</v>
      </c>
      <c r="AM1293" s="741"/>
      <c r="AN1293" s="741"/>
      <c r="AO1293" s="741"/>
      <c r="AP1293" s="741"/>
      <c r="AQ1293" s="742"/>
    </row>
    <row r="1294" spans="1:43" ht="20.100000000000001" hidden="1" customHeight="1">
      <c r="A1294" s="698"/>
      <c r="B1294" s="699"/>
      <c r="C1294" s="699"/>
      <c r="D1294" s="699"/>
      <c r="E1294" s="699"/>
      <c r="F1294" s="699"/>
      <c r="G1294" s="700"/>
      <c r="H1294" s="701"/>
      <c r="I1294" s="733"/>
      <c r="J1294" s="710"/>
      <c r="K1294" s="710"/>
      <c r="L1294" s="734"/>
      <c r="M1294" s="699"/>
      <c r="N1294" s="699"/>
      <c r="O1294" s="735"/>
      <c r="P1294" s="698"/>
      <c r="Q1294" s="735"/>
      <c r="R1294" s="698"/>
      <c r="S1294" s="736"/>
      <c r="T1294" s="699"/>
      <c r="U1294" s="708"/>
      <c r="V1294" s="709"/>
      <c r="W1294" s="737">
        <v>0</v>
      </c>
      <c r="X1294" s="738"/>
      <c r="Y1294" s="738"/>
      <c r="Z1294" s="708" t="s">
        <v>501</v>
      </c>
      <c r="AA1294" s="739">
        <v>0</v>
      </c>
      <c r="AB1294" s="699"/>
      <c r="AC1294" s="699"/>
      <c r="AD1294" s="703"/>
      <c r="AE1294" s="708"/>
      <c r="AF1294" s="703"/>
      <c r="AG1294" s="703"/>
      <c r="AH1294" s="703"/>
      <c r="AI1294" s="703"/>
      <c r="AJ1294" s="703"/>
      <c r="AK1294" s="711"/>
      <c r="AL1294" s="740">
        <f>(W1294*AA1294)</f>
        <v>0</v>
      </c>
      <c r="AM1294" s="741"/>
      <c r="AN1294" s="741"/>
      <c r="AO1294" s="741"/>
      <c r="AP1294" s="741"/>
      <c r="AQ1294" s="742"/>
    </row>
    <row r="1295" spans="1:43" ht="20.100000000000001" hidden="1" customHeight="1">
      <c r="A1295" s="698"/>
      <c r="B1295" s="699"/>
      <c r="C1295" s="699"/>
      <c r="D1295" s="699"/>
      <c r="E1295" s="699"/>
      <c r="F1295" s="699"/>
      <c r="G1295" s="700"/>
      <c r="H1295" s="701"/>
      <c r="I1295" s="733"/>
      <c r="J1295" s="710"/>
      <c r="K1295" s="710"/>
      <c r="L1295" s="734"/>
      <c r="M1295" s="745"/>
      <c r="N1295" s="745"/>
      <c r="O1295" s="757"/>
      <c r="P1295" s="743"/>
      <c r="Q1295" s="757"/>
      <c r="R1295" s="743" t="s">
        <v>431</v>
      </c>
      <c r="S1295" s="744"/>
      <c r="T1295" s="745"/>
      <c r="U1295" s="746" t="s">
        <v>496</v>
      </c>
      <c r="V1295" s="747"/>
      <c r="W1295" s="758"/>
      <c r="X1295" s="758"/>
      <c r="Y1295" s="758"/>
      <c r="Z1295" s="751"/>
      <c r="AA1295" s="751"/>
      <c r="AB1295" s="751"/>
      <c r="AC1295" s="751"/>
      <c r="AD1295" s="751"/>
      <c r="AE1295" s="751"/>
      <c r="AF1295" s="751"/>
      <c r="AG1295" s="751"/>
      <c r="AH1295" s="751"/>
      <c r="AI1295" s="751"/>
      <c r="AJ1295" s="751"/>
      <c r="AK1295" s="752"/>
      <c r="AL1295" s="759">
        <f>SUM(AL1291:AL1294)</f>
        <v>0</v>
      </c>
      <c r="AM1295" s="760"/>
      <c r="AN1295" s="760"/>
      <c r="AO1295" s="760"/>
      <c r="AP1295" s="760"/>
      <c r="AQ1295" s="761"/>
    </row>
    <row r="1296" spans="1:43" ht="20.100000000000001" hidden="1" customHeight="1">
      <c r="A1296" s="698"/>
      <c r="B1296" s="699"/>
      <c r="C1296" s="699"/>
      <c r="D1296" s="699"/>
      <c r="E1296" s="699"/>
      <c r="F1296" s="699"/>
      <c r="G1296" s="700"/>
      <c r="H1296" s="701"/>
      <c r="I1296" s="733"/>
      <c r="J1296" s="710"/>
      <c r="K1296" s="710"/>
      <c r="L1296" s="734"/>
      <c r="M1296" s="699" t="s">
        <v>927</v>
      </c>
      <c r="N1296" s="699"/>
      <c r="O1296" s="735"/>
      <c r="P1296" s="698" t="s">
        <v>371</v>
      </c>
      <c r="Q1296" s="735"/>
      <c r="R1296" s="721" t="s">
        <v>41</v>
      </c>
      <c r="S1296" s="722"/>
      <c r="T1296" s="718"/>
      <c r="U1296" s="723"/>
      <c r="V1296" s="724"/>
      <c r="W1296" s="725">
        <v>0</v>
      </c>
      <c r="X1296" s="726"/>
      <c r="Y1296" s="726"/>
      <c r="Z1296" s="723" t="s">
        <v>501</v>
      </c>
      <c r="AA1296" s="727">
        <v>0</v>
      </c>
      <c r="AB1296" s="718"/>
      <c r="AC1296" s="718"/>
      <c r="AD1296" s="728"/>
      <c r="AE1296" s="723"/>
      <c r="AF1296" s="728"/>
      <c r="AG1296" s="728"/>
      <c r="AH1296" s="728"/>
      <c r="AI1296" s="728"/>
      <c r="AJ1296" s="728"/>
      <c r="AK1296" s="729"/>
      <c r="AL1296" s="730">
        <f>(W1296*AA1296)</f>
        <v>0</v>
      </c>
      <c r="AM1296" s="731"/>
      <c r="AN1296" s="731"/>
      <c r="AO1296" s="731"/>
      <c r="AP1296" s="731"/>
      <c r="AQ1296" s="732"/>
    </row>
    <row r="1297" spans="1:43" ht="20.100000000000001" hidden="1" customHeight="1">
      <c r="A1297" s="698"/>
      <c r="B1297" s="699"/>
      <c r="C1297" s="699"/>
      <c r="D1297" s="699"/>
      <c r="E1297" s="699"/>
      <c r="F1297" s="699"/>
      <c r="G1297" s="700"/>
      <c r="H1297" s="701"/>
      <c r="I1297" s="733"/>
      <c r="J1297" s="710"/>
      <c r="K1297" s="710"/>
      <c r="L1297" s="734"/>
      <c r="M1297" s="704"/>
      <c r="N1297" s="704"/>
      <c r="O1297" s="705"/>
      <c r="P1297" s="706"/>
      <c r="Q1297" s="735"/>
      <c r="R1297" s="698"/>
      <c r="S1297" s="736"/>
      <c r="T1297" s="699"/>
      <c r="U1297" s="708"/>
      <c r="V1297" s="709"/>
      <c r="W1297" s="737">
        <v>0</v>
      </c>
      <c r="X1297" s="738"/>
      <c r="Y1297" s="738"/>
      <c r="Z1297" s="708" t="s">
        <v>501</v>
      </c>
      <c r="AA1297" s="739">
        <v>0</v>
      </c>
      <c r="AB1297" s="699"/>
      <c r="AC1297" s="699"/>
      <c r="AD1297" s="703"/>
      <c r="AE1297" s="703"/>
      <c r="AF1297" s="703"/>
      <c r="AG1297" s="703"/>
      <c r="AH1297" s="703"/>
      <c r="AI1297" s="703"/>
      <c r="AJ1297" s="703"/>
      <c r="AK1297" s="711"/>
      <c r="AL1297" s="740">
        <f>(W1297*AA1297)</f>
        <v>0</v>
      </c>
      <c r="AM1297" s="741"/>
      <c r="AN1297" s="741"/>
      <c r="AO1297" s="741"/>
      <c r="AP1297" s="741"/>
      <c r="AQ1297" s="742"/>
    </row>
    <row r="1298" spans="1:43" ht="20.100000000000001" hidden="1" customHeight="1">
      <c r="A1298" s="698"/>
      <c r="B1298" s="699"/>
      <c r="C1298" s="699"/>
      <c r="D1298" s="699"/>
      <c r="E1298" s="699"/>
      <c r="F1298" s="699"/>
      <c r="G1298" s="700"/>
      <c r="H1298" s="701"/>
      <c r="I1298" s="733"/>
      <c r="J1298" s="710"/>
      <c r="K1298" s="710"/>
      <c r="L1298" s="734"/>
      <c r="M1298" s="699"/>
      <c r="N1298" s="699"/>
      <c r="O1298" s="735"/>
      <c r="P1298" s="698"/>
      <c r="Q1298" s="735"/>
      <c r="R1298" s="698"/>
      <c r="S1298" s="736"/>
      <c r="T1298" s="699"/>
      <c r="U1298" s="708"/>
      <c r="V1298" s="709"/>
      <c r="W1298" s="737">
        <v>0</v>
      </c>
      <c r="X1298" s="738"/>
      <c r="Y1298" s="738"/>
      <c r="Z1298" s="708" t="s">
        <v>501</v>
      </c>
      <c r="AA1298" s="739">
        <v>0</v>
      </c>
      <c r="AB1298" s="699"/>
      <c r="AC1298" s="699"/>
      <c r="AD1298" s="703"/>
      <c r="AE1298" s="708"/>
      <c r="AF1298" s="703"/>
      <c r="AG1298" s="703"/>
      <c r="AH1298" s="703"/>
      <c r="AI1298" s="703"/>
      <c r="AJ1298" s="703"/>
      <c r="AK1298" s="711"/>
      <c r="AL1298" s="740">
        <f>(W1298*AA1298)</f>
        <v>0</v>
      </c>
      <c r="AM1298" s="741"/>
      <c r="AN1298" s="741"/>
      <c r="AO1298" s="741"/>
      <c r="AP1298" s="741"/>
      <c r="AQ1298" s="742"/>
    </row>
    <row r="1299" spans="1:43" ht="20.100000000000001" hidden="1" customHeight="1">
      <c r="A1299" s="698"/>
      <c r="B1299" s="699"/>
      <c r="C1299" s="699"/>
      <c r="D1299" s="699"/>
      <c r="E1299" s="699"/>
      <c r="F1299" s="699"/>
      <c r="G1299" s="700"/>
      <c r="H1299" s="701"/>
      <c r="I1299" s="733"/>
      <c r="J1299" s="710"/>
      <c r="K1299" s="710"/>
      <c r="L1299" s="734"/>
      <c r="M1299" s="699"/>
      <c r="N1299" s="699"/>
      <c r="O1299" s="735"/>
      <c r="P1299" s="698"/>
      <c r="Q1299" s="735"/>
      <c r="R1299" s="698"/>
      <c r="S1299" s="736"/>
      <c r="T1299" s="699"/>
      <c r="U1299" s="708"/>
      <c r="V1299" s="709"/>
      <c r="W1299" s="737">
        <v>0</v>
      </c>
      <c r="X1299" s="738"/>
      <c r="Y1299" s="738"/>
      <c r="Z1299" s="708" t="s">
        <v>501</v>
      </c>
      <c r="AA1299" s="739">
        <v>0</v>
      </c>
      <c r="AB1299" s="699"/>
      <c r="AC1299" s="699"/>
      <c r="AD1299" s="703"/>
      <c r="AE1299" s="708"/>
      <c r="AF1299" s="703"/>
      <c r="AG1299" s="703"/>
      <c r="AH1299" s="703"/>
      <c r="AI1299" s="703"/>
      <c r="AJ1299" s="703"/>
      <c r="AK1299" s="711"/>
      <c r="AL1299" s="740">
        <f>(W1299*AA1299)</f>
        <v>0</v>
      </c>
      <c r="AM1299" s="741"/>
      <c r="AN1299" s="741"/>
      <c r="AO1299" s="741"/>
      <c r="AP1299" s="741"/>
      <c r="AQ1299" s="742"/>
    </row>
    <row r="1300" spans="1:43" ht="20.100000000000001" hidden="1" customHeight="1">
      <c r="A1300" s="698"/>
      <c r="B1300" s="699"/>
      <c r="C1300" s="699"/>
      <c r="D1300" s="699"/>
      <c r="E1300" s="699"/>
      <c r="F1300" s="699"/>
      <c r="G1300" s="700"/>
      <c r="H1300" s="701"/>
      <c r="I1300" s="733"/>
      <c r="J1300" s="710"/>
      <c r="K1300" s="710"/>
      <c r="L1300" s="734"/>
      <c r="M1300" s="756"/>
      <c r="N1300" s="745"/>
      <c r="O1300" s="757"/>
      <c r="P1300" s="743"/>
      <c r="Q1300" s="757"/>
      <c r="R1300" s="743" t="s">
        <v>431</v>
      </c>
      <c r="S1300" s="744"/>
      <c r="T1300" s="745"/>
      <c r="U1300" s="746" t="s">
        <v>496</v>
      </c>
      <c r="V1300" s="747"/>
      <c r="W1300" s="758"/>
      <c r="X1300" s="758"/>
      <c r="Y1300" s="758"/>
      <c r="Z1300" s="751"/>
      <c r="AA1300" s="751"/>
      <c r="AB1300" s="751"/>
      <c r="AC1300" s="751"/>
      <c r="AD1300" s="751"/>
      <c r="AE1300" s="751"/>
      <c r="AF1300" s="751"/>
      <c r="AG1300" s="751"/>
      <c r="AH1300" s="751"/>
      <c r="AI1300" s="751"/>
      <c r="AJ1300" s="751"/>
      <c r="AK1300" s="752"/>
      <c r="AL1300" s="759">
        <f>SUM(AL1296:AL1299)</f>
        <v>0</v>
      </c>
      <c r="AM1300" s="760"/>
      <c r="AN1300" s="760"/>
      <c r="AO1300" s="760"/>
      <c r="AP1300" s="760"/>
      <c r="AQ1300" s="761"/>
    </row>
    <row r="1301" spans="1:43" ht="20.100000000000001" hidden="1" customHeight="1">
      <c r="A1301" s="698"/>
      <c r="B1301" s="699"/>
      <c r="C1301" s="699"/>
      <c r="D1301" s="699"/>
      <c r="E1301" s="699"/>
      <c r="F1301" s="699"/>
      <c r="G1301" s="700"/>
      <c r="H1301" s="701"/>
      <c r="I1301" s="733"/>
      <c r="J1301" s="710"/>
      <c r="K1301" s="710"/>
      <c r="L1301" s="734"/>
      <c r="M1301" s="699" t="s">
        <v>928</v>
      </c>
      <c r="N1301" s="699"/>
      <c r="O1301" s="735"/>
      <c r="P1301" s="698" t="s">
        <v>371</v>
      </c>
      <c r="Q1301" s="735"/>
      <c r="R1301" s="721" t="s">
        <v>41</v>
      </c>
      <c r="S1301" s="722"/>
      <c r="T1301" s="718"/>
      <c r="U1301" s="723"/>
      <c r="V1301" s="724"/>
      <c r="W1301" s="725">
        <v>0</v>
      </c>
      <c r="X1301" s="726"/>
      <c r="Y1301" s="726"/>
      <c r="Z1301" s="723" t="s">
        <v>501</v>
      </c>
      <c r="AA1301" s="727">
        <v>0</v>
      </c>
      <c r="AB1301" s="718"/>
      <c r="AC1301" s="718"/>
      <c r="AD1301" s="728"/>
      <c r="AE1301" s="723"/>
      <c r="AF1301" s="728"/>
      <c r="AG1301" s="728"/>
      <c r="AH1301" s="728"/>
      <c r="AI1301" s="728"/>
      <c r="AJ1301" s="728"/>
      <c r="AK1301" s="729"/>
      <c r="AL1301" s="730">
        <f>(W1301*AA1301)</f>
        <v>0</v>
      </c>
      <c r="AM1301" s="731"/>
      <c r="AN1301" s="731"/>
      <c r="AO1301" s="731"/>
      <c r="AP1301" s="731"/>
      <c r="AQ1301" s="732"/>
    </row>
    <row r="1302" spans="1:43" ht="20.100000000000001" hidden="1" customHeight="1">
      <c r="A1302" s="698"/>
      <c r="B1302" s="699"/>
      <c r="C1302" s="699"/>
      <c r="D1302" s="699"/>
      <c r="E1302" s="699"/>
      <c r="F1302" s="699"/>
      <c r="G1302" s="700"/>
      <c r="H1302" s="701"/>
      <c r="I1302" s="733"/>
      <c r="J1302" s="710"/>
      <c r="K1302" s="710"/>
      <c r="L1302" s="734"/>
      <c r="M1302" s="704"/>
      <c r="N1302" s="704"/>
      <c r="O1302" s="705"/>
      <c r="P1302" s="706"/>
      <c r="Q1302" s="735"/>
      <c r="R1302" s="698"/>
      <c r="S1302" s="736"/>
      <c r="T1302" s="699"/>
      <c r="U1302" s="708"/>
      <c r="V1302" s="709"/>
      <c r="W1302" s="737">
        <v>0</v>
      </c>
      <c r="X1302" s="738"/>
      <c r="Y1302" s="738"/>
      <c r="Z1302" s="708" t="s">
        <v>501</v>
      </c>
      <c r="AA1302" s="739">
        <v>0</v>
      </c>
      <c r="AB1302" s="699"/>
      <c r="AC1302" s="699"/>
      <c r="AD1302" s="703"/>
      <c r="AE1302" s="703"/>
      <c r="AF1302" s="703"/>
      <c r="AG1302" s="703"/>
      <c r="AH1302" s="703"/>
      <c r="AI1302" s="703"/>
      <c r="AJ1302" s="703"/>
      <c r="AK1302" s="711"/>
      <c r="AL1302" s="740">
        <f>(W1302*AA1302)</f>
        <v>0</v>
      </c>
      <c r="AM1302" s="741"/>
      <c r="AN1302" s="741"/>
      <c r="AO1302" s="741"/>
      <c r="AP1302" s="741"/>
      <c r="AQ1302" s="742"/>
    </row>
    <row r="1303" spans="1:43" ht="20.100000000000001" hidden="1" customHeight="1">
      <c r="A1303" s="698"/>
      <c r="B1303" s="699"/>
      <c r="C1303" s="699"/>
      <c r="D1303" s="699"/>
      <c r="E1303" s="699"/>
      <c r="F1303" s="699"/>
      <c r="G1303" s="700"/>
      <c r="H1303" s="701"/>
      <c r="I1303" s="733"/>
      <c r="J1303" s="710"/>
      <c r="K1303" s="710"/>
      <c r="L1303" s="734"/>
      <c r="M1303" s="699"/>
      <c r="N1303" s="699"/>
      <c r="O1303" s="735"/>
      <c r="P1303" s="698"/>
      <c r="Q1303" s="735"/>
      <c r="R1303" s="698"/>
      <c r="S1303" s="736"/>
      <c r="T1303" s="699"/>
      <c r="U1303" s="708"/>
      <c r="V1303" s="709"/>
      <c r="W1303" s="737">
        <v>0</v>
      </c>
      <c r="X1303" s="738"/>
      <c r="Y1303" s="738"/>
      <c r="Z1303" s="708" t="s">
        <v>501</v>
      </c>
      <c r="AA1303" s="739">
        <v>0</v>
      </c>
      <c r="AB1303" s="699"/>
      <c r="AC1303" s="699"/>
      <c r="AD1303" s="703"/>
      <c r="AE1303" s="708"/>
      <c r="AF1303" s="703"/>
      <c r="AG1303" s="703"/>
      <c r="AH1303" s="703"/>
      <c r="AI1303" s="703"/>
      <c r="AJ1303" s="703"/>
      <c r="AK1303" s="711"/>
      <c r="AL1303" s="740">
        <f>(W1303*AA1303)</f>
        <v>0</v>
      </c>
      <c r="AM1303" s="741"/>
      <c r="AN1303" s="741"/>
      <c r="AO1303" s="741"/>
      <c r="AP1303" s="741"/>
      <c r="AQ1303" s="742"/>
    </row>
    <row r="1304" spans="1:43" ht="20.100000000000001" hidden="1" customHeight="1">
      <c r="A1304" s="698"/>
      <c r="B1304" s="699"/>
      <c r="C1304" s="699"/>
      <c r="D1304" s="699"/>
      <c r="E1304" s="699"/>
      <c r="F1304" s="699"/>
      <c r="G1304" s="700"/>
      <c r="H1304" s="701"/>
      <c r="I1304" s="733"/>
      <c r="J1304" s="710"/>
      <c r="K1304" s="710"/>
      <c r="L1304" s="734"/>
      <c r="M1304" s="699"/>
      <c r="N1304" s="699"/>
      <c r="O1304" s="735"/>
      <c r="P1304" s="698"/>
      <c r="Q1304" s="735"/>
      <c r="R1304" s="698"/>
      <c r="S1304" s="736"/>
      <c r="T1304" s="699"/>
      <c r="U1304" s="708"/>
      <c r="V1304" s="709"/>
      <c r="W1304" s="737">
        <v>0</v>
      </c>
      <c r="X1304" s="738"/>
      <c r="Y1304" s="738"/>
      <c r="Z1304" s="708" t="s">
        <v>501</v>
      </c>
      <c r="AA1304" s="739">
        <v>0</v>
      </c>
      <c r="AB1304" s="699"/>
      <c r="AC1304" s="699"/>
      <c r="AD1304" s="703"/>
      <c r="AE1304" s="708"/>
      <c r="AF1304" s="703"/>
      <c r="AG1304" s="703"/>
      <c r="AH1304" s="703"/>
      <c r="AI1304" s="703"/>
      <c r="AJ1304" s="703"/>
      <c r="AK1304" s="711"/>
      <c r="AL1304" s="740">
        <f>(W1304*AA1304)</f>
        <v>0</v>
      </c>
      <c r="AM1304" s="741"/>
      <c r="AN1304" s="741"/>
      <c r="AO1304" s="741"/>
      <c r="AP1304" s="741"/>
      <c r="AQ1304" s="742"/>
    </row>
    <row r="1305" spans="1:43" ht="20.100000000000001" hidden="1" customHeight="1">
      <c r="A1305" s="698"/>
      <c r="B1305" s="699"/>
      <c r="C1305" s="699"/>
      <c r="D1305" s="699"/>
      <c r="E1305" s="699"/>
      <c r="F1305" s="699"/>
      <c r="G1305" s="700"/>
      <c r="H1305" s="701"/>
      <c r="I1305" s="733"/>
      <c r="J1305" s="710"/>
      <c r="K1305" s="710"/>
      <c r="L1305" s="734"/>
      <c r="M1305" s="745"/>
      <c r="N1305" s="745"/>
      <c r="O1305" s="757"/>
      <c r="P1305" s="743"/>
      <c r="Q1305" s="757"/>
      <c r="R1305" s="743" t="s">
        <v>431</v>
      </c>
      <c r="S1305" s="744"/>
      <c r="T1305" s="745"/>
      <c r="U1305" s="746" t="s">
        <v>496</v>
      </c>
      <c r="V1305" s="747"/>
      <c r="W1305" s="758"/>
      <c r="X1305" s="758"/>
      <c r="Y1305" s="758"/>
      <c r="Z1305" s="751"/>
      <c r="AA1305" s="751"/>
      <c r="AB1305" s="751"/>
      <c r="AC1305" s="751"/>
      <c r="AD1305" s="751"/>
      <c r="AE1305" s="751"/>
      <c r="AF1305" s="751"/>
      <c r="AG1305" s="751"/>
      <c r="AH1305" s="751"/>
      <c r="AI1305" s="751"/>
      <c r="AJ1305" s="751"/>
      <c r="AK1305" s="752"/>
      <c r="AL1305" s="759">
        <f>SUM(AL1301:AL1304)</f>
        <v>0</v>
      </c>
      <c r="AM1305" s="760"/>
      <c r="AN1305" s="760"/>
      <c r="AO1305" s="760"/>
      <c r="AP1305" s="760"/>
      <c r="AQ1305" s="761"/>
    </row>
    <row r="1306" spans="1:43" ht="20.100000000000001" hidden="1" customHeight="1">
      <c r="A1306" s="698"/>
      <c r="B1306" s="699"/>
      <c r="C1306" s="699"/>
      <c r="D1306" s="699"/>
      <c r="E1306" s="699"/>
      <c r="F1306" s="699"/>
      <c r="G1306" s="700"/>
      <c r="H1306" s="701"/>
      <c r="I1306" s="733"/>
      <c r="J1306" s="710"/>
      <c r="K1306" s="710"/>
      <c r="L1306" s="734"/>
      <c r="M1306" s="699" t="s">
        <v>929</v>
      </c>
      <c r="N1306" s="699"/>
      <c r="O1306" s="735"/>
      <c r="P1306" s="698" t="s">
        <v>371</v>
      </c>
      <c r="Q1306" s="735"/>
      <c r="R1306" s="721" t="s">
        <v>41</v>
      </c>
      <c r="S1306" s="722"/>
      <c r="T1306" s="718"/>
      <c r="U1306" s="723"/>
      <c r="V1306" s="724"/>
      <c r="W1306" s="725">
        <v>0</v>
      </c>
      <c r="X1306" s="726"/>
      <c r="Y1306" s="726"/>
      <c r="Z1306" s="723" t="s">
        <v>501</v>
      </c>
      <c r="AA1306" s="727">
        <v>0</v>
      </c>
      <c r="AB1306" s="718"/>
      <c r="AC1306" s="718"/>
      <c r="AD1306" s="728"/>
      <c r="AE1306" s="723"/>
      <c r="AF1306" s="728"/>
      <c r="AG1306" s="728"/>
      <c r="AH1306" s="728"/>
      <c r="AI1306" s="728"/>
      <c r="AJ1306" s="728"/>
      <c r="AK1306" s="729"/>
      <c r="AL1306" s="730">
        <f>(W1306*AA1306)</f>
        <v>0</v>
      </c>
      <c r="AM1306" s="731"/>
      <c r="AN1306" s="731"/>
      <c r="AO1306" s="731"/>
      <c r="AP1306" s="731"/>
      <c r="AQ1306" s="732"/>
    </row>
    <row r="1307" spans="1:43" ht="20.100000000000001" hidden="1" customHeight="1">
      <c r="A1307" s="698"/>
      <c r="B1307" s="699"/>
      <c r="C1307" s="699"/>
      <c r="D1307" s="699"/>
      <c r="E1307" s="699"/>
      <c r="F1307" s="699"/>
      <c r="G1307" s="700"/>
      <c r="H1307" s="701"/>
      <c r="I1307" s="733"/>
      <c r="J1307" s="710"/>
      <c r="K1307" s="710"/>
      <c r="L1307" s="734"/>
      <c r="M1307" s="704"/>
      <c r="N1307" s="704"/>
      <c r="O1307" s="705"/>
      <c r="P1307" s="706"/>
      <c r="Q1307" s="735"/>
      <c r="R1307" s="698"/>
      <c r="S1307" s="736"/>
      <c r="T1307" s="699"/>
      <c r="U1307" s="708"/>
      <c r="V1307" s="709"/>
      <c r="W1307" s="737">
        <v>0</v>
      </c>
      <c r="X1307" s="738"/>
      <c r="Y1307" s="738"/>
      <c r="Z1307" s="708" t="s">
        <v>501</v>
      </c>
      <c r="AA1307" s="739">
        <v>0</v>
      </c>
      <c r="AB1307" s="699"/>
      <c r="AC1307" s="699"/>
      <c r="AD1307" s="703"/>
      <c r="AE1307" s="703"/>
      <c r="AF1307" s="703"/>
      <c r="AG1307" s="703"/>
      <c r="AH1307" s="703"/>
      <c r="AI1307" s="703"/>
      <c r="AJ1307" s="703"/>
      <c r="AK1307" s="711"/>
      <c r="AL1307" s="740">
        <f>(W1307*AA1307)</f>
        <v>0</v>
      </c>
      <c r="AM1307" s="741"/>
      <c r="AN1307" s="741"/>
      <c r="AO1307" s="741"/>
      <c r="AP1307" s="741"/>
      <c r="AQ1307" s="742"/>
    </row>
    <row r="1308" spans="1:43" ht="20.100000000000001" hidden="1" customHeight="1">
      <c r="A1308" s="698"/>
      <c r="B1308" s="699"/>
      <c r="C1308" s="699"/>
      <c r="D1308" s="699"/>
      <c r="E1308" s="699"/>
      <c r="F1308" s="699"/>
      <c r="G1308" s="700"/>
      <c r="H1308" s="701"/>
      <c r="I1308" s="733"/>
      <c r="J1308" s="710"/>
      <c r="K1308" s="710"/>
      <c r="L1308" s="734"/>
      <c r="M1308" s="699"/>
      <c r="N1308" s="699"/>
      <c r="O1308" s="735"/>
      <c r="P1308" s="698"/>
      <c r="Q1308" s="735"/>
      <c r="R1308" s="698"/>
      <c r="S1308" s="736"/>
      <c r="T1308" s="699"/>
      <c r="U1308" s="708"/>
      <c r="V1308" s="709"/>
      <c r="W1308" s="737">
        <v>0</v>
      </c>
      <c r="X1308" s="738"/>
      <c r="Y1308" s="738"/>
      <c r="Z1308" s="708" t="s">
        <v>501</v>
      </c>
      <c r="AA1308" s="739">
        <v>0</v>
      </c>
      <c r="AB1308" s="699"/>
      <c r="AC1308" s="699"/>
      <c r="AD1308" s="703"/>
      <c r="AE1308" s="708"/>
      <c r="AF1308" s="703"/>
      <c r="AG1308" s="703"/>
      <c r="AH1308" s="703"/>
      <c r="AI1308" s="703"/>
      <c r="AJ1308" s="703"/>
      <c r="AK1308" s="711"/>
      <c r="AL1308" s="740">
        <f>(W1308*AA1308)</f>
        <v>0</v>
      </c>
      <c r="AM1308" s="741"/>
      <c r="AN1308" s="741"/>
      <c r="AO1308" s="741"/>
      <c r="AP1308" s="741"/>
      <c r="AQ1308" s="742"/>
    </row>
    <row r="1309" spans="1:43" ht="20.100000000000001" hidden="1" customHeight="1">
      <c r="A1309" s="698"/>
      <c r="B1309" s="699"/>
      <c r="C1309" s="699"/>
      <c r="D1309" s="699"/>
      <c r="E1309" s="699"/>
      <c r="F1309" s="699"/>
      <c r="G1309" s="700"/>
      <c r="H1309" s="701"/>
      <c r="I1309" s="733"/>
      <c r="J1309" s="710"/>
      <c r="K1309" s="710"/>
      <c r="L1309" s="734"/>
      <c r="M1309" s="699"/>
      <c r="N1309" s="699"/>
      <c r="O1309" s="735"/>
      <c r="P1309" s="698"/>
      <c r="Q1309" s="735"/>
      <c r="R1309" s="698"/>
      <c r="S1309" s="736"/>
      <c r="T1309" s="699"/>
      <c r="U1309" s="708"/>
      <c r="V1309" s="709"/>
      <c r="W1309" s="737">
        <v>0</v>
      </c>
      <c r="X1309" s="738"/>
      <c r="Y1309" s="738"/>
      <c r="Z1309" s="708" t="s">
        <v>501</v>
      </c>
      <c r="AA1309" s="739">
        <v>0</v>
      </c>
      <c r="AB1309" s="699"/>
      <c r="AC1309" s="699"/>
      <c r="AD1309" s="703"/>
      <c r="AE1309" s="708"/>
      <c r="AF1309" s="703"/>
      <c r="AG1309" s="703"/>
      <c r="AH1309" s="703"/>
      <c r="AI1309" s="703"/>
      <c r="AJ1309" s="703"/>
      <c r="AK1309" s="711"/>
      <c r="AL1309" s="740">
        <f>(W1309*AA1309)</f>
        <v>0</v>
      </c>
      <c r="AM1309" s="741"/>
      <c r="AN1309" s="741"/>
      <c r="AO1309" s="741"/>
      <c r="AP1309" s="741"/>
      <c r="AQ1309" s="742"/>
    </row>
    <row r="1310" spans="1:43" ht="20.100000000000001" hidden="1" customHeight="1">
      <c r="A1310" s="768"/>
      <c r="B1310" s="769"/>
      <c r="C1310" s="769"/>
      <c r="D1310" s="769"/>
      <c r="E1310" s="769"/>
      <c r="F1310" s="769"/>
      <c r="G1310" s="770"/>
      <c r="H1310" s="771"/>
      <c r="I1310" s="772"/>
      <c r="J1310" s="773"/>
      <c r="K1310" s="773"/>
      <c r="L1310" s="774"/>
      <c r="M1310" s="769"/>
      <c r="N1310" s="769"/>
      <c r="O1310" s="775"/>
      <c r="P1310" s="768"/>
      <c r="Q1310" s="775"/>
      <c r="R1310" s="768" t="s">
        <v>431</v>
      </c>
      <c r="S1310" s="776"/>
      <c r="T1310" s="769"/>
      <c r="U1310" s="777" t="s">
        <v>496</v>
      </c>
      <c r="V1310" s="778"/>
      <c r="W1310" s="779"/>
      <c r="X1310" s="779"/>
      <c r="Y1310" s="779"/>
      <c r="Z1310" s="780"/>
      <c r="AA1310" s="780"/>
      <c r="AB1310" s="780"/>
      <c r="AC1310" s="780"/>
      <c r="AD1310" s="780"/>
      <c r="AE1310" s="780"/>
      <c r="AF1310" s="780"/>
      <c r="AG1310" s="780"/>
      <c r="AH1310" s="780"/>
      <c r="AI1310" s="780"/>
      <c r="AJ1310" s="780"/>
      <c r="AK1310" s="781"/>
      <c r="AL1310" s="1334">
        <f>SUM(AL1306:AL1309)</f>
        <v>0</v>
      </c>
      <c r="AM1310" s="1335"/>
      <c r="AN1310" s="1335"/>
      <c r="AO1310" s="1335"/>
      <c r="AP1310" s="1335"/>
      <c r="AQ1310" s="1336"/>
    </row>
    <row r="1311" spans="1:43" ht="20.100000000000001" hidden="1" customHeight="1">
      <c r="A1311" s="683" t="s">
        <v>931</v>
      </c>
      <c r="B1311" s="684"/>
      <c r="C1311" s="684"/>
      <c r="D1311" s="684"/>
      <c r="E1311" s="684"/>
      <c r="F1311" s="684"/>
      <c r="G1311" s="684"/>
      <c r="H1311" s="685"/>
      <c r="I1311" s="686" t="s">
        <v>932</v>
      </c>
      <c r="J1311" s="688"/>
      <c r="K1311" s="688"/>
      <c r="L1311" s="688"/>
      <c r="M1311" s="688"/>
      <c r="N1311" s="688"/>
      <c r="O1311" s="688"/>
      <c r="P1311" s="690" t="s">
        <v>41</v>
      </c>
      <c r="Q1311" s="685"/>
      <c r="R1311" s="693" t="s">
        <v>933</v>
      </c>
      <c r="S1311" s="687"/>
      <c r="T1311" s="687"/>
      <c r="U1311" s="859"/>
      <c r="V1311" s="687"/>
      <c r="W1311" s="687"/>
      <c r="X1311" s="687"/>
      <c r="Y1311" s="1028"/>
      <c r="Z1311" s="693"/>
      <c r="AA1311" s="693"/>
      <c r="AB1311" s="693"/>
      <c r="AC1311" s="693"/>
      <c r="AD1311" s="693"/>
      <c r="AE1311" s="693"/>
      <c r="AF1311" s="693"/>
      <c r="AG1311" s="693"/>
      <c r="AH1311" s="878"/>
      <c r="AI1311" s="693"/>
      <c r="AJ1311" s="693"/>
      <c r="AK1311" s="693"/>
      <c r="AL1311" s="789"/>
      <c r="AM1311" s="693"/>
      <c r="AN1311" s="878"/>
      <c r="AO1311" s="693"/>
      <c r="AP1311" s="693"/>
      <c r="AQ1311" s="790"/>
    </row>
    <row r="1312" spans="1:43" ht="20.100000000000001" hidden="1" customHeight="1">
      <c r="A1312" s="698"/>
      <c r="B1312" s="699"/>
      <c r="C1312" s="699"/>
      <c r="D1312" s="699"/>
      <c r="E1312" s="699"/>
      <c r="F1312" s="699"/>
      <c r="G1312" s="700"/>
      <c r="H1312" s="701"/>
      <c r="I1312" s="765" t="s">
        <v>934</v>
      </c>
      <c r="J1312" s="1053"/>
      <c r="K1312" s="1053"/>
      <c r="L1312" s="1053"/>
      <c r="M1312" s="1053"/>
      <c r="N1312" s="1053"/>
      <c r="O1312" s="1053"/>
      <c r="P1312" s="698" t="s">
        <v>521</v>
      </c>
      <c r="Q1312" s="735"/>
      <c r="R1312" s="1337" t="s">
        <v>41</v>
      </c>
      <c r="S1312" s="736"/>
      <c r="T1312" s="699"/>
      <c r="U1312" s="708" t="s">
        <v>496</v>
      </c>
      <c r="V1312" s="709"/>
      <c r="W1312" s="737">
        <v>0</v>
      </c>
      <c r="X1312" s="1338"/>
      <c r="Y1312" s="738"/>
      <c r="Z1312" s="708" t="s">
        <v>501</v>
      </c>
      <c r="AA1312" s="937">
        <v>0</v>
      </c>
      <c r="AB1312" s="766"/>
      <c r="AC1312" s="766"/>
      <c r="AD1312" s="703"/>
      <c r="AE1312" s="699" t="s">
        <v>479</v>
      </c>
      <c r="AF1312" s="1096">
        <f>(W1312*AA1312)</f>
        <v>0</v>
      </c>
      <c r="AG1312" s="1096"/>
      <c r="AH1312" s="1096"/>
      <c r="AI1312" s="1096"/>
      <c r="AJ1312" s="713"/>
      <c r="AK1312" s="713"/>
      <c r="AL1312" s="712"/>
      <c r="AM1312" s="713"/>
      <c r="AN1312" s="713"/>
      <c r="AO1312" s="713"/>
      <c r="AP1312" s="713"/>
      <c r="AQ1312" s="714"/>
    </row>
    <row r="1313" spans="1:43" ht="20.100000000000001" hidden="1" customHeight="1">
      <c r="A1313" s="698"/>
      <c r="B1313" s="699"/>
      <c r="C1313" s="699"/>
      <c r="D1313" s="699"/>
      <c r="E1313" s="699"/>
      <c r="F1313" s="699"/>
      <c r="G1313" s="700"/>
      <c r="H1313" s="701"/>
      <c r="I1313" s="765"/>
      <c r="J1313" s="1053"/>
      <c r="K1313" s="1053"/>
      <c r="L1313" s="1053"/>
      <c r="M1313" s="1053"/>
      <c r="N1313" s="1053"/>
      <c r="O1313" s="1053"/>
      <c r="P1313" s="698"/>
      <c r="Q1313" s="735"/>
      <c r="R1313" s="699"/>
      <c r="S1313" s="736"/>
      <c r="T1313" s="699"/>
      <c r="U1313" s="708" t="s">
        <v>496</v>
      </c>
      <c r="V1313" s="709"/>
      <c r="W1313" s="737">
        <v>0</v>
      </c>
      <c r="X1313" s="1338"/>
      <c r="Y1313" s="738"/>
      <c r="Z1313" s="708" t="s">
        <v>501</v>
      </c>
      <c r="AA1313" s="937">
        <v>0</v>
      </c>
      <c r="AB1313" s="766"/>
      <c r="AC1313" s="766"/>
      <c r="AD1313" s="703"/>
      <c r="AE1313" s="708" t="s">
        <v>479</v>
      </c>
      <c r="AF1313" s="1096">
        <f>(W1313*AA1313)</f>
        <v>0</v>
      </c>
      <c r="AG1313" s="1096"/>
      <c r="AH1313" s="1096"/>
      <c r="AI1313" s="1096"/>
      <c r="AJ1313" s="713"/>
      <c r="AK1313" s="714"/>
      <c r="AL1313" s="712"/>
      <c r="AM1313" s="713"/>
      <c r="AN1313" s="713"/>
      <c r="AO1313" s="713"/>
      <c r="AP1313" s="713"/>
      <c r="AQ1313" s="714"/>
    </row>
    <row r="1314" spans="1:43" ht="20.100000000000001" hidden="1" customHeight="1">
      <c r="A1314" s="698"/>
      <c r="B1314" s="699"/>
      <c r="C1314" s="699"/>
      <c r="D1314" s="699"/>
      <c r="E1314" s="699"/>
      <c r="F1314" s="699"/>
      <c r="G1314" s="700"/>
      <c r="H1314" s="701"/>
      <c r="I1314" s="733"/>
      <c r="J1314" s="710"/>
      <c r="K1314" s="710"/>
      <c r="L1314" s="710"/>
      <c r="M1314" s="699"/>
      <c r="N1314" s="699"/>
      <c r="O1314" s="699"/>
      <c r="P1314" s="698"/>
      <c r="Q1314" s="735"/>
      <c r="R1314" s="699"/>
      <c r="S1314" s="736"/>
      <c r="T1314" s="699"/>
      <c r="U1314" s="708" t="s">
        <v>496</v>
      </c>
      <c r="V1314" s="709"/>
      <c r="W1314" s="737">
        <v>0</v>
      </c>
      <c r="X1314" s="1338"/>
      <c r="Y1314" s="738"/>
      <c r="Z1314" s="708" t="s">
        <v>501</v>
      </c>
      <c r="AA1314" s="937">
        <v>0</v>
      </c>
      <c r="AB1314" s="766"/>
      <c r="AC1314" s="766"/>
      <c r="AD1314" s="703"/>
      <c r="AE1314" s="708" t="s">
        <v>479</v>
      </c>
      <c r="AF1314" s="1096">
        <f>(W1314*AA1314)</f>
        <v>0</v>
      </c>
      <c r="AG1314" s="1096"/>
      <c r="AH1314" s="1096"/>
      <c r="AI1314" s="1096"/>
      <c r="AJ1314" s="713"/>
      <c r="AK1314" s="714"/>
      <c r="AL1314" s="712"/>
      <c r="AM1314" s="713"/>
      <c r="AN1314" s="713"/>
      <c r="AO1314" s="713"/>
      <c r="AP1314" s="713"/>
      <c r="AQ1314" s="714"/>
    </row>
    <row r="1315" spans="1:43" ht="20.100000000000001" hidden="1" customHeight="1">
      <c r="A1315" s="698"/>
      <c r="B1315" s="699"/>
      <c r="C1315" s="699"/>
      <c r="D1315" s="699"/>
      <c r="E1315" s="699"/>
      <c r="F1315" s="699"/>
      <c r="G1315" s="700"/>
      <c r="H1315" s="701"/>
      <c r="I1315" s="733"/>
      <c r="J1315" s="710"/>
      <c r="K1315" s="710"/>
      <c r="L1315" s="710"/>
      <c r="M1315" s="699"/>
      <c r="N1315" s="699"/>
      <c r="O1315" s="699"/>
      <c r="P1315" s="698"/>
      <c r="Q1315" s="735"/>
      <c r="R1315" s="699"/>
      <c r="S1315" s="736"/>
      <c r="T1315" s="699"/>
      <c r="U1315" s="708" t="s">
        <v>496</v>
      </c>
      <c r="V1315" s="709"/>
      <c r="W1315" s="737">
        <v>0</v>
      </c>
      <c r="X1315" s="1338"/>
      <c r="Y1315" s="738"/>
      <c r="Z1315" s="708" t="s">
        <v>501</v>
      </c>
      <c r="AA1315" s="937">
        <v>0</v>
      </c>
      <c r="AB1315" s="766"/>
      <c r="AC1315" s="766"/>
      <c r="AD1315" s="703"/>
      <c r="AE1315" s="708" t="s">
        <v>479</v>
      </c>
      <c r="AF1315" s="1096">
        <f>(W1315*AA1315)</f>
        <v>0</v>
      </c>
      <c r="AG1315" s="1096"/>
      <c r="AH1315" s="1096"/>
      <c r="AI1315" s="1096"/>
      <c r="AJ1315" s="713"/>
      <c r="AK1315" s="714"/>
      <c r="AL1315" s="712"/>
      <c r="AM1315" s="713"/>
      <c r="AN1315" s="713"/>
      <c r="AO1315" s="713"/>
      <c r="AP1315" s="713"/>
      <c r="AQ1315" s="714"/>
    </row>
    <row r="1316" spans="1:43" ht="20.100000000000001" hidden="1" customHeight="1">
      <c r="A1316" s="698"/>
      <c r="B1316" s="699"/>
      <c r="C1316" s="699"/>
      <c r="D1316" s="699"/>
      <c r="E1316" s="699"/>
      <c r="F1316" s="699"/>
      <c r="G1316" s="700"/>
      <c r="H1316" s="701"/>
      <c r="I1316" s="762"/>
      <c r="J1316" s="763"/>
      <c r="K1316" s="763"/>
      <c r="L1316" s="763"/>
      <c r="M1316" s="745"/>
      <c r="N1316" s="745"/>
      <c r="O1316" s="745"/>
      <c r="P1316" s="743"/>
      <c r="Q1316" s="757"/>
      <c r="R1316" s="745" t="s">
        <v>431</v>
      </c>
      <c r="S1316" s="744"/>
      <c r="T1316" s="745"/>
      <c r="U1316" s="746" t="s">
        <v>496</v>
      </c>
      <c r="V1316" s="747"/>
      <c r="W1316" s="744"/>
      <c r="X1316" s="749"/>
      <c r="Y1316" s="749"/>
      <c r="Z1316" s="746"/>
      <c r="AA1316" s="886"/>
      <c r="AB1316" s="809"/>
      <c r="AC1316" s="809"/>
      <c r="AD1316" s="751"/>
      <c r="AE1316" s="746" t="s">
        <v>479</v>
      </c>
      <c r="AF1316" s="760">
        <f>SUM(AF1312:AF1315)</f>
        <v>0</v>
      </c>
      <c r="AG1316" s="760"/>
      <c r="AH1316" s="760"/>
      <c r="AI1316" s="760"/>
      <c r="AJ1316" s="1339"/>
      <c r="AK1316" s="1340"/>
      <c r="AL1316" s="759">
        <f>AF1316</f>
        <v>0</v>
      </c>
      <c r="AM1316" s="760"/>
      <c r="AN1316" s="760"/>
      <c r="AO1316" s="760"/>
      <c r="AP1316" s="760"/>
      <c r="AQ1316" s="761"/>
    </row>
    <row r="1317" spans="1:43" ht="20.100000000000001" hidden="1" customHeight="1">
      <c r="A1317" s="698"/>
      <c r="B1317" s="699"/>
      <c r="C1317" s="699"/>
      <c r="D1317" s="699"/>
      <c r="E1317" s="699"/>
      <c r="F1317" s="699"/>
      <c r="G1317" s="700"/>
      <c r="H1317" s="701"/>
      <c r="I1317" s="715" t="s">
        <v>690</v>
      </c>
      <c r="J1317" s="716"/>
      <c r="K1317" s="716"/>
      <c r="L1317" s="716"/>
      <c r="M1317" s="716"/>
      <c r="N1317" s="716"/>
      <c r="O1317" s="848"/>
      <c r="P1317" s="765" t="s">
        <v>472</v>
      </c>
      <c r="Q1317" s="788"/>
      <c r="R1317" s="1337" t="s">
        <v>41</v>
      </c>
      <c r="S1317" s="736"/>
      <c r="T1317" s="699"/>
      <c r="U1317" s="708" t="s">
        <v>496</v>
      </c>
      <c r="V1317" s="709"/>
      <c r="W1317" s="737">
        <v>0</v>
      </c>
      <c r="X1317" s="1338"/>
      <c r="Y1317" s="738"/>
      <c r="Z1317" s="708" t="s">
        <v>474</v>
      </c>
      <c r="AA1317" s="737">
        <v>0</v>
      </c>
      <c r="AB1317" s="1338"/>
      <c r="AC1317" s="738"/>
      <c r="AD1317" s="703"/>
      <c r="AE1317" s="708"/>
      <c r="AF1317" s="1096"/>
      <c r="AG1317" s="1096"/>
      <c r="AH1317" s="1096"/>
      <c r="AI1317" s="1096"/>
      <c r="AJ1317" s="713"/>
      <c r="AK1317" s="714"/>
      <c r="AL1317" s="1097">
        <f>W1317+AA1317</f>
        <v>0</v>
      </c>
      <c r="AM1317" s="1096"/>
      <c r="AN1317" s="1096"/>
      <c r="AO1317" s="1096"/>
      <c r="AP1317" s="1096"/>
      <c r="AQ1317" s="1098"/>
    </row>
    <row r="1318" spans="1:43" ht="20.100000000000001" hidden="1" customHeight="1">
      <c r="A1318" s="698"/>
      <c r="B1318" s="699"/>
      <c r="C1318" s="699"/>
      <c r="D1318" s="699"/>
      <c r="E1318" s="699"/>
      <c r="F1318" s="699"/>
      <c r="G1318" s="700"/>
      <c r="H1318" s="701"/>
      <c r="I1318" s="765" t="s">
        <v>691</v>
      </c>
      <c r="J1318" s="766"/>
      <c r="K1318" s="766"/>
      <c r="L1318" s="766"/>
      <c r="M1318" s="766"/>
      <c r="N1318" s="766"/>
      <c r="O1318" s="788"/>
      <c r="P1318" s="765" t="s">
        <v>472</v>
      </c>
      <c r="Q1318" s="788"/>
      <c r="R1318" s="1337" t="s">
        <v>41</v>
      </c>
      <c r="S1318" s="736"/>
      <c r="T1318" s="699"/>
      <c r="U1318" s="708" t="s">
        <v>496</v>
      </c>
      <c r="V1318" s="709"/>
      <c r="W1318" s="737">
        <v>0</v>
      </c>
      <c r="X1318" s="1338"/>
      <c r="Y1318" s="738"/>
      <c r="Z1318" s="708" t="s">
        <v>474</v>
      </c>
      <c r="AA1318" s="737">
        <v>0</v>
      </c>
      <c r="AB1318" s="1338"/>
      <c r="AC1318" s="738"/>
      <c r="AD1318" s="703"/>
      <c r="AE1318" s="708"/>
      <c r="AF1318" s="1096"/>
      <c r="AG1318" s="1096"/>
      <c r="AH1318" s="1096"/>
      <c r="AI1318" s="1096"/>
      <c r="AJ1318" s="713"/>
      <c r="AK1318" s="714"/>
      <c r="AL1318" s="1097">
        <f>W1318+AA1318</f>
        <v>0</v>
      </c>
      <c r="AM1318" s="1096"/>
      <c r="AN1318" s="1096"/>
      <c r="AO1318" s="1096"/>
      <c r="AP1318" s="1096"/>
      <c r="AQ1318" s="1098"/>
    </row>
    <row r="1319" spans="1:43" ht="20.100000000000001" hidden="1" customHeight="1">
      <c r="A1319" s="698"/>
      <c r="B1319" s="699"/>
      <c r="C1319" s="699"/>
      <c r="D1319" s="699"/>
      <c r="E1319" s="699"/>
      <c r="F1319" s="699"/>
      <c r="G1319" s="700"/>
      <c r="H1319" s="701"/>
      <c r="I1319" s="765" t="s">
        <v>692</v>
      </c>
      <c r="J1319" s="766"/>
      <c r="K1319" s="766"/>
      <c r="L1319" s="766"/>
      <c r="M1319" s="766"/>
      <c r="N1319" s="766"/>
      <c r="O1319" s="788"/>
      <c r="P1319" s="765" t="s">
        <v>472</v>
      </c>
      <c r="Q1319" s="788"/>
      <c r="R1319" s="1337" t="s">
        <v>41</v>
      </c>
      <c r="S1319" s="736"/>
      <c r="T1319" s="699"/>
      <c r="U1319" s="708" t="s">
        <v>496</v>
      </c>
      <c r="V1319" s="709"/>
      <c r="W1319" s="737">
        <v>0</v>
      </c>
      <c r="X1319" s="1338"/>
      <c r="Y1319" s="738"/>
      <c r="Z1319" s="708" t="s">
        <v>474</v>
      </c>
      <c r="AA1319" s="737">
        <v>0</v>
      </c>
      <c r="AB1319" s="1338"/>
      <c r="AC1319" s="738"/>
      <c r="AD1319" s="703"/>
      <c r="AE1319" s="708"/>
      <c r="AF1319" s="1096"/>
      <c r="AG1319" s="1096"/>
      <c r="AH1319" s="1096"/>
      <c r="AI1319" s="1096"/>
      <c r="AJ1319" s="713"/>
      <c r="AK1319" s="714"/>
      <c r="AL1319" s="1097">
        <f>W1319+AA1319</f>
        <v>0</v>
      </c>
      <c r="AM1319" s="1096"/>
      <c r="AN1319" s="1096"/>
      <c r="AO1319" s="1096"/>
      <c r="AP1319" s="1096"/>
      <c r="AQ1319" s="1098"/>
    </row>
    <row r="1320" spans="1:43" ht="20.100000000000001" hidden="1" customHeight="1">
      <c r="A1320" s="698"/>
      <c r="B1320" s="699"/>
      <c r="C1320" s="699"/>
      <c r="D1320" s="699"/>
      <c r="E1320" s="699"/>
      <c r="F1320" s="699"/>
      <c r="G1320" s="700"/>
      <c r="H1320" s="701"/>
      <c r="I1320" s="765" t="s">
        <v>693</v>
      </c>
      <c r="J1320" s="766"/>
      <c r="K1320" s="766"/>
      <c r="L1320" s="766"/>
      <c r="M1320" s="766"/>
      <c r="N1320" s="766"/>
      <c r="O1320" s="788"/>
      <c r="P1320" s="765" t="s">
        <v>472</v>
      </c>
      <c r="Q1320" s="788"/>
      <c r="R1320" s="1337" t="s">
        <v>41</v>
      </c>
      <c r="S1320" s="736"/>
      <c r="T1320" s="699"/>
      <c r="U1320" s="708" t="s">
        <v>496</v>
      </c>
      <c r="V1320" s="709"/>
      <c r="W1320" s="737">
        <v>0</v>
      </c>
      <c r="X1320" s="1338"/>
      <c r="Y1320" s="738"/>
      <c r="Z1320" s="708" t="s">
        <v>474</v>
      </c>
      <c r="AA1320" s="737">
        <v>0</v>
      </c>
      <c r="AB1320" s="1338"/>
      <c r="AC1320" s="738"/>
      <c r="AD1320" s="703"/>
      <c r="AE1320" s="708"/>
      <c r="AF1320" s="1096"/>
      <c r="AG1320" s="1096"/>
      <c r="AH1320" s="1096"/>
      <c r="AI1320" s="1096"/>
      <c r="AJ1320" s="713"/>
      <c r="AK1320" s="714"/>
      <c r="AL1320" s="1097">
        <f>W1320+AA1320</f>
        <v>0</v>
      </c>
      <c r="AM1320" s="1096"/>
      <c r="AN1320" s="1096"/>
      <c r="AO1320" s="1096"/>
      <c r="AP1320" s="1096"/>
      <c r="AQ1320" s="1098"/>
    </row>
    <row r="1321" spans="1:43" ht="20.100000000000001" hidden="1" customHeight="1">
      <c r="A1321" s="698"/>
      <c r="B1321" s="699"/>
      <c r="C1321" s="699"/>
      <c r="D1321" s="699"/>
      <c r="E1321" s="699"/>
      <c r="F1321" s="699"/>
      <c r="G1321" s="700"/>
      <c r="H1321" s="701"/>
      <c r="I1321" s="811" t="s">
        <v>935</v>
      </c>
      <c r="J1321" s="809"/>
      <c r="K1321" s="809"/>
      <c r="L1321" s="809"/>
      <c r="M1321" s="809"/>
      <c r="N1321" s="809"/>
      <c r="O1321" s="812"/>
      <c r="P1321" s="811" t="s">
        <v>472</v>
      </c>
      <c r="Q1321" s="812"/>
      <c r="R1321" s="1341" t="s">
        <v>41</v>
      </c>
      <c r="S1321" s="744"/>
      <c r="T1321" s="745"/>
      <c r="U1321" s="746" t="s">
        <v>496</v>
      </c>
      <c r="V1321" s="747"/>
      <c r="W1321" s="748">
        <v>0</v>
      </c>
      <c r="X1321" s="1342"/>
      <c r="Y1321" s="749"/>
      <c r="Z1321" s="746" t="s">
        <v>474</v>
      </c>
      <c r="AA1321" s="748">
        <v>0</v>
      </c>
      <c r="AB1321" s="1342"/>
      <c r="AC1321" s="749"/>
      <c r="AD1321" s="751"/>
      <c r="AE1321" s="746"/>
      <c r="AF1321" s="760"/>
      <c r="AG1321" s="760"/>
      <c r="AH1321" s="760"/>
      <c r="AI1321" s="760"/>
      <c r="AJ1321" s="1339"/>
      <c r="AK1321" s="1340"/>
      <c r="AL1321" s="759">
        <f>W1321+AA1321</f>
        <v>0</v>
      </c>
      <c r="AM1321" s="760"/>
      <c r="AN1321" s="760"/>
      <c r="AO1321" s="760"/>
      <c r="AP1321" s="760"/>
      <c r="AQ1321" s="761"/>
    </row>
    <row r="1322" spans="1:43" ht="20.100000000000001" hidden="1" customHeight="1">
      <c r="A1322" s="698"/>
      <c r="B1322" s="699"/>
      <c r="C1322" s="699"/>
      <c r="D1322" s="699"/>
      <c r="E1322" s="699"/>
      <c r="F1322" s="699"/>
      <c r="G1322" s="700"/>
      <c r="H1322" s="701"/>
      <c r="I1322" s="715" t="s">
        <v>936</v>
      </c>
      <c r="J1322" s="1343"/>
      <c r="K1322" s="1343"/>
      <c r="L1322" s="1343"/>
      <c r="M1322" s="1343"/>
      <c r="N1322" s="1343"/>
      <c r="O1322" s="1343"/>
      <c r="P1322" s="720" t="s">
        <v>521</v>
      </c>
      <c r="Q1322" s="719"/>
      <c r="R1322" s="1344" t="s">
        <v>41</v>
      </c>
      <c r="S1322" s="722"/>
      <c r="T1322" s="718"/>
      <c r="U1322" s="723" t="s">
        <v>496</v>
      </c>
      <c r="V1322" s="1345">
        <v>0</v>
      </c>
      <c r="W1322" s="716"/>
      <c r="X1322" s="716"/>
      <c r="Y1322" s="723" t="s">
        <v>474</v>
      </c>
      <c r="Z1322" s="1345">
        <v>0</v>
      </c>
      <c r="AA1322" s="716"/>
      <c r="AB1322" s="716"/>
      <c r="AC1322" s="723" t="s">
        <v>474</v>
      </c>
      <c r="AD1322" s="1345">
        <v>0</v>
      </c>
      <c r="AE1322" s="716"/>
      <c r="AF1322" s="716"/>
      <c r="AG1322" s="1346" t="s">
        <v>41</v>
      </c>
      <c r="AH1322" s="731"/>
      <c r="AI1322" s="731"/>
      <c r="AJ1322" s="1347"/>
      <c r="AK1322" s="1348"/>
      <c r="AL1322" s="960"/>
      <c r="AM1322" s="724"/>
      <c r="AN1322" s="724"/>
      <c r="AO1322" s="724"/>
      <c r="AP1322" s="724"/>
      <c r="AQ1322" s="899"/>
    </row>
    <row r="1323" spans="1:43" ht="20.100000000000001" hidden="1" customHeight="1">
      <c r="A1323" s="698"/>
      <c r="B1323" s="699"/>
      <c r="C1323" s="699"/>
      <c r="D1323" s="699"/>
      <c r="E1323" s="699"/>
      <c r="F1323" s="699"/>
      <c r="G1323" s="700"/>
      <c r="H1323" s="701"/>
      <c r="I1323" s="811" t="s">
        <v>934</v>
      </c>
      <c r="J1323" s="1349"/>
      <c r="K1323" s="1349"/>
      <c r="L1323" s="1349"/>
      <c r="M1323" s="1349"/>
      <c r="N1323" s="1349"/>
      <c r="O1323" s="1349"/>
      <c r="P1323" s="1350" t="s">
        <v>41</v>
      </c>
      <c r="Q1323" s="757"/>
      <c r="R1323" s="1341"/>
      <c r="S1323" s="744"/>
      <c r="T1323" s="745"/>
      <c r="U1323" s="746"/>
      <c r="V1323" s="1351"/>
      <c r="W1323" s="809"/>
      <c r="X1323" s="809"/>
      <c r="Y1323" s="746"/>
      <c r="Z1323" s="1351"/>
      <c r="AA1323" s="809"/>
      <c r="AB1323" s="809"/>
      <c r="AC1323" s="746"/>
      <c r="AD1323" s="1351"/>
      <c r="AE1323" s="809"/>
      <c r="AF1323" s="809"/>
      <c r="AG1323" s="1352"/>
      <c r="AH1323" s="760"/>
      <c r="AI1323" s="760"/>
      <c r="AJ1323" s="1339"/>
      <c r="AK1323" s="1340"/>
      <c r="AL1323" s="759">
        <f>V1322+Z1322+AD1322</f>
        <v>0</v>
      </c>
      <c r="AM1323" s="760"/>
      <c r="AN1323" s="760"/>
      <c r="AO1323" s="760"/>
      <c r="AP1323" s="760"/>
      <c r="AQ1323" s="761"/>
    </row>
    <row r="1324" spans="1:43" ht="20.100000000000001" hidden="1" customHeight="1">
      <c r="A1324" s="698"/>
      <c r="B1324" s="699"/>
      <c r="C1324" s="699"/>
      <c r="D1324" s="699"/>
      <c r="E1324" s="699"/>
      <c r="F1324" s="699"/>
      <c r="G1324" s="700"/>
      <c r="H1324" s="701"/>
      <c r="I1324" s="1049" t="s">
        <v>669</v>
      </c>
      <c r="J1324" s="1050"/>
      <c r="K1324" s="1050"/>
      <c r="L1324" s="1050"/>
      <c r="M1324" s="1050"/>
      <c r="N1324" s="1050"/>
      <c r="O1324" s="1051"/>
      <c r="P1324" s="698" t="s">
        <v>503</v>
      </c>
      <c r="Q1324" s="735"/>
      <c r="R1324" s="837" t="s">
        <v>502</v>
      </c>
      <c r="S1324" s="709"/>
      <c r="T1324" s="709"/>
      <c r="U1324" s="709"/>
      <c r="V1324" s="709"/>
      <c r="W1324" s="1937">
        <f>AL1316</f>
        <v>0</v>
      </c>
      <c r="X1324" s="1937"/>
      <c r="Y1324" s="1937"/>
      <c r="Z1324" s="1937"/>
      <c r="AA1324" s="1937"/>
      <c r="AB1324" s="710" t="s">
        <v>501</v>
      </c>
      <c r="AC1324" s="1189">
        <v>0.106</v>
      </c>
      <c r="AD1324" s="1190"/>
      <c r="AE1324" s="1190"/>
      <c r="AF1324" s="1191"/>
      <c r="AG1324" s="1191"/>
      <c r="AH1324" s="703"/>
      <c r="AI1324" s="703"/>
      <c r="AJ1324" s="703"/>
      <c r="AK1324" s="711"/>
      <c r="AL1324" s="740"/>
      <c r="AM1324" s="741"/>
      <c r="AN1324" s="741"/>
      <c r="AO1324" s="741"/>
      <c r="AP1324" s="741"/>
      <c r="AQ1324" s="742"/>
    </row>
    <row r="1325" spans="1:43" ht="20.100000000000001" hidden="1" customHeight="1">
      <c r="A1325" s="698"/>
      <c r="B1325" s="699"/>
      <c r="C1325" s="699"/>
      <c r="D1325" s="699"/>
      <c r="E1325" s="699"/>
      <c r="F1325" s="699"/>
      <c r="G1325" s="700"/>
      <c r="H1325" s="701"/>
      <c r="I1325" s="1049" t="s">
        <v>937</v>
      </c>
      <c r="J1325" s="1050"/>
      <c r="K1325" s="1050"/>
      <c r="L1325" s="1050"/>
      <c r="M1325" s="1050"/>
      <c r="N1325" s="1050"/>
      <c r="O1325" s="1051"/>
      <c r="P1325" s="953" t="s">
        <v>41</v>
      </c>
      <c r="Q1325" s="735"/>
      <c r="R1325" s="837"/>
      <c r="S1325" s="709"/>
      <c r="T1325" s="709"/>
      <c r="U1325" s="709"/>
      <c r="V1325" s="709"/>
      <c r="W1325" s="1937">
        <f>AL1323</f>
        <v>0</v>
      </c>
      <c r="X1325" s="1937"/>
      <c r="Y1325" s="1937"/>
      <c r="Z1325" s="1937"/>
      <c r="AA1325" s="1937"/>
      <c r="AB1325" s="710" t="s">
        <v>501</v>
      </c>
      <c r="AC1325" s="1189">
        <v>0.106</v>
      </c>
      <c r="AD1325" s="1190"/>
      <c r="AE1325" s="1190"/>
      <c r="AF1325" s="1191"/>
      <c r="AG1325" s="1191"/>
      <c r="AH1325" s="703"/>
      <c r="AI1325" s="703"/>
      <c r="AJ1325" s="703"/>
      <c r="AK1325" s="711"/>
      <c r="AL1325" s="740">
        <f>ROUND(W1324*AC1324+W1325*AC1325,3)</f>
        <v>0</v>
      </c>
      <c r="AM1325" s="741"/>
      <c r="AN1325" s="741"/>
      <c r="AO1325" s="741"/>
      <c r="AP1325" s="741"/>
      <c r="AQ1325" s="742"/>
    </row>
    <row r="1326" spans="1:43" ht="20.100000000000001" hidden="1" customHeight="1">
      <c r="A1326" s="698"/>
      <c r="B1326" s="699"/>
      <c r="C1326" s="699"/>
      <c r="D1326" s="699"/>
      <c r="E1326" s="699"/>
      <c r="F1326" s="699"/>
      <c r="G1326" s="700"/>
      <c r="H1326" s="701"/>
      <c r="I1326" s="808"/>
      <c r="J1326" s="747"/>
      <c r="K1326" s="747"/>
      <c r="L1326" s="747"/>
      <c r="M1326" s="747"/>
      <c r="N1326" s="747"/>
      <c r="O1326" s="810"/>
      <c r="P1326" s="1054"/>
      <c r="Q1326" s="757"/>
      <c r="R1326" s="801" t="s">
        <v>504</v>
      </c>
      <c r="S1326" s="747"/>
      <c r="T1326" s="958">
        <v>7</v>
      </c>
      <c r="U1326" s="747" t="s">
        <v>505</v>
      </c>
      <c r="V1326" s="747"/>
      <c r="W1326" s="1921">
        <f>AL1325</f>
        <v>0</v>
      </c>
      <c r="X1326" s="1921"/>
      <c r="Y1326" s="1921"/>
      <c r="Z1326" s="1921"/>
      <c r="AA1326" s="1921"/>
      <c r="AB1326" s="763" t="s">
        <v>501</v>
      </c>
      <c r="AC1326" s="959">
        <f>1+T1326/100</f>
        <v>1.07</v>
      </c>
      <c r="AD1326" s="749"/>
      <c r="AE1326" s="749"/>
      <c r="AF1326" s="751"/>
      <c r="AG1326" s="751"/>
      <c r="AH1326" s="751"/>
      <c r="AI1326" s="751"/>
      <c r="AJ1326" s="751"/>
      <c r="AK1326" s="752"/>
      <c r="AL1326" s="753">
        <f>ROUND(W1326*AC1326,3)</f>
        <v>0</v>
      </c>
      <c r="AM1326" s="754"/>
      <c r="AN1326" s="754"/>
      <c r="AO1326" s="754"/>
      <c r="AP1326" s="754"/>
      <c r="AQ1326" s="755"/>
    </row>
    <row r="1327" spans="1:43" ht="20.100000000000001" hidden="1" customHeight="1">
      <c r="A1327" s="698"/>
      <c r="B1327" s="699"/>
      <c r="C1327" s="699"/>
      <c r="D1327" s="699"/>
      <c r="E1327" s="699"/>
      <c r="F1327" s="699"/>
      <c r="G1327" s="700"/>
      <c r="H1327" s="701"/>
      <c r="I1327" s="765" t="s">
        <v>938</v>
      </c>
      <c r="J1327" s="1053"/>
      <c r="K1327" s="1053"/>
      <c r="L1327" s="1053"/>
      <c r="M1327" s="1053"/>
      <c r="N1327" s="1053"/>
      <c r="O1327" s="1053"/>
      <c r="P1327" s="698" t="s">
        <v>939</v>
      </c>
      <c r="Q1327" s="735"/>
      <c r="R1327" s="700" t="s">
        <v>940</v>
      </c>
      <c r="S1327" s="736"/>
      <c r="T1327" s="699"/>
      <c r="U1327" s="708"/>
      <c r="V1327" s="709"/>
      <c r="W1327" s="736"/>
      <c r="X1327" s="738"/>
      <c r="Y1327" s="738"/>
      <c r="Z1327" s="708"/>
      <c r="AA1327" s="880" t="s">
        <v>707</v>
      </c>
      <c r="AB1327" s="766"/>
      <c r="AC1327" s="766"/>
      <c r="AD1327" s="703"/>
      <c r="AE1327" s="708" t="s">
        <v>479</v>
      </c>
      <c r="AF1327" s="1353">
        <v>0</v>
      </c>
      <c r="AG1327" s="1096"/>
      <c r="AH1327" s="1096"/>
      <c r="AI1327" s="1096"/>
      <c r="AJ1327" s="713" t="s">
        <v>521</v>
      </c>
      <c r="AK1327" s="1354"/>
      <c r="AL1327" s="1097"/>
      <c r="AM1327" s="1096"/>
      <c r="AN1327" s="1096"/>
      <c r="AO1327" s="1096"/>
      <c r="AP1327" s="1096"/>
      <c r="AQ1327" s="1098"/>
    </row>
    <row r="1328" spans="1:43" ht="20.100000000000001" hidden="1" customHeight="1">
      <c r="A1328" s="698"/>
      <c r="B1328" s="699"/>
      <c r="C1328" s="699"/>
      <c r="D1328" s="699"/>
      <c r="E1328" s="699"/>
      <c r="F1328" s="699"/>
      <c r="G1328" s="700"/>
      <c r="H1328" s="701"/>
      <c r="I1328" s="765"/>
      <c r="J1328" s="1053"/>
      <c r="K1328" s="1053"/>
      <c r="L1328" s="1053"/>
      <c r="M1328" s="1053"/>
      <c r="N1328" s="1053"/>
      <c r="O1328" s="1053"/>
      <c r="P1328" s="698"/>
      <c r="Q1328" s="735"/>
      <c r="R1328" s="699"/>
      <c r="S1328" s="736"/>
      <c r="T1328" s="699"/>
      <c r="U1328" s="708" t="s">
        <v>496</v>
      </c>
      <c r="V1328" s="937">
        <f>AF1327</f>
        <v>0</v>
      </c>
      <c r="W1328" s="766"/>
      <c r="X1328" s="766"/>
      <c r="Y1328" s="738"/>
      <c r="Z1328" s="708" t="s">
        <v>501</v>
      </c>
      <c r="AA1328" s="937">
        <v>0.28000000000000003</v>
      </c>
      <c r="AB1328" s="766"/>
      <c r="AC1328" s="766"/>
      <c r="AD1328" s="703"/>
      <c r="AE1328" s="708" t="s">
        <v>479</v>
      </c>
      <c r="AF1328" s="1096">
        <f>(V1328*AA1328)</f>
        <v>0</v>
      </c>
      <c r="AG1328" s="1096"/>
      <c r="AH1328" s="1096"/>
      <c r="AI1328" s="1096"/>
      <c r="AJ1328" s="713"/>
      <c r="AK1328" s="714"/>
      <c r="AL1328" s="1097"/>
      <c r="AM1328" s="1096"/>
      <c r="AN1328" s="1096"/>
      <c r="AO1328" s="1096"/>
      <c r="AP1328" s="1096"/>
      <c r="AQ1328" s="1098"/>
    </row>
    <row r="1329" spans="1:89" ht="20.100000000000001" hidden="1" customHeight="1">
      <c r="A1329" s="698"/>
      <c r="B1329" s="699"/>
      <c r="C1329" s="699"/>
      <c r="D1329" s="699"/>
      <c r="E1329" s="699"/>
      <c r="F1329" s="699"/>
      <c r="G1329" s="700"/>
      <c r="H1329" s="701"/>
      <c r="I1329" s="733"/>
      <c r="J1329" s="710"/>
      <c r="K1329" s="710"/>
      <c r="L1329" s="710"/>
      <c r="M1329" s="699"/>
      <c r="N1329" s="699"/>
      <c r="O1329" s="699"/>
      <c r="P1329" s="698"/>
      <c r="Q1329" s="735"/>
      <c r="R1329" s="699"/>
      <c r="S1329" s="736"/>
      <c r="T1329" s="699"/>
      <c r="U1329" s="708" t="s">
        <v>496</v>
      </c>
      <c r="V1329" s="880">
        <v>0</v>
      </c>
      <c r="W1329" s="766"/>
      <c r="X1329" s="766"/>
      <c r="Y1329" s="738"/>
      <c r="Z1329" s="708" t="s">
        <v>501</v>
      </c>
      <c r="AA1329" s="937">
        <v>0.28000000000000003</v>
      </c>
      <c r="AB1329" s="766"/>
      <c r="AC1329" s="766"/>
      <c r="AD1329" s="703"/>
      <c r="AE1329" s="708" t="s">
        <v>479</v>
      </c>
      <c r="AF1329" s="1096">
        <f>(V1329*AA1329)</f>
        <v>0</v>
      </c>
      <c r="AG1329" s="1096"/>
      <c r="AH1329" s="1096"/>
      <c r="AI1329" s="1096"/>
      <c r="AJ1329" s="713"/>
      <c r="AK1329" s="714"/>
      <c r="AL1329" s="1097"/>
      <c r="AM1329" s="1096"/>
      <c r="AN1329" s="1096"/>
      <c r="AO1329" s="1096"/>
      <c r="AP1329" s="1096"/>
      <c r="AQ1329" s="1098"/>
    </row>
    <row r="1330" spans="1:89" ht="20.100000000000001" hidden="1" customHeight="1">
      <c r="A1330" s="768"/>
      <c r="B1330" s="769"/>
      <c r="C1330" s="769"/>
      <c r="D1330" s="769"/>
      <c r="E1330" s="769"/>
      <c r="F1330" s="769"/>
      <c r="G1330" s="770"/>
      <c r="H1330" s="771"/>
      <c r="I1330" s="772"/>
      <c r="J1330" s="773"/>
      <c r="K1330" s="773"/>
      <c r="L1330" s="773"/>
      <c r="M1330" s="769"/>
      <c r="N1330" s="769"/>
      <c r="O1330" s="769"/>
      <c r="P1330" s="768"/>
      <c r="Q1330" s="775"/>
      <c r="R1330" s="769" t="s">
        <v>431</v>
      </c>
      <c r="S1330" s="776"/>
      <c r="T1330" s="769"/>
      <c r="U1330" s="777" t="s">
        <v>496</v>
      </c>
      <c r="V1330" s="778"/>
      <c r="W1330" s="776"/>
      <c r="X1330" s="965"/>
      <c r="Y1330" s="965"/>
      <c r="Z1330" s="777"/>
      <c r="AA1330" s="1355"/>
      <c r="AB1330" s="846"/>
      <c r="AC1330" s="846"/>
      <c r="AD1330" s="780"/>
      <c r="AE1330" s="777" t="s">
        <v>479</v>
      </c>
      <c r="AF1330" s="1335">
        <f>SUM(AF1328:AF1329)</f>
        <v>0</v>
      </c>
      <c r="AG1330" s="1335"/>
      <c r="AH1330" s="1335"/>
      <c r="AI1330" s="1335"/>
      <c r="AJ1330" s="1356"/>
      <c r="AK1330" s="1357"/>
      <c r="AL1330" s="1334">
        <f>AF1330</f>
        <v>0</v>
      </c>
      <c r="AM1330" s="1335"/>
      <c r="AN1330" s="1335"/>
      <c r="AO1330" s="1335"/>
      <c r="AP1330" s="1335"/>
      <c r="AQ1330" s="1336"/>
    </row>
    <row r="1331" spans="1:89" ht="20.100000000000001" hidden="1" customHeight="1">
      <c r="A1331" s="698" t="s">
        <v>941</v>
      </c>
      <c r="B1331" s="699"/>
      <c r="C1331" s="699"/>
      <c r="D1331" s="699"/>
      <c r="E1331" s="699"/>
      <c r="F1331" s="699"/>
      <c r="G1331" s="699"/>
      <c r="H1331" s="735"/>
      <c r="I1331" s="765" t="s">
        <v>942</v>
      </c>
      <c r="J1331" s="1053"/>
      <c r="K1331" s="1053"/>
      <c r="L1331" s="1053"/>
      <c r="M1331" s="1053"/>
      <c r="N1331" s="1053"/>
      <c r="O1331" s="1053"/>
      <c r="P1331" s="698" t="s">
        <v>472</v>
      </c>
      <c r="Q1331" s="735"/>
      <c r="R1331" s="700" t="s">
        <v>943</v>
      </c>
      <c r="S1331" s="736"/>
      <c r="T1331" s="699"/>
      <c r="U1331" s="708"/>
      <c r="V1331" s="880"/>
      <c r="W1331" s="766"/>
      <c r="X1331" s="766"/>
      <c r="Y1331" s="738"/>
      <c r="Z1331" s="708"/>
      <c r="AA1331" s="880"/>
      <c r="AB1331" s="766"/>
      <c r="AC1331" s="766"/>
      <c r="AD1331" s="703"/>
      <c r="AE1331" s="708"/>
      <c r="AF1331" s="1096"/>
      <c r="AG1331" s="1096"/>
      <c r="AH1331" s="1096"/>
      <c r="AI1331" s="1096"/>
      <c r="AJ1331" s="713"/>
      <c r="AK1331" s="714"/>
      <c r="AL1331" s="1097"/>
      <c r="AM1331" s="1096"/>
      <c r="AN1331" s="1096"/>
      <c r="AO1331" s="1096"/>
      <c r="AP1331" s="1096"/>
      <c r="AQ1331" s="1098"/>
    </row>
    <row r="1332" spans="1:89" ht="20.100000000000001" hidden="1" customHeight="1">
      <c r="A1332" s="698" t="s">
        <v>934</v>
      </c>
      <c r="B1332" s="699"/>
      <c r="C1332" s="699"/>
      <c r="D1332" s="699"/>
      <c r="E1332" s="699"/>
      <c r="F1332" s="699"/>
      <c r="G1332" s="699"/>
      <c r="H1332" s="735"/>
      <c r="I1332" s="733"/>
      <c r="J1332" s="710"/>
      <c r="K1332" s="710"/>
      <c r="L1332" s="710"/>
      <c r="M1332" s="699"/>
      <c r="N1332" s="699"/>
      <c r="O1332" s="699"/>
      <c r="P1332" s="698"/>
      <c r="Q1332" s="735"/>
      <c r="R1332" s="1992">
        <v>0.4</v>
      </c>
      <c r="S1332" s="1977"/>
      <c r="T1332" s="1977"/>
      <c r="U1332" s="708" t="s">
        <v>496</v>
      </c>
      <c r="V1332" s="1358">
        <v>0</v>
      </c>
      <c r="W1332" s="1358"/>
      <c r="X1332" s="738"/>
      <c r="Y1332" s="738"/>
      <c r="Z1332" s="708" t="s">
        <v>501</v>
      </c>
      <c r="AA1332" s="737">
        <v>1</v>
      </c>
      <c r="AB1332" s="977"/>
      <c r="AC1332" s="766"/>
      <c r="AD1332" s="703"/>
      <c r="AE1332" s="708" t="s">
        <v>479</v>
      </c>
      <c r="AF1332" s="1096">
        <f>(V1332*AA1332)</f>
        <v>0</v>
      </c>
      <c r="AG1332" s="1096"/>
      <c r="AH1332" s="1096"/>
      <c r="AI1332" s="1096"/>
      <c r="AJ1332" s="713"/>
      <c r="AK1332" s="714"/>
      <c r="AL1332" s="1097"/>
      <c r="AM1332" s="1096"/>
      <c r="AN1332" s="1096"/>
      <c r="AO1332" s="1096"/>
      <c r="AP1332" s="1096"/>
      <c r="AQ1332" s="1098"/>
    </row>
    <row r="1333" spans="1:89" ht="20.100000000000001" hidden="1" customHeight="1">
      <c r="A1333" s="698"/>
      <c r="B1333" s="699"/>
      <c r="C1333" s="699"/>
      <c r="D1333" s="699"/>
      <c r="E1333" s="699"/>
      <c r="F1333" s="699"/>
      <c r="G1333" s="700"/>
      <c r="H1333" s="701"/>
      <c r="I1333" s="733"/>
      <c r="J1333" s="710"/>
      <c r="K1333" s="710"/>
      <c r="L1333" s="710"/>
      <c r="M1333" s="699"/>
      <c r="N1333" s="699"/>
      <c r="O1333" s="699"/>
      <c r="P1333" s="698"/>
      <c r="Q1333" s="735"/>
      <c r="R1333" s="1992">
        <v>3</v>
      </c>
      <c r="S1333" s="1977"/>
      <c r="T1333" s="1977"/>
      <c r="U1333" s="708" t="s">
        <v>496</v>
      </c>
      <c r="V1333" s="1358">
        <v>0</v>
      </c>
      <c r="W1333" s="1358"/>
      <c r="X1333" s="738"/>
      <c r="Y1333" s="738"/>
      <c r="Z1333" s="708" t="s">
        <v>501</v>
      </c>
      <c r="AA1333" s="737">
        <v>0</v>
      </c>
      <c r="AB1333" s="977"/>
      <c r="AC1333" s="766"/>
      <c r="AD1333" s="703"/>
      <c r="AE1333" s="708" t="s">
        <v>479</v>
      </c>
      <c r="AF1333" s="1096">
        <f>(V1333*AA1333)</f>
        <v>0</v>
      </c>
      <c r="AG1333" s="1096"/>
      <c r="AH1333" s="1096"/>
      <c r="AI1333" s="1096"/>
      <c r="AJ1333" s="713"/>
      <c r="AK1333" s="714"/>
      <c r="AL1333" s="1097"/>
      <c r="AM1333" s="1096"/>
      <c r="AN1333" s="1096"/>
      <c r="AO1333" s="1096"/>
      <c r="AP1333" s="1096"/>
      <c r="AQ1333" s="1098"/>
    </row>
    <row r="1334" spans="1:89" ht="20.100000000000001" hidden="1" customHeight="1">
      <c r="A1334" s="698"/>
      <c r="B1334" s="699"/>
      <c r="C1334" s="699"/>
      <c r="D1334" s="699"/>
      <c r="E1334" s="699"/>
      <c r="F1334" s="699"/>
      <c r="G1334" s="700"/>
      <c r="H1334" s="701"/>
      <c r="I1334" s="733"/>
      <c r="J1334" s="710"/>
      <c r="K1334" s="710"/>
      <c r="L1334" s="710"/>
      <c r="M1334" s="699"/>
      <c r="N1334" s="699"/>
      <c r="O1334" s="699"/>
      <c r="P1334" s="698"/>
      <c r="Q1334" s="735"/>
      <c r="R1334" s="699"/>
      <c r="S1334" s="736"/>
      <c r="T1334" s="699"/>
      <c r="U1334" s="708"/>
      <c r="V1334" s="709"/>
      <c r="W1334" s="1359"/>
      <c r="X1334" s="1359"/>
      <c r="Y1334" s="1359"/>
      <c r="Z1334" s="703"/>
      <c r="AA1334" s="703"/>
      <c r="AB1334" s="703"/>
      <c r="AC1334" s="703"/>
      <c r="AD1334" s="703"/>
      <c r="AE1334" s="703"/>
      <c r="AF1334" s="1096"/>
      <c r="AG1334" s="1096"/>
      <c r="AH1334" s="1096"/>
      <c r="AI1334" s="1096"/>
      <c r="AJ1334" s="713"/>
      <c r="AK1334" s="714"/>
      <c r="AL1334" s="1097"/>
      <c r="AM1334" s="1096"/>
      <c r="AN1334" s="1096"/>
      <c r="AO1334" s="1096"/>
      <c r="AP1334" s="1096"/>
      <c r="AQ1334" s="1098"/>
    </row>
    <row r="1335" spans="1:89" ht="20.100000000000001" hidden="1" customHeight="1">
      <c r="A1335" s="698"/>
      <c r="B1335" s="699"/>
      <c r="C1335" s="699"/>
      <c r="D1335" s="699"/>
      <c r="E1335" s="699"/>
      <c r="F1335" s="699"/>
      <c r="G1335" s="700"/>
      <c r="H1335" s="701"/>
      <c r="I1335" s="762"/>
      <c r="J1335" s="763"/>
      <c r="K1335" s="763"/>
      <c r="L1335" s="763"/>
      <c r="M1335" s="745"/>
      <c r="N1335" s="745"/>
      <c r="O1335" s="745"/>
      <c r="P1335" s="743"/>
      <c r="Q1335" s="757"/>
      <c r="R1335" s="745" t="s">
        <v>431</v>
      </c>
      <c r="S1335" s="744"/>
      <c r="T1335" s="745"/>
      <c r="U1335" s="746" t="s">
        <v>496</v>
      </c>
      <c r="V1335" s="747"/>
      <c r="W1335" s="744"/>
      <c r="X1335" s="749"/>
      <c r="Y1335" s="749"/>
      <c r="Z1335" s="746"/>
      <c r="AA1335" s="886"/>
      <c r="AB1335" s="809"/>
      <c r="AC1335" s="809"/>
      <c r="AD1335" s="751"/>
      <c r="AE1335" s="746" t="s">
        <v>479</v>
      </c>
      <c r="AF1335" s="760">
        <f>SUM(AF1332:AF1334)</f>
        <v>0</v>
      </c>
      <c r="AG1335" s="760"/>
      <c r="AH1335" s="760"/>
      <c r="AI1335" s="760"/>
      <c r="AJ1335" s="1339"/>
      <c r="AK1335" s="1340"/>
      <c r="AL1335" s="759">
        <f>AF1335</f>
        <v>0</v>
      </c>
      <c r="AM1335" s="760"/>
      <c r="AN1335" s="760"/>
      <c r="AO1335" s="760"/>
      <c r="AP1335" s="760"/>
      <c r="AQ1335" s="761"/>
    </row>
    <row r="1336" spans="1:89" ht="20.100000000000001" hidden="1" customHeight="1">
      <c r="A1336" s="698"/>
      <c r="B1336" s="699"/>
      <c r="C1336" s="699"/>
      <c r="D1336" s="699"/>
      <c r="E1336" s="699"/>
      <c r="F1336" s="699"/>
      <c r="G1336" s="700"/>
      <c r="H1336" s="701"/>
      <c r="I1336" s="1049" t="s">
        <v>669</v>
      </c>
      <c r="J1336" s="1050"/>
      <c r="K1336" s="1050"/>
      <c r="L1336" s="1050"/>
      <c r="M1336" s="1050"/>
      <c r="N1336" s="1050"/>
      <c r="O1336" s="1051"/>
      <c r="P1336" s="698" t="s">
        <v>503</v>
      </c>
      <c r="Q1336" s="735"/>
      <c r="R1336" s="837" t="s">
        <v>502</v>
      </c>
      <c r="S1336" s="709"/>
      <c r="T1336" s="709"/>
      <c r="U1336" s="709"/>
      <c r="V1336" s="709"/>
      <c r="W1336" s="1937">
        <f>R1332*V1332 +R1333*V1333</f>
        <v>0</v>
      </c>
      <c r="X1336" s="1937"/>
      <c r="Y1336" s="1937"/>
      <c r="Z1336" s="1937"/>
      <c r="AA1336" s="1937"/>
      <c r="AB1336" s="710" t="s">
        <v>501</v>
      </c>
      <c r="AC1336" s="1079">
        <v>0.106</v>
      </c>
      <c r="AD1336" s="1117"/>
      <c r="AE1336" s="1117"/>
      <c r="AF1336" s="1118"/>
      <c r="AG1336" s="1118"/>
      <c r="AH1336" s="703"/>
      <c r="AI1336" s="703"/>
      <c r="AJ1336" s="703"/>
      <c r="AK1336" s="711"/>
      <c r="AL1336" s="740">
        <f>ROUND(W1336*AC1336,3)</f>
        <v>0</v>
      </c>
      <c r="AM1336" s="741"/>
      <c r="AN1336" s="741"/>
      <c r="AO1336" s="741"/>
      <c r="AP1336" s="741"/>
      <c r="AQ1336" s="742"/>
    </row>
    <row r="1337" spans="1:89" ht="20.100000000000001" hidden="1" customHeight="1">
      <c r="A1337" s="698"/>
      <c r="B1337" s="699"/>
      <c r="C1337" s="699"/>
      <c r="D1337" s="699"/>
      <c r="E1337" s="699"/>
      <c r="F1337" s="699"/>
      <c r="G1337" s="700"/>
      <c r="H1337" s="701"/>
      <c r="I1337" s="1360"/>
      <c r="J1337" s="747"/>
      <c r="K1337" s="747"/>
      <c r="L1337" s="747"/>
      <c r="M1337" s="747"/>
      <c r="N1337" s="747"/>
      <c r="O1337" s="810"/>
      <c r="P1337" s="1054"/>
      <c r="Q1337" s="757"/>
      <c r="R1337" s="801" t="s">
        <v>504</v>
      </c>
      <c r="S1337" s="747"/>
      <c r="T1337" s="958">
        <v>7</v>
      </c>
      <c r="U1337" s="747" t="s">
        <v>505</v>
      </c>
      <c r="V1337" s="747"/>
      <c r="W1337" s="1921">
        <f>AL1336</f>
        <v>0</v>
      </c>
      <c r="X1337" s="1921"/>
      <c r="Y1337" s="1921"/>
      <c r="Z1337" s="1921"/>
      <c r="AA1337" s="1921"/>
      <c r="AB1337" s="763" t="s">
        <v>501</v>
      </c>
      <c r="AC1337" s="959">
        <f>1+T1337/100</f>
        <v>1.07</v>
      </c>
      <c r="AD1337" s="749"/>
      <c r="AE1337" s="749"/>
      <c r="AF1337" s="751"/>
      <c r="AG1337" s="751"/>
      <c r="AH1337" s="751"/>
      <c r="AI1337" s="751"/>
      <c r="AJ1337" s="751"/>
      <c r="AK1337" s="752"/>
      <c r="AL1337" s="753">
        <f>ROUND(W1337*AC1337,3)</f>
        <v>0</v>
      </c>
      <c r="AM1337" s="754"/>
      <c r="AN1337" s="754"/>
      <c r="AO1337" s="754"/>
      <c r="AP1337" s="754"/>
      <c r="AQ1337" s="755"/>
    </row>
    <row r="1338" spans="1:89" s="110" customFormat="1" ht="20.100000000000001" hidden="1" customHeight="1">
      <c r="A1338" s="698"/>
      <c r="B1338" s="699"/>
      <c r="C1338" s="699"/>
      <c r="D1338" s="699"/>
      <c r="E1338" s="699"/>
      <c r="F1338" s="699"/>
      <c r="G1338" s="700"/>
      <c r="H1338" s="701"/>
      <c r="I1338" s="765" t="s">
        <v>944</v>
      </c>
      <c r="J1338" s="1053"/>
      <c r="K1338" s="1053"/>
      <c r="L1338" s="1053"/>
      <c r="M1338" s="1053"/>
      <c r="N1338" s="1053"/>
      <c r="O1338" s="1053"/>
      <c r="P1338" s="698" t="s">
        <v>514</v>
      </c>
      <c r="Q1338" s="735"/>
      <c r="R1338" s="700" t="s">
        <v>943</v>
      </c>
      <c r="S1338" s="736"/>
      <c r="T1338" s="699"/>
      <c r="U1338" s="708"/>
      <c r="V1338" s="709"/>
      <c r="W1338" s="736"/>
      <c r="X1338" s="738"/>
      <c r="Y1338" s="738"/>
      <c r="Z1338" s="708"/>
      <c r="AA1338" s="880"/>
      <c r="AB1338" s="766"/>
      <c r="AC1338" s="766"/>
      <c r="AD1338" s="703"/>
      <c r="AE1338" s="708"/>
      <c r="AF1338" s="1096"/>
      <c r="AG1338" s="1096"/>
      <c r="AH1338" s="1096"/>
      <c r="AI1338" s="1096"/>
      <c r="AJ1338" s="713"/>
      <c r="AK1338" s="714"/>
      <c r="AL1338" s="1097"/>
      <c r="AM1338" s="1096"/>
      <c r="AN1338" s="1096"/>
      <c r="AO1338" s="1096"/>
      <c r="AP1338" s="1096"/>
      <c r="AQ1338" s="1098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</row>
    <row r="1339" spans="1:89" ht="20.100000000000001" hidden="1" customHeight="1">
      <c r="A1339" s="698"/>
      <c r="B1339" s="699"/>
      <c r="C1339" s="699"/>
      <c r="D1339" s="699"/>
      <c r="E1339" s="699"/>
      <c r="F1339" s="699"/>
      <c r="G1339" s="700"/>
      <c r="H1339" s="701"/>
      <c r="I1339" s="765"/>
      <c r="J1339" s="1053"/>
      <c r="K1339" s="1053"/>
      <c r="L1339" s="1053"/>
      <c r="M1339" s="1053"/>
      <c r="N1339" s="1053"/>
      <c r="O1339" s="1053"/>
      <c r="P1339" s="698"/>
      <c r="Q1339" s="735"/>
      <c r="R1339" s="699"/>
      <c r="S1339" s="736"/>
      <c r="T1339" s="699"/>
      <c r="U1339" s="708" t="s">
        <v>496</v>
      </c>
      <c r="V1339" s="1361">
        <f>V1332</f>
        <v>0</v>
      </c>
      <c r="W1339" s="1361"/>
      <c r="X1339" s="738"/>
      <c r="Y1339" s="738"/>
      <c r="Z1339" s="708" t="s">
        <v>501</v>
      </c>
      <c r="AA1339" s="736">
        <v>1</v>
      </c>
      <c r="AB1339" s="766"/>
      <c r="AC1339" s="766"/>
      <c r="AD1339" s="703"/>
      <c r="AE1339" s="708" t="s">
        <v>479</v>
      </c>
      <c r="AF1339" s="1096">
        <f>(V1339*AA1339)</f>
        <v>0</v>
      </c>
      <c r="AG1339" s="1096"/>
      <c r="AH1339" s="1096"/>
      <c r="AI1339" s="1096"/>
      <c r="AJ1339" s="713"/>
      <c r="AK1339" s="714"/>
      <c r="AL1339" s="1097"/>
      <c r="AM1339" s="1096"/>
      <c r="AN1339" s="1096"/>
      <c r="AO1339" s="1096"/>
      <c r="AP1339" s="1096"/>
      <c r="AQ1339" s="1098"/>
    </row>
    <row r="1340" spans="1:89" ht="20.100000000000001" hidden="1" customHeight="1">
      <c r="A1340" s="698"/>
      <c r="B1340" s="699"/>
      <c r="C1340" s="699"/>
      <c r="D1340" s="699"/>
      <c r="E1340" s="699"/>
      <c r="F1340" s="699"/>
      <c r="G1340" s="700"/>
      <c r="H1340" s="701"/>
      <c r="I1340" s="733"/>
      <c r="J1340" s="710"/>
      <c r="K1340" s="710"/>
      <c r="L1340" s="710"/>
      <c r="M1340" s="699"/>
      <c r="N1340" s="699"/>
      <c r="O1340" s="699"/>
      <c r="P1340" s="698"/>
      <c r="Q1340" s="735"/>
      <c r="R1340" s="699"/>
      <c r="S1340" s="736"/>
      <c r="T1340" s="699"/>
      <c r="U1340" s="708" t="s">
        <v>496</v>
      </c>
      <c r="V1340" s="1361">
        <f>V1333</f>
        <v>0</v>
      </c>
      <c r="W1340" s="1361"/>
      <c r="X1340" s="738"/>
      <c r="Y1340" s="738"/>
      <c r="Z1340" s="708" t="s">
        <v>501</v>
      </c>
      <c r="AA1340" s="736">
        <v>0</v>
      </c>
      <c r="AB1340" s="766"/>
      <c r="AC1340" s="766"/>
      <c r="AD1340" s="703"/>
      <c r="AE1340" s="708" t="s">
        <v>479</v>
      </c>
      <c r="AF1340" s="1096">
        <f>(V1340*AA1340)</f>
        <v>0</v>
      </c>
      <c r="AG1340" s="1096"/>
      <c r="AH1340" s="1096"/>
      <c r="AI1340" s="1096"/>
      <c r="AJ1340" s="713"/>
      <c r="AK1340" s="714"/>
      <c r="AL1340" s="1097"/>
      <c r="AM1340" s="1096"/>
      <c r="AN1340" s="1096"/>
      <c r="AO1340" s="1096"/>
      <c r="AP1340" s="1096"/>
      <c r="AQ1340" s="1098"/>
    </row>
    <row r="1341" spans="1:89" ht="20.100000000000001" hidden="1" customHeight="1">
      <c r="A1341" s="698"/>
      <c r="B1341" s="699"/>
      <c r="C1341" s="699"/>
      <c r="D1341" s="699"/>
      <c r="E1341" s="699"/>
      <c r="F1341" s="699"/>
      <c r="G1341" s="700"/>
      <c r="H1341" s="701"/>
      <c r="I1341" s="733"/>
      <c r="J1341" s="710"/>
      <c r="K1341" s="710"/>
      <c r="L1341" s="710"/>
      <c r="M1341" s="699"/>
      <c r="N1341" s="699"/>
      <c r="O1341" s="699"/>
      <c r="P1341" s="698"/>
      <c r="Q1341" s="735"/>
      <c r="R1341" s="699"/>
      <c r="S1341" s="736"/>
      <c r="T1341" s="699"/>
      <c r="U1341" s="708"/>
      <c r="V1341" s="709"/>
      <c r="W1341" s="1359"/>
      <c r="X1341" s="1359"/>
      <c r="Y1341" s="1359"/>
      <c r="Z1341" s="703"/>
      <c r="AA1341" s="703"/>
      <c r="AB1341" s="703"/>
      <c r="AC1341" s="703"/>
      <c r="AD1341" s="703"/>
      <c r="AE1341" s="703"/>
      <c r="AF1341" s="1096"/>
      <c r="AG1341" s="1096"/>
      <c r="AH1341" s="1096"/>
      <c r="AI1341" s="1096"/>
      <c r="AJ1341" s="713"/>
      <c r="AK1341" s="714"/>
      <c r="AL1341" s="1097"/>
      <c r="AM1341" s="1096"/>
      <c r="AN1341" s="1096"/>
      <c r="AO1341" s="1096"/>
      <c r="AP1341" s="1096"/>
      <c r="AQ1341" s="1098"/>
    </row>
    <row r="1342" spans="1:89" ht="20.100000000000001" hidden="1" customHeight="1">
      <c r="A1342" s="768"/>
      <c r="B1342" s="769"/>
      <c r="C1342" s="769"/>
      <c r="D1342" s="769"/>
      <c r="E1342" s="769"/>
      <c r="F1342" s="769"/>
      <c r="G1342" s="770"/>
      <c r="H1342" s="771"/>
      <c r="I1342" s="772"/>
      <c r="J1342" s="773"/>
      <c r="K1342" s="773"/>
      <c r="L1342" s="773"/>
      <c r="M1342" s="769"/>
      <c r="N1342" s="769"/>
      <c r="O1342" s="769"/>
      <c r="P1342" s="768"/>
      <c r="Q1342" s="775"/>
      <c r="R1342" s="769" t="s">
        <v>431</v>
      </c>
      <c r="S1342" s="776"/>
      <c r="T1342" s="769"/>
      <c r="U1342" s="777" t="s">
        <v>496</v>
      </c>
      <c r="V1342" s="778"/>
      <c r="W1342" s="776"/>
      <c r="X1342" s="965"/>
      <c r="Y1342" s="965"/>
      <c r="Z1342" s="777"/>
      <c r="AA1342" s="1355"/>
      <c r="AB1342" s="846"/>
      <c r="AC1342" s="846"/>
      <c r="AD1342" s="780"/>
      <c r="AE1342" s="777" t="s">
        <v>479</v>
      </c>
      <c r="AF1342" s="1335">
        <f>SUM(AF1339:AF1341)</f>
        <v>0</v>
      </c>
      <c r="AG1342" s="1335"/>
      <c r="AH1342" s="1335"/>
      <c r="AI1342" s="1335"/>
      <c r="AJ1342" s="1356"/>
      <c r="AK1342" s="1357"/>
      <c r="AL1342" s="1334">
        <f>AF1342</f>
        <v>0</v>
      </c>
      <c r="AM1342" s="1335"/>
      <c r="AN1342" s="1335"/>
      <c r="AO1342" s="1335"/>
      <c r="AP1342" s="1335"/>
      <c r="AQ1342" s="1336"/>
    </row>
    <row r="1343" spans="1:89" ht="20.100000000000001" hidden="1" customHeight="1">
      <c r="A1343" s="683" t="s">
        <v>945</v>
      </c>
      <c r="B1343" s="684"/>
      <c r="C1343" s="684"/>
      <c r="D1343" s="684"/>
      <c r="E1343" s="684"/>
      <c r="F1343" s="684"/>
      <c r="G1343" s="684"/>
      <c r="H1343" s="685"/>
      <c r="I1343" s="888" t="s">
        <v>41</v>
      </c>
      <c r="J1343" s="687"/>
      <c r="K1343" s="687"/>
      <c r="L1343" s="687"/>
      <c r="M1343" s="687"/>
      <c r="N1343" s="687"/>
      <c r="O1343" s="785"/>
      <c r="P1343" s="683"/>
      <c r="Q1343" s="685"/>
      <c r="R1343" s="1362" t="s">
        <v>946</v>
      </c>
      <c r="S1343" s="1363"/>
      <c r="T1343" s="684"/>
      <c r="U1343" s="1233"/>
      <c r="V1343" s="1364"/>
      <c r="W1343" s="687"/>
      <c r="X1343" s="687"/>
      <c r="Y1343" s="1365"/>
      <c r="Z1343" s="1233"/>
      <c r="AA1343" s="1364"/>
      <c r="AB1343" s="687"/>
      <c r="AC1343" s="687"/>
      <c r="AD1343" s="692"/>
      <c r="AE1343" s="1233"/>
      <c r="AF1343" s="1235"/>
      <c r="AG1343" s="1235"/>
      <c r="AH1343" s="1235"/>
      <c r="AI1343" s="1235"/>
      <c r="AJ1343" s="696"/>
      <c r="AK1343" s="697"/>
      <c r="AL1343" s="1234"/>
      <c r="AM1343" s="1235"/>
      <c r="AN1343" s="1235"/>
      <c r="AO1343" s="1235"/>
      <c r="AP1343" s="1235"/>
      <c r="AQ1343" s="1236"/>
    </row>
    <row r="1344" spans="1:89" ht="20.100000000000001" hidden="1" customHeight="1">
      <c r="A1344" s="698"/>
      <c r="B1344" s="699"/>
      <c r="C1344" s="699"/>
      <c r="D1344" s="699"/>
      <c r="E1344" s="699"/>
      <c r="F1344" s="699"/>
      <c r="G1344" s="700"/>
      <c r="H1344" s="701"/>
      <c r="I1344" s="1366" t="s">
        <v>934</v>
      </c>
      <c r="J1344" s="766"/>
      <c r="K1344" s="766"/>
      <c r="L1344" s="766"/>
      <c r="M1344" s="766"/>
      <c r="N1344" s="766"/>
      <c r="O1344" s="788"/>
      <c r="P1344" s="698" t="s">
        <v>514</v>
      </c>
      <c r="Q1344" s="735"/>
      <c r="R1344" s="1337" t="s">
        <v>41</v>
      </c>
      <c r="S1344" s="736"/>
      <c r="T1344" s="699"/>
      <c r="U1344" s="708" t="s">
        <v>496</v>
      </c>
      <c r="V1344" s="1367">
        <v>0</v>
      </c>
      <c r="W1344" s="766"/>
      <c r="X1344" s="766"/>
      <c r="Y1344" s="738"/>
      <c r="Z1344" s="708" t="s">
        <v>501</v>
      </c>
      <c r="AA1344" s="1367">
        <v>2</v>
      </c>
      <c r="AB1344" s="766"/>
      <c r="AC1344" s="766"/>
      <c r="AD1344" s="699"/>
      <c r="AE1344" s="708" t="s">
        <v>479</v>
      </c>
      <c r="AF1344" s="1096">
        <f>(V1344*AA1344)</f>
        <v>0</v>
      </c>
      <c r="AG1344" s="1096"/>
      <c r="AH1344" s="1096"/>
      <c r="AI1344" s="1096"/>
      <c r="AJ1344" s="713"/>
      <c r="AK1344" s="714"/>
      <c r="AL1344" s="1097"/>
      <c r="AM1344" s="1096"/>
      <c r="AN1344" s="1096"/>
      <c r="AO1344" s="1096"/>
      <c r="AP1344" s="1096"/>
      <c r="AQ1344" s="1098"/>
    </row>
    <row r="1345" spans="1:43" ht="20.100000000000001" hidden="1" customHeight="1">
      <c r="A1345" s="698"/>
      <c r="B1345" s="699"/>
      <c r="C1345" s="699"/>
      <c r="D1345" s="699"/>
      <c r="E1345" s="699"/>
      <c r="F1345" s="699"/>
      <c r="G1345" s="700"/>
      <c r="H1345" s="701"/>
      <c r="I1345" s="733"/>
      <c r="J1345" s="710"/>
      <c r="K1345" s="710"/>
      <c r="L1345" s="710"/>
      <c r="M1345" s="699"/>
      <c r="N1345" s="699"/>
      <c r="O1345" s="735"/>
      <c r="P1345" s="698"/>
      <c r="Q1345" s="735"/>
      <c r="R1345" s="699"/>
      <c r="S1345" s="736"/>
      <c r="T1345" s="699"/>
      <c r="U1345" s="708" t="s">
        <v>496</v>
      </c>
      <c r="V1345" s="1367">
        <v>0</v>
      </c>
      <c r="W1345" s="766"/>
      <c r="X1345" s="766"/>
      <c r="Y1345" s="738"/>
      <c r="Z1345" s="708" t="s">
        <v>501</v>
      </c>
      <c r="AA1345" s="1367">
        <v>0</v>
      </c>
      <c r="AB1345" s="766"/>
      <c r="AC1345" s="766"/>
      <c r="AD1345" s="699"/>
      <c r="AE1345" s="708" t="s">
        <v>479</v>
      </c>
      <c r="AF1345" s="1096">
        <f>(V1345*AA1345)</f>
        <v>0</v>
      </c>
      <c r="AG1345" s="1096"/>
      <c r="AH1345" s="1096"/>
      <c r="AI1345" s="1096"/>
      <c r="AJ1345" s="713"/>
      <c r="AK1345" s="714"/>
      <c r="AL1345" s="1097"/>
      <c r="AM1345" s="1096"/>
      <c r="AN1345" s="1096"/>
      <c r="AO1345" s="1096"/>
      <c r="AP1345" s="1096"/>
      <c r="AQ1345" s="1098"/>
    </row>
    <row r="1346" spans="1:43" ht="20.100000000000001" hidden="1" customHeight="1">
      <c r="A1346" s="698"/>
      <c r="B1346" s="699"/>
      <c r="C1346" s="699"/>
      <c r="D1346" s="699"/>
      <c r="E1346" s="699"/>
      <c r="F1346" s="699"/>
      <c r="G1346" s="700"/>
      <c r="H1346" s="701"/>
      <c r="I1346" s="733"/>
      <c r="J1346" s="710"/>
      <c r="K1346" s="710"/>
      <c r="L1346" s="710"/>
      <c r="M1346" s="699"/>
      <c r="N1346" s="699"/>
      <c r="O1346" s="735"/>
      <c r="P1346" s="698"/>
      <c r="Q1346" s="735"/>
      <c r="R1346" s="699"/>
      <c r="S1346" s="736"/>
      <c r="T1346" s="699"/>
      <c r="U1346" s="708" t="s">
        <v>496</v>
      </c>
      <c r="V1346" s="1367">
        <v>0</v>
      </c>
      <c r="W1346" s="766"/>
      <c r="X1346" s="766"/>
      <c r="Y1346" s="738"/>
      <c r="Z1346" s="708" t="s">
        <v>501</v>
      </c>
      <c r="AA1346" s="1367">
        <v>0</v>
      </c>
      <c r="AB1346" s="766"/>
      <c r="AC1346" s="766"/>
      <c r="AD1346" s="699"/>
      <c r="AE1346" s="708" t="s">
        <v>479</v>
      </c>
      <c r="AF1346" s="1096">
        <f>(V1346*AA1346)</f>
        <v>0</v>
      </c>
      <c r="AG1346" s="1096"/>
      <c r="AH1346" s="1096"/>
      <c r="AI1346" s="1096"/>
      <c r="AJ1346" s="713"/>
      <c r="AK1346" s="714"/>
      <c r="AL1346" s="1097"/>
      <c r="AM1346" s="1096"/>
      <c r="AN1346" s="1096"/>
      <c r="AO1346" s="1096"/>
      <c r="AP1346" s="1096"/>
      <c r="AQ1346" s="1098"/>
    </row>
    <row r="1347" spans="1:43" ht="20.100000000000001" hidden="1" customHeight="1">
      <c r="A1347" s="698"/>
      <c r="B1347" s="699"/>
      <c r="C1347" s="699"/>
      <c r="D1347" s="699"/>
      <c r="E1347" s="699"/>
      <c r="F1347" s="699"/>
      <c r="G1347" s="700"/>
      <c r="H1347" s="701"/>
      <c r="I1347" s="733"/>
      <c r="J1347" s="710"/>
      <c r="K1347" s="710"/>
      <c r="L1347" s="710"/>
      <c r="M1347" s="699"/>
      <c r="N1347" s="699"/>
      <c r="O1347" s="735"/>
      <c r="P1347" s="698"/>
      <c r="Q1347" s="735"/>
      <c r="R1347" s="699"/>
      <c r="S1347" s="736"/>
      <c r="T1347" s="699"/>
      <c r="U1347" s="708" t="s">
        <v>496</v>
      </c>
      <c r="V1347" s="1367">
        <v>0</v>
      </c>
      <c r="W1347" s="766"/>
      <c r="X1347" s="766"/>
      <c r="Y1347" s="738"/>
      <c r="Z1347" s="708" t="s">
        <v>501</v>
      </c>
      <c r="AA1347" s="1367">
        <v>0</v>
      </c>
      <c r="AB1347" s="766"/>
      <c r="AC1347" s="766"/>
      <c r="AD1347" s="699"/>
      <c r="AE1347" s="708" t="s">
        <v>479</v>
      </c>
      <c r="AF1347" s="1096">
        <f>(V1347*AA1347)</f>
        <v>0</v>
      </c>
      <c r="AG1347" s="1096"/>
      <c r="AH1347" s="1096"/>
      <c r="AI1347" s="1096"/>
      <c r="AJ1347" s="713"/>
      <c r="AK1347" s="714"/>
      <c r="AL1347" s="1097"/>
      <c r="AM1347" s="1096"/>
      <c r="AN1347" s="1096"/>
      <c r="AO1347" s="1096"/>
      <c r="AP1347" s="1096"/>
      <c r="AQ1347" s="1098"/>
    </row>
    <row r="1348" spans="1:43" ht="20.100000000000001" hidden="1" customHeight="1">
      <c r="A1348" s="698"/>
      <c r="B1348" s="699"/>
      <c r="C1348" s="699"/>
      <c r="D1348" s="699"/>
      <c r="E1348" s="699"/>
      <c r="F1348" s="699"/>
      <c r="G1348" s="700"/>
      <c r="H1348" s="701"/>
      <c r="I1348" s="733"/>
      <c r="J1348" s="710"/>
      <c r="K1348" s="710"/>
      <c r="L1348" s="710"/>
      <c r="M1348" s="699"/>
      <c r="N1348" s="699"/>
      <c r="O1348" s="735"/>
      <c r="P1348" s="698"/>
      <c r="Q1348" s="735"/>
      <c r="R1348" s="699"/>
      <c r="S1348" s="736"/>
      <c r="T1348" s="699"/>
      <c r="U1348" s="708" t="s">
        <v>496</v>
      </c>
      <c r="V1348" s="1367">
        <v>0</v>
      </c>
      <c r="W1348" s="766"/>
      <c r="X1348" s="766"/>
      <c r="Y1348" s="738"/>
      <c r="Z1348" s="708" t="s">
        <v>501</v>
      </c>
      <c r="AA1348" s="1367">
        <v>0</v>
      </c>
      <c r="AB1348" s="766"/>
      <c r="AC1348" s="766"/>
      <c r="AD1348" s="699"/>
      <c r="AE1348" s="708" t="s">
        <v>479</v>
      </c>
      <c r="AF1348" s="1096">
        <f>(V1348*AA1348)</f>
        <v>0</v>
      </c>
      <c r="AG1348" s="1096"/>
      <c r="AH1348" s="1096"/>
      <c r="AI1348" s="1096"/>
      <c r="AJ1348" s="713"/>
      <c r="AK1348" s="714"/>
      <c r="AL1348" s="1097"/>
      <c r="AM1348" s="1096"/>
      <c r="AN1348" s="1096"/>
      <c r="AO1348" s="1096"/>
      <c r="AP1348" s="1096"/>
      <c r="AQ1348" s="1098"/>
    </row>
    <row r="1349" spans="1:43" ht="20.100000000000001" hidden="1" customHeight="1">
      <c r="A1349" s="698"/>
      <c r="B1349" s="699"/>
      <c r="C1349" s="699"/>
      <c r="D1349" s="699"/>
      <c r="E1349" s="699"/>
      <c r="F1349" s="699"/>
      <c r="G1349" s="700"/>
      <c r="H1349" s="701"/>
      <c r="I1349" s="762"/>
      <c r="J1349" s="763"/>
      <c r="K1349" s="763"/>
      <c r="L1349" s="763"/>
      <c r="M1349" s="745"/>
      <c r="N1349" s="745"/>
      <c r="O1349" s="757"/>
      <c r="P1349" s="743"/>
      <c r="Q1349" s="757"/>
      <c r="R1349" s="745" t="s">
        <v>431</v>
      </c>
      <c r="S1349" s="744"/>
      <c r="T1349" s="745"/>
      <c r="U1349" s="746" t="s">
        <v>496</v>
      </c>
      <c r="V1349" s="747"/>
      <c r="W1349" s="744"/>
      <c r="X1349" s="749"/>
      <c r="Y1349" s="749"/>
      <c r="Z1349" s="746"/>
      <c r="AA1349" s="886"/>
      <c r="AB1349" s="809"/>
      <c r="AC1349" s="809"/>
      <c r="AD1349" s="751"/>
      <c r="AE1349" s="746" t="s">
        <v>479</v>
      </c>
      <c r="AF1349" s="760">
        <f>SUM(AF1344:AF1348)</f>
        <v>0</v>
      </c>
      <c r="AG1349" s="760"/>
      <c r="AH1349" s="760"/>
      <c r="AI1349" s="760"/>
      <c r="AJ1349" s="1339"/>
      <c r="AK1349" s="1340"/>
      <c r="AL1349" s="759">
        <f>AF1349</f>
        <v>0</v>
      </c>
      <c r="AM1349" s="760"/>
      <c r="AN1349" s="760"/>
      <c r="AO1349" s="760"/>
      <c r="AP1349" s="760"/>
      <c r="AQ1349" s="761"/>
    </row>
    <row r="1350" spans="1:43" ht="20.100000000000001" hidden="1" customHeight="1">
      <c r="A1350" s="698"/>
      <c r="B1350" s="699"/>
      <c r="C1350" s="699"/>
      <c r="D1350" s="699"/>
      <c r="E1350" s="699"/>
      <c r="F1350" s="699"/>
      <c r="G1350" s="700"/>
      <c r="H1350" s="701"/>
      <c r="I1350" s="1366" t="s">
        <v>947</v>
      </c>
      <c r="J1350" s="766"/>
      <c r="K1350" s="766"/>
      <c r="L1350" s="766"/>
      <c r="M1350" s="766"/>
      <c r="N1350" s="766"/>
      <c r="O1350" s="788"/>
      <c r="P1350" s="698" t="s">
        <v>514</v>
      </c>
      <c r="Q1350" s="735"/>
      <c r="R1350" s="1337" t="s">
        <v>41</v>
      </c>
      <c r="S1350" s="736"/>
      <c r="T1350" s="699"/>
      <c r="U1350" s="708" t="s">
        <v>496</v>
      </c>
      <c r="V1350" s="1367">
        <v>0</v>
      </c>
      <c r="W1350" s="766"/>
      <c r="X1350" s="766"/>
      <c r="Y1350" s="738"/>
      <c r="Z1350" s="708" t="s">
        <v>501</v>
      </c>
      <c r="AA1350" s="1367">
        <v>2</v>
      </c>
      <c r="AB1350" s="766"/>
      <c r="AC1350" s="766"/>
      <c r="AD1350" s="699"/>
      <c r="AE1350" s="708" t="s">
        <v>479</v>
      </c>
      <c r="AF1350" s="1096">
        <f>(V1350*AA1350)</f>
        <v>0</v>
      </c>
      <c r="AG1350" s="1096"/>
      <c r="AH1350" s="1096"/>
      <c r="AI1350" s="1096"/>
      <c r="AJ1350" s="713"/>
      <c r="AK1350" s="714"/>
      <c r="AL1350" s="1097"/>
      <c r="AM1350" s="1096"/>
      <c r="AN1350" s="1096"/>
      <c r="AO1350" s="1096"/>
      <c r="AP1350" s="1096"/>
      <c r="AQ1350" s="1098"/>
    </row>
    <row r="1351" spans="1:43" ht="20.100000000000001" hidden="1" customHeight="1">
      <c r="A1351" s="698"/>
      <c r="B1351" s="699"/>
      <c r="C1351" s="699"/>
      <c r="D1351" s="699"/>
      <c r="E1351" s="699"/>
      <c r="F1351" s="699"/>
      <c r="G1351" s="700"/>
      <c r="H1351" s="701"/>
      <c r="I1351" s="733"/>
      <c r="J1351" s="710"/>
      <c r="K1351" s="710"/>
      <c r="L1351" s="710"/>
      <c r="M1351" s="699"/>
      <c r="N1351" s="699"/>
      <c r="O1351" s="735"/>
      <c r="P1351" s="698"/>
      <c r="Q1351" s="735"/>
      <c r="R1351" s="699"/>
      <c r="S1351" s="736"/>
      <c r="T1351" s="699"/>
      <c r="U1351" s="708" t="s">
        <v>496</v>
      </c>
      <c r="V1351" s="1367">
        <v>0</v>
      </c>
      <c r="W1351" s="766"/>
      <c r="X1351" s="766"/>
      <c r="Y1351" s="738"/>
      <c r="Z1351" s="708" t="s">
        <v>501</v>
      </c>
      <c r="AA1351" s="1367">
        <v>0</v>
      </c>
      <c r="AB1351" s="766"/>
      <c r="AC1351" s="766"/>
      <c r="AD1351" s="699"/>
      <c r="AE1351" s="708" t="s">
        <v>479</v>
      </c>
      <c r="AF1351" s="1096">
        <f>(V1351*AA1351)</f>
        <v>0</v>
      </c>
      <c r="AG1351" s="1096"/>
      <c r="AH1351" s="1096"/>
      <c r="AI1351" s="1096"/>
      <c r="AJ1351" s="713"/>
      <c r="AK1351" s="714"/>
      <c r="AL1351" s="1097"/>
      <c r="AM1351" s="1096"/>
      <c r="AN1351" s="1096"/>
      <c r="AO1351" s="1096"/>
      <c r="AP1351" s="1096"/>
      <c r="AQ1351" s="1098"/>
    </row>
    <row r="1352" spans="1:43" ht="20.100000000000001" hidden="1" customHeight="1">
      <c r="A1352" s="698"/>
      <c r="B1352" s="699"/>
      <c r="C1352" s="699"/>
      <c r="D1352" s="699"/>
      <c r="E1352" s="699"/>
      <c r="F1352" s="699"/>
      <c r="G1352" s="700"/>
      <c r="H1352" s="701"/>
      <c r="I1352" s="733"/>
      <c r="J1352" s="710"/>
      <c r="K1352" s="710"/>
      <c r="L1352" s="710"/>
      <c r="M1352" s="699"/>
      <c r="N1352" s="699"/>
      <c r="O1352" s="735"/>
      <c r="P1352" s="698"/>
      <c r="Q1352" s="735"/>
      <c r="R1352" s="699"/>
      <c r="S1352" s="736"/>
      <c r="T1352" s="699"/>
      <c r="U1352" s="708" t="s">
        <v>496</v>
      </c>
      <c r="V1352" s="1367">
        <v>0</v>
      </c>
      <c r="W1352" s="766"/>
      <c r="X1352" s="766"/>
      <c r="Y1352" s="738"/>
      <c r="Z1352" s="708" t="s">
        <v>501</v>
      </c>
      <c r="AA1352" s="1367">
        <v>0</v>
      </c>
      <c r="AB1352" s="766"/>
      <c r="AC1352" s="766"/>
      <c r="AD1352" s="699"/>
      <c r="AE1352" s="708" t="s">
        <v>479</v>
      </c>
      <c r="AF1352" s="1096">
        <f>(V1352*AA1352)</f>
        <v>0</v>
      </c>
      <c r="AG1352" s="1096"/>
      <c r="AH1352" s="1096"/>
      <c r="AI1352" s="1096"/>
      <c r="AJ1352" s="713"/>
      <c r="AK1352" s="714"/>
      <c r="AL1352" s="1097"/>
      <c r="AM1352" s="1096"/>
      <c r="AN1352" s="1096"/>
      <c r="AO1352" s="1096"/>
      <c r="AP1352" s="1096"/>
      <c r="AQ1352" s="1098"/>
    </row>
    <row r="1353" spans="1:43" ht="20.100000000000001" hidden="1" customHeight="1">
      <c r="A1353" s="698"/>
      <c r="B1353" s="699"/>
      <c r="C1353" s="699"/>
      <c r="D1353" s="699"/>
      <c r="E1353" s="699"/>
      <c r="F1353" s="699"/>
      <c r="G1353" s="700"/>
      <c r="H1353" s="701"/>
      <c r="I1353" s="733"/>
      <c r="J1353" s="710"/>
      <c r="K1353" s="710"/>
      <c r="L1353" s="710"/>
      <c r="M1353" s="699"/>
      <c r="N1353" s="699"/>
      <c r="O1353" s="735"/>
      <c r="P1353" s="698"/>
      <c r="Q1353" s="735"/>
      <c r="R1353" s="699"/>
      <c r="S1353" s="736"/>
      <c r="T1353" s="699"/>
      <c r="U1353" s="708" t="s">
        <v>496</v>
      </c>
      <c r="V1353" s="1367">
        <v>0</v>
      </c>
      <c r="W1353" s="766"/>
      <c r="X1353" s="766"/>
      <c r="Y1353" s="738"/>
      <c r="Z1353" s="708" t="s">
        <v>501</v>
      </c>
      <c r="AA1353" s="1367">
        <v>0</v>
      </c>
      <c r="AB1353" s="766"/>
      <c r="AC1353" s="766"/>
      <c r="AD1353" s="699"/>
      <c r="AE1353" s="708" t="s">
        <v>479</v>
      </c>
      <c r="AF1353" s="1096">
        <f>(V1353*AA1353)</f>
        <v>0</v>
      </c>
      <c r="AG1353" s="1096"/>
      <c r="AH1353" s="1096"/>
      <c r="AI1353" s="1096"/>
      <c r="AJ1353" s="713"/>
      <c r="AK1353" s="714"/>
      <c r="AL1353" s="1097"/>
      <c r="AM1353" s="1096"/>
      <c r="AN1353" s="1096"/>
      <c r="AO1353" s="1096"/>
      <c r="AP1353" s="1096"/>
      <c r="AQ1353" s="1098"/>
    </row>
    <row r="1354" spans="1:43" ht="20.100000000000001" hidden="1" customHeight="1">
      <c r="A1354" s="698"/>
      <c r="B1354" s="699"/>
      <c r="C1354" s="699"/>
      <c r="D1354" s="699"/>
      <c r="E1354" s="699"/>
      <c r="F1354" s="699"/>
      <c r="G1354" s="700"/>
      <c r="H1354" s="701"/>
      <c r="I1354" s="733"/>
      <c r="J1354" s="710"/>
      <c r="K1354" s="710"/>
      <c r="L1354" s="710"/>
      <c r="M1354" s="699"/>
      <c r="N1354" s="699"/>
      <c r="O1354" s="735"/>
      <c r="P1354" s="698"/>
      <c r="Q1354" s="735"/>
      <c r="R1354" s="699"/>
      <c r="S1354" s="736"/>
      <c r="T1354" s="699"/>
      <c r="U1354" s="708" t="s">
        <v>496</v>
      </c>
      <c r="V1354" s="1367">
        <v>0</v>
      </c>
      <c r="W1354" s="766"/>
      <c r="X1354" s="766"/>
      <c r="Y1354" s="738"/>
      <c r="Z1354" s="708" t="s">
        <v>501</v>
      </c>
      <c r="AA1354" s="1367">
        <v>0</v>
      </c>
      <c r="AB1354" s="766"/>
      <c r="AC1354" s="766"/>
      <c r="AD1354" s="699"/>
      <c r="AE1354" s="708" t="s">
        <v>479</v>
      </c>
      <c r="AF1354" s="1096">
        <f>(V1354*AA1354)</f>
        <v>0</v>
      </c>
      <c r="AG1354" s="1096"/>
      <c r="AH1354" s="1096"/>
      <c r="AI1354" s="1096"/>
      <c r="AJ1354" s="713"/>
      <c r="AK1354" s="714"/>
      <c r="AL1354" s="1097"/>
      <c r="AM1354" s="1096"/>
      <c r="AN1354" s="1096"/>
      <c r="AO1354" s="1096"/>
      <c r="AP1354" s="1096"/>
      <c r="AQ1354" s="1098"/>
    </row>
    <row r="1355" spans="1:43" ht="20.100000000000001" hidden="1" customHeight="1">
      <c r="A1355" s="768"/>
      <c r="B1355" s="769"/>
      <c r="C1355" s="769"/>
      <c r="D1355" s="769"/>
      <c r="E1355" s="769"/>
      <c r="F1355" s="769"/>
      <c r="G1355" s="770"/>
      <c r="H1355" s="771"/>
      <c r="I1355" s="772"/>
      <c r="J1355" s="773"/>
      <c r="K1355" s="773"/>
      <c r="L1355" s="773"/>
      <c r="M1355" s="769"/>
      <c r="N1355" s="769"/>
      <c r="O1355" s="775"/>
      <c r="P1355" s="768"/>
      <c r="Q1355" s="775"/>
      <c r="R1355" s="769" t="s">
        <v>431</v>
      </c>
      <c r="S1355" s="776"/>
      <c r="T1355" s="769"/>
      <c r="U1355" s="777" t="s">
        <v>496</v>
      </c>
      <c r="V1355" s="778"/>
      <c r="W1355" s="776"/>
      <c r="X1355" s="965"/>
      <c r="Y1355" s="965"/>
      <c r="Z1355" s="777"/>
      <c r="AA1355" s="1355"/>
      <c r="AB1355" s="846"/>
      <c r="AC1355" s="846"/>
      <c r="AD1355" s="780"/>
      <c r="AE1355" s="777" t="s">
        <v>479</v>
      </c>
      <c r="AF1355" s="1335">
        <f>SUM(AF1350:AF1354)</f>
        <v>0</v>
      </c>
      <c r="AG1355" s="1335"/>
      <c r="AH1355" s="1335"/>
      <c r="AI1355" s="1335"/>
      <c r="AJ1355" s="1356"/>
      <c r="AK1355" s="1357"/>
      <c r="AL1355" s="1334">
        <f>AF1355</f>
        <v>0</v>
      </c>
      <c r="AM1355" s="1335"/>
      <c r="AN1355" s="1335"/>
      <c r="AO1355" s="1335"/>
      <c r="AP1355" s="1335"/>
      <c r="AQ1355" s="1336"/>
    </row>
    <row r="1356" spans="1:43" ht="20.100000000000001" hidden="1" customHeight="1">
      <c r="A1356" s="698" t="s">
        <v>948</v>
      </c>
      <c r="B1356" s="699"/>
      <c r="C1356" s="699"/>
      <c r="D1356" s="699"/>
      <c r="E1356" s="699"/>
      <c r="F1356" s="699"/>
      <c r="G1356" s="699"/>
      <c r="H1356" s="735"/>
      <c r="I1356" s="765" t="s">
        <v>949</v>
      </c>
      <c r="J1356" s="1053"/>
      <c r="K1356" s="1053"/>
      <c r="L1356" s="1053"/>
      <c r="M1356" s="1053"/>
      <c r="N1356" s="1053"/>
      <c r="O1356" s="1053"/>
      <c r="P1356" s="698" t="s">
        <v>529</v>
      </c>
      <c r="Q1356" s="735"/>
      <c r="R1356" s="700" t="s">
        <v>946</v>
      </c>
      <c r="S1356" s="736"/>
      <c r="T1356" s="699"/>
      <c r="U1356" s="708"/>
      <c r="V1356" s="880"/>
      <c r="W1356" s="766"/>
      <c r="X1356" s="766"/>
      <c r="Y1356" s="738"/>
      <c r="Z1356" s="708"/>
      <c r="AA1356" s="880"/>
      <c r="AB1356" s="766"/>
      <c r="AC1356" s="766"/>
      <c r="AD1356" s="703"/>
      <c r="AE1356" s="708"/>
      <c r="AF1356" s="1096"/>
      <c r="AG1356" s="1096"/>
      <c r="AH1356" s="1096"/>
      <c r="AI1356" s="1096"/>
      <c r="AJ1356" s="713"/>
      <c r="AK1356" s="714"/>
      <c r="AL1356" s="1097"/>
      <c r="AM1356" s="1096"/>
      <c r="AN1356" s="1096"/>
      <c r="AO1356" s="1096"/>
      <c r="AP1356" s="1096"/>
      <c r="AQ1356" s="1098"/>
    </row>
    <row r="1357" spans="1:43" ht="20.100000000000001" hidden="1" customHeight="1">
      <c r="A1357" s="698"/>
      <c r="B1357" s="699"/>
      <c r="C1357" s="699"/>
      <c r="D1357" s="699"/>
      <c r="E1357" s="699"/>
      <c r="F1357" s="699"/>
      <c r="G1357" s="699"/>
      <c r="H1357" s="735"/>
      <c r="I1357" s="765"/>
      <c r="J1357" s="1053"/>
      <c r="K1357" s="1053"/>
      <c r="L1357" s="1053"/>
      <c r="M1357" s="1053"/>
      <c r="N1357" s="1053"/>
      <c r="O1357" s="1053"/>
      <c r="P1357" s="698"/>
      <c r="Q1357" s="735"/>
      <c r="R1357" s="699"/>
      <c r="S1357" s="736"/>
      <c r="T1357" s="699"/>
      <c r="U1357" s="708" t="s">
        <v>496</v>
      </c>
      <c r="V1357" s="1367">
        <v>0</v>
      </c>
      <c r="W1357" s="766"/>
      <c r="X1357" s="766"/>
      <c r="Y1357" s="738"/>
      <c r="Z1357" s="708" t="s">
        <v>501</v>
      </c>
      <c r="AA1357" s="1367">
        <v>0</v>
      </c>
      <c r="AB1357" s="766"/>
      <c r="AC1357" s="766"/>
      <c r="AD1357" s="699"/>
      <c r="AE1357" s="708" t="s">
        <v>479</v>
      </c>
      <c r="AF1357" s="1096">
        <f>(V1357*AA1357)</f>
        <v>0</v>
      </c>
      <c r="AG1357" s="1096"/>
      <c r="AH1357" s="1096"/>
      <c r="AI1357" s="1096"/>
      <c r="AJ1357" s="713"/>
      <c r="AK1357" s="714"/>
      <c r="AL1357" s="1097"/>
      <c r="AM1357" s="1096"/>
      <c r="AN1357" s="1096"/>
      <c r="AO1357" s="1096"/>
      <c r="AP1357" s="1096"/>
      <c r="AQ1357" s="1098"/>
    </row>
    <row r="1358" spans="1:43" ht="20.100000000000001" hidden="1" customHeight="1">
      <c r="A1358" s="698"/>
      <c r="B1358" s="699"/>
      <c r="C1358" s="699"/>
      <c r="D1358" s="699"/>
      <c r="E1358" s="699"/>
      <c r="F1358" s="699"/>
      <c r="G1358" s="699"/>
      <c r="H1358" s="735"/>
      <c r="I1358" s="765"/>
      <c r="J1358" s="1053"/>
      <c r="K1358" s="1053"/>
      <c r="L1358" s="1053"/>
      <c r="M1358" s="1053"/>
      <c r="N1358" s="1053"/>
      <c r="O1358" s="1053"/>
      <c r="P1358" s="698"/>
      <c r="Q1358" s="735"/>
      <c r="R1358" s="699"/>
      <c r="S1358" s="736"/>
      <c r="T1358" s="699"/>
      <c r="U1358" s="708" t="s">
        <v>496</v>
      </c>
      <c r="V1358" s="1367">
        <v>0</v>
      </c>
      <c r="W1358" s="766"/>
      <c r="X1358" s="766"/>
      <c r="Y1358" s="738"/>
      <c r="Z1358" s="708" t="s">
        <v>501</v>
      </c>
      <c r="AA1358" s="1367">
        <v>0</v>
      </c>
      <c r="AB1358" s="766"/>
      <c r="AC1358" s="766"/>
      <c r="AD1358" s="699"/>
      <c r="AE1358" s="708" t="s">
        <v>479</v>
      </c>
      <c r="AF1358" s="1096">
        <f>(V1358*AA1358)</f>
        <v>0</v>
      </c>
      <c r="AG1358" s="1096"/>
      <c r="AH1358" s="1096"/>
      <c r="AI1358" s="1096"/>
      <c r="AJ1358" s="713"/>
      <c r="AK1358" s="714"/>
      <c r="AL1358" s="1097"/>
      <c r="AM1358" s="1096"/>
      <c r="AN1358" s="1096"/>
      <c r="AO1358" s="1096"/>
      <c r="AP1358" s="1096"/>
      <c r="AQ1358" s="1098"/>
    </row>
    <row r="1359" spans="1:43" ht="20.100000000000001" hidden="1" customHeight="1">
      <c r="A1359" s="768"/>
      <c r="B1359" s="769"/>
      <c r="C1359" s="769"/>
      <c r="D1359" s="769"/>
      <c r="E1359" s="769"/>
      <c r="F1359" s="769"/>
      <c r="G1359" s="770"/>
      <c r="H1359" s="771"/>
      <c r="I1359" s="772"/>
      <c r="J1359" s="773"/>
      <c r="K1359" s="773"/>
      <c r="L1359" s="773"/>
      <c r="M1359" s="769"/>
      <c r="N1359" s="769"/>
      <c r="O1359" s="769"/>
      <c r="P1359" s="768"/>
      <c r="Q1359" s="775"/>
      <c r="R1359" s="769" t="s">
        <v>431</v>
      </c>
      <c r="S1359" s="776"/>
      <c r="T1359" s="769"/>
      <c r="U1359" s="777" t="s">
        <v>496</v>
      </c>
      <c r="V1359" s="778"/>
      <c r="W1359" s="776"/>
      <c r="X1359" s="965"/>
      <c r="Y1359" s="965"/>
      <c r="Z1359" s="777"/>
      <c r="AA1359" s="1355"/>
      <c r="AB1359" s="846"/>
      <c r="AC1359" s="846"/>
      <c r="AD1359" s="780"/>
      <c r="AE1359" s="777" t="s">
        <v>479</v>
      </c>
      <c r="AF1359" s="1335">
        <f>SUM(AF1357:AF1358)</f>
        <v>0</v>
      </c>
      <c r="AG1359" s="1335"/>
      <c r="AH1359" s="1335"/>
      <c r="AI1359" s="1335"/>
      <c r="AJ1359" s="1356"/>
      <c r="AK1359" s="1357"/>
      <c r="AL1359" s="1334">
        <f>AF1359</f>
        <v>0</v>
      </c>
      <c r="AM1359" s="1335"/>
      <c r="AN1359" s="1335"/>
      <c r="AO1359" s="1335"/>
      <c r="AP1359" s="1335"/>
      <c r="AQ1359" s="1336"/>
    </row>
    <row r="1360" spans="1:43" ht="20.100000000000001" hidden="1" customHeight="1">
      <c r="A1360" s="698" t="s">
        <v>950</v>
      </c>
      <c r="B1360" s="699"/>
      <c r="C1360" s="699"/>
      <c r="D1360" s="699"/>
      <c r="E1360" s="699"/>
      <c r="F1360" s="699"/>
      <c r="G1360" s="699"/>
      <c r="H1360" s="735"/>
      <c r="I1360" s="765" t="s">
        <v>951</v>
      </c>
      <c r="J1360" s="1053"/>
      <c r="K1360" s="1053"/>
      <c r="L1360" s="1053"/>
      <c r="M1360" s="1053"/>
      <c r="N1360" s="1053"/>
      <c r="O1360" s="1053"/>
      <c r="P1360" s="698" t="s">
        <v>514</v>
      </c>
      <c r="Q1360" s="735"/>
      <c r="R1360" s="1368" t="s">
        <v>742</v>
      </c>
      <c r="S1360" s="1363"/>
      <c r="T1360" s="684"/>
      <c r="U1360" s="1233"/>
      <c r="V1360" s="1364"/>
      <c r="W1360" s="687"/>
      <c r="X1360" s="687"/>
      <c r="Y1360" s="1365"/>
      <c r="Z1360" s="1233"/>
      <c r="AA1360" s="1364"/>
      <c r="AB1360" s="687"/>
      <c r="AC1360" s="687"/>
      <c r="AD1360" s="692"/>
      <c r="AE1360" s="1233"/>
      <c r="AF1360" s="1235"/>
      <c r="AG1360" s="1235"/>
      <c r="AH1360" s="1235"/>
      <c r="AI1360" s="1235"/>
      <c r="AJ1360" s="696"/>
      <c r="AK1360" s="697"/>
      <c r="AL1360" s="1234"/>
      <c r="AM1360" s="1235"/>
      <c r="AN1360" s="1235"/>
      <c r="AO1360" s="1235"/>
      <c r="AP1360" s="1235"/>
      <c r="AQ1360" s="1236"/>
    </row>
    <row r="1361" spans="1:256" ht="20.100000000000001" hidden="1" customHeight="1">
      <c r="A1361" s="698"/>
      <c r="B1361" s="699"/>
      <c r="C1361" s="699"/>
      <c r="D1361" s="699"/>
      <c r="E1361" s="699"/>
      <c r="F1361" s="699"/>
      <c r="G1361" s="700"/>
      <c r="H1361" s="701"/>
      <c r="I1361" s="765"/>
      <c r="J1361" s="766"/>
      <c r="K1361" s="766"/>
      <c r="L1361" s="766"/>
      <c r="M1361" s="699"/>
      <c r="N1361" s="699"/>
      <c r="O1361" s="699"/>
      <c r="P1361" s="698"/>
      <c r="Q1361" s="735"/>
      <c r="R1361" s="1037" t="s">
        <v>952</v>
      </c>
      <c r="S1361" s="736"/>
      <c r="T1361" s="699"/>
      <c r="U1361" s="708"/>
      <c r="V1361" s="1182"/>
      <c r="W1361" s="1367">
        <v>0</v>
      </c>
      <c r="X1361" s="766"/>
      <c r="Y1361" s="766"/>
      <c r="Z1361" s="708" t="s">
        <v>474</v>
      </c>
      <c r="AA1361" s="1367">
        <v>0</v>
      </c>
      <c r="AB1361" s="766"/>
      <c r="AC1361" s="766"/>
      <c r="AD1361" s="699"/>
      <c r="AE1361" s="708" t="s">
        <v>479</v>
      </c>
      <c r="AF1361" s="1096">
        <f>W1361+AA1361</f>
        <v>0</v>
      </c>
      <c r="AG1361" s="1096"/>
      <c r="AH1361" s="1096"/>
      <c r="AI1361" s="1096"/>
      <c r="AJ1361" s="713"/>
      <c r="AK1361" s="714"/>
      <c r="AL1361" s="1097">
        <f>AF1361</f>
        <v>0</v>
      </c>
      <c r="AM1361" s="1096"/>
      <c r="AN1361" s="1096"/>
      <c r="AO1361" s="1096"/>
      <c r="AP1361" s="1096"/>
      <c r="AQ1361" s="1098"/>
    </row>
    <row r="1362" spans="1:256" ht="20.100000000000001" hidden="1" customHeight="1">
      <c r="A1362" s="698"/>
      <c r="B1362" s="699"/>
      <c r="C1362" s="699"/>
      <c r="D1362" s="699"/>
      <c r="E1362" s="699"/>
      <c r="F1362" s="699"/>
      <c r="G1362" s="700"/>
      <c r="H1362" s="701"/>
      <c r="I1362" s="733"/>
      <c r="J1362" s="710"/>
      <c r="K1362" s="710"/>
      <c r="L1362" s="710"/>
      <c r="M1362" s="699"/>
      <c r="N1362" s="699"/>
      <c r="O1362" s="699"/>
      <c r="P1362" s="698"/>
      <c r="Q1362" s="735"/>
      <c r="R1362" s="1037" t="s">
        <v>953</v>
      </c>
      <c r="S1362" s="736"/>
      <c r="T1362" s="699"/>
      <c r="U1362" s="708"/>
      <c r="V1362" s="1182"/>
      <c r="W1362" s="1367">
        <v>0</v>
      </c>
      <c r="X1362" s="766"/>
      <c r="Y1362" s="766"/>
      <c r="Z1362" s="708" t="s">
        <v>474</v>
      </c>
      <c r="AA1362" s="1367">
        <v>0</v>
      </c>
      <c r="AB1362" s="766"/>
      <c r="AC1362" s="766"/>
      <c r="AD1362" s="699"/>
      <c r="AE1362" s="708" t="s">
        <v>479</v>
      </c>
      <c r="AF1362" s="1096">
        <f>W1362+AA1362</f>
        <v>0</v>
      </c>
      <c r="AG1362" s="1096"/>
      <c r="AH1362" s="1096"/>
      <c r="AI1362" s="1096"/>
      <c r="AJ1362" s="713"/>
      <c r="AK1362" s="714"/>
      <c r="AL1362" s="1097">
        <f>AF1362</f>
        <v>0</v>
      </c>
      <c r="AM1362" s="1096"/>
      <c r="AN1362" s="1096"/>
      <c r="AO1362" s="1096"/>
      <c r="AP1362" s="1096"/>
      <c r="AQ1362" s="1098"/>
    </row>
    <row r="1363" spans="1:256" ht="20.100000000000001" hidden="1" customHeight="1">
      <c r="A1363" s="698"/>
      <c r="B1363" s="699"/>
      <c r="C1363" s="699"/>
      <c r="D1363" s="699"/>
      <c r="E1363" s="699"/>
      <c r="F1363" s="699"/>
      <c r="G1363" s="700"/>
      <c r="H1363" s="701"/>
      <c r="I1363" s="733"/>
      <c r="J1363" s="710"/>
      <c r="K1363" s="710"/>
      <c r="L1363" s="710"/>
      <c r="M1363" s="699"/>
      <c r="N1363" s="699"/>
      <c r="O1363" s="699"/>
      <c r="P1363" s="698"/>
      <c r="Q1363" s="735"/>
      <c r="R1363" s="1037" t="s">
        <v>954</v>
      </c>
      <c r="S1363" s="736"/>
      <c r="T1363" s="699"/>
      <c r="U1363" s="708"/>
      <c r="V1363" s="1182"/>
      <c r="W1363" s="1367">
        <v>0</v>
      </c>
      <c r="X1363" s="766"/>
      <c r="Y1363" s="766"/>
      <c r="Z1363" s="708" t="s">
        <v>474</v>
      </c>
      <c r="AA1363" s="1367">
        <v>0</v>
      </c>
      <c r="AB1363" s="766"/>
      <c r="AC1363" s="766"/>
      <c r="AD1363" s="699"/>
      <c r="AE1363" s="708" t="s">
        <v>479</v>
      </c>
      <c r="AF1363" s="1096">
        <f>W1363+AA1363</f>
        <v>0</v>
      </c>
      <c r="AG1363" s="1096"/>
      <c r="AH1363" s="1096"/>
      <c r="AI1363" s="1096"/>
      <c r="AJ1363" s="713"/>
      <c r="AK1363" s="714"/>
      <c r="AL1363" s="1097">
        <f>AF1363</f>
        <v>0</v>
      </c>
      <c r="AM1363" s="1096"/>
      <c r="AN1363" s="1096"/>
      <c r="AO1363" s="1096"/>
      <c r="AP1363" s="1096"/>
      <c r="AQ1363" s="1098"/>
    </row>
    <row r="1364" spans="1:256" ht="20.100000000000001" hidden="1" customHeight="1">
      <c r="A1364" s="768"/>
      <c r="B1364" s="769"/>
      <c r="C1364" s="769"/>
      <c r="D1364" s="769"/>
      <c r="E1364" s="769"/>
      <c r="F1364" s="769"/>
      <c r="G1364" s="770"/>
      <c r="H1364" s="771"/>
      <c r="I1364" s="772"/>
      <c r="J1364" s="773"/>
      <c r="K1364" s="773"/>
      <c r="L1364" s="773"/>
      <c r="M1364" s="769"/>
      <c r="N1364" s="769"/>
      <c r="O1364" s="769"/>
      <c r="P1364" s="768"/>
      <c r="Q1364" s="775"/>
      <c r="R1364" s="1317" t="s">
        <v>955</v>
      </c>
      <c r="S1364" s="776"/>
      <c r="T1364" s="769"/>
      <c r="U1364" s="777"/>
      <c r="V1364" s="1369"/>
      <c r="W1364" s="1370">
        <v>0</v>
      </c>
      <c r="X1364" s="846"/>
      <c r="Y1364" s="846"/>
      <c r="Z1364" s="777" t="s">
        <v>474</v>
      </c>
      <c r="AA1364" s="1370">
        <v>0</v>
      </c>
      <c r="AB1364" s="846"/>
      <c r="AC1364" s="846"/>
      <c r="AD1364" s="769"/>
      <c r="AE1364" s="777" t="s">
        <v>479</v>
      </c>
      <c r="AF1364" s="1335">
        <f>W1364+AA1364</f>
        <v>0</v>
      </c>
      <c r="AG1364" s="1335"/>
      <c r="AH1364" s="1335"/>
      <c r="AI1364" s="1335"/>
      <c r="AJ1364" s="1356"/>
      <c r="AK1364" s="1357"/>
      <c r="AL1364" s="1334">
        <f>AF1364</f>
        <v>0</v>
      </c>
      <c r="AM1364" s="1335"/>
      <c r="AN1364" s="1335"/>
      <c r="AO1364" s="1335"/>
      <c r="AP1364" s="1335"/>
      <c r="AQ1364" s="1336"/>
    </row>
    <row r="1365" spans="1:256" ht="18.899999999999999" hidden="1" customHeight="1">
      <c r="A1365" s="765" t="s">
        <v>956</v>
      </c>
      <c r="B1365" s="766"/>
      <c r="C1365" s="766"/>
      <c r="D1365" s="766"/>
      <c r="E1365" s="766"/>
      <c r="F1365" s="766"/>
      <c r="G1365" s="766"/>
      <c r="H1365" s="788"/>
      <c r="I1365" s="1371" t="s">
        <v>41</v>
      </c>
      <c r="J1365" s="766"/>
      <c r="K1365" s="766"/>
      <c r="L1365" s="766"/>
      <c r="M1365" s="766"/>
      <c r="N1365" s="766"/>
      <c r="O1365" s="766"/>
      <c r="P1365" s="765" t="s">
        <v>472</v>
      </c>
      <c r="Q1365" s="788"/>
      <c r="R1365" s="709"/>
      <c r="S1365" s="824"/>
      <c r="T1365" s="766"/>
      <c r="U1365" s="1010"/>
      <c r="V1365" s="823"/>
      <c r="W1365" s="766"/>
      <c r="X1365" s="766"/>
      <c r="Y1365" s="709"/>
      <c r="Z1365" s="710"/>
      <c r="AA1365" s="709"/>
      <c r="AB1365" s="709"/>
      <c r="AC1365" s="709"/>
      <c r="AD1365" s="709"/>
      <c r="AE1365" s="710"/>
      <c r="AF1365" s="766"/>
      <c r="AG1365" s="766"/>
      <c r="AH1365" s="766"/>
      <c r="AI1365" s="766"/>
      <c r="AJ1365" s="766"/>
      <c r="AK1365" s="795"/>
      <c r="AL1365" s="1372"/>
      <c r="AM1365" s="1372"/>
      <c r="AN1365" s="800"/>
      <c r="AO1365" s="800"/>
      <c r="AP1365" s="800"/>
      <c r="AQ1365" s="821"/>
      <c r="CX1365" s="262"/>
      <c r="CY1365" s="262"/>
      <c r="CZ1365" s="262"/>
      <c r="DA1365" s="262"/>
      <c r="DB1365" s="262"/>
      <c r="DC1365" s="262"/>
      <c r="DD1365" s="262"/>
      <c r="DE1365" s="262"/>
      <c r="DF1365" s="262"/>
      <c r="DG1365" s="262"/>
      <c r="DH1365" s="262"/>
      <c r="DI1365" s="262"/>
      <c r="DJ1365" s="262"/>
      <c r="DK1365" s="262"/>
      <c r="DL1365" s="262"/>
      <c r="DM1365" s="262"/>
      <c r="DN1365" s="262"/>
      <c r="DO1365" s="262"/>
      <c r="DP1365" s="262"/>
      <c r="DQ1365" s="262"/>
      <c r="DR1365" s="262"/>
      <c r="DS1365" s="262"/>
      <c r="DT1365" s="262"/>
      <c r="DU1365" s="262"/>
      <c r="DV1365" s="262"/>
      <c r="DW1365" s="262"/>
      <c r="DX1365" s="262"/>
      <c r="DY1365" s="262"/>
      <c r="DZ1365" s="262"/>
      <c r="EA1365" s="262"/>
      <c r="EB1365" s="262"/>
      <c r="EC1365" s="262"/>
      <c r="ED1365" s="262"/>
      <c r="EE1365" s="262"/>
      <c r="EF1365" s="262"/>
      <c r="EG1365" s="262"/>
      <c r="EH1365" s="262"/>
      <c r="EI1365" s="262"/>
      <c r="EJ1365" s="262"/>
      <c r="EK1365" s="262"/>
      <c r="EL1365" s="262"/>
      <c r="EM1365" s="262"/>
      <c r="EN1365" s="262"/>
      <c r="EO1365" s="262"/>
      <c r="EP1365" s="262"/>
      <c r="EQ1365" s="262"/>
      <c r="ER1365" s="262"/>
      <c r="ES1365" s="262"/>
      <c r="ET1365" s="262"/>
      <c r="EU1365" s="262"/>
      <c r="EV1365" s="262"/>
      <c r="EW1365" s="262"/>
      <c r="EX1365" s="262"/>
      <c r="EY1365" s="262"/>
      <c r="EZ1365" s="262"/>
      <c r="FA1365" s="262"/>
      <c r="FB1365" s="262"/>
      <c r="FC1365" s="262"/>
      <c r="FD1365" s="262"/>
      <c r="FE1365" s="262"/>
      <c r="FF1365" s="262"/>
      <c r="FG1365" s="262"/>
      <c r="FH1365" s="262"/>
      <c r="FI1365" s="262"/>
      <c r="FJ1365" s="262"/>
      <c r="FK1365" s="262"/>
      <c r="FL1365" s="262"/>
      <c r="FM1365" s="262"/>
      <c r="FN1365" s="262"/>
      <c r="FO1365" s="262"/>
      <c r="FP1365" s="262"/>
      <c r="FQ1365" s="262"/>
      <c r="FR1365" s="262"/>
      <c r="FS1365" s="262"/>
      <c r="FT1365" s="262"/>
      <c r="FU1365" s="262"/>
      <c r="FV1365" s="262"/>
      <c r="FW1365" s="262"/>
      <c r="FX1365" s="262"/>
      <c r="FY1365" s="262"/>
      <c r="FZ1365" s="262"/>
      <c r="GA1365" s="262"/>
      <c r="GB1365" s="262"/>
      <c r="GC1365" s="262"/>
      <c r="GD1365" s="263"/>
      <c r="GE1365" s="263"/>
      <c r="GF1365" s="263"/>
      <c r="GG1365" s="262"/>
      <c r="GH1365" s="262"/>
      <c r="GI1365" s="262"/>
      <c r="GJ1365" s="262"/>
      <c r="GK1365" s="262"/>
      <c r="GL1365" s="262"/>
      <c r="GM1365" s="262"/>
      <c r="GN1365" s="262"/>
      <c r="GO1365" s="262"/>
      <c r="GP1365" s="262"/>
      <c r="GQ1365" s="262"/>
      <c r="GR1365" s="262"/>
      <c r="GS1365" s="262"/>
      <c r="GT1365" s="262"/>
      <c r="GW1365" s="262"/>
      <c r="GX1365" s="262"/>
      <c r="GY1365" s="262"/>
      <c r="GZ1365" s="262"/>
      <c r="HA1365" s="262"/>
      <c r="HB1365" s="262"/>
      <c r="HC1365" s="262"/>
      <c r="HD1365" s="276"/>
      <c r="HE1365" s="276"/>
      <c r="HF1365" s="276"/>
      <c r="HG1365" s="276"/>
      <c r="HH1365" s="276"/>
      <c r="HI1365" s="276"/>
      <c r="HJ1365" s="276"/>
      <c r="HK1365" s="276"/>
      <c r="HL1365" s="276"/>
      <c r="HM1365" s="276"/>
      <c r="HN1365" s="276"/>
      <c r="HO1365" s="276"/>
      <c r="HP1365" s="276"/>
      <c r="HQ1365" s="276"/>
      <c r="HR1365" s="276"/>
      <c r="HS1365" s="276"/>
      <c r="HT1365" s="262"/>
      <c r="HU1365" s="262"/>
      <c r="HV1365" s="262"/>
      <c r="HW1365" s="262"/>
      <c r="HX1365" s="262"/>
      <c r="HY1365" s="262"/>
      <c r="HZ1365" s="262"/>
      <c r="IA1365" s="262"/>
      <c r="IB1365" s="262"/>
      <c r="IC1365" s="262"/>
      <c r="ID1365" s="262"/>
      <c r="IE1365" s="262"/>
      <c r="IF1365" s="262"/>
      <c r="IG1365" s="262"/>
      <c r="IH1365" s="262"/>
      <c r="II1365" s="262"/>
      <c r="IJ1365" s="262"/>
      <c r="IK1365" s="262"/>
      <c r="IL1365" s="262"/>
      <c r="IM1365" s="262"/>
      <c r="IN1365" s="262"/>
      <c r="IO1365" s="262"/>
      <c r="IP1365" s="262"/>
      <c r="IQ1365" s="262"/>
      <c r="IR1365" s="262"/>
      <c r="IS1365" s="262"/>
      <c r="IT1365" s="262"/>
      <c r="IU1365" s="262"/>
      <c r="IV1365" s="262"/>
    </row>
    <row r="1366" spans="1:256" ht="18.899999999999999" hidden="1" customHeight="1">
      <c r="A1366" s="765" t="s">
        <v>718</v>
      </c>
      <c r="B1366" s="766"/>
      <c r="C1366" s="766"/>
      <c r="D1366" s="766"/>
      <c r="E1366" s="766"/>
      <c r="F1366" s="766"/>
      <c r="G1366" s="766"/>
      <c r="H1366" s="788"/>
      <c r="I1366" s="1366" t="s">
        <v>934</v>
      </c>
      <c r="J1366" s="766"/>
      <c r="K1366" s="766"/>
      <c r="L1366" s="766"/>
      <c r="M1366" s="766"/>
      <c r="N1366" s="766"/>
      <c r="O1366" s="788"/>
      <c r="P1366" s="794"/>
      <c r="Q1366" s="795"/>
      <c r="R1366" s="794" t="s">
        <v>957</v>
      </c>
      <c r="S1366" s="893"/>
      <c r="T1366" s="709"/>
      <c r="U1366" s="709"/>
      <c r="V1366" s="709"/>
      <c r="W1366" s="1182">
        <v>0</v>
      </c>
      <c r="X1366" s="766"/>
      <c r="Y1366" s="766" t="s">
        <v>474</v>
      </c>
      <c r="Z1366" s="1182">
        <v>0</v>
      </c>
      <c r="AA1366" s="766"/>
      <c r="AB1366" s="766" t="s">
        <v>474</v>
      </c>
      <c r="AC1366" s="1182">
        <v>0</v>
      </c>
      <c r="AD1366" s="766"/>
      <c r="AE1366" s="709"/>
      <c r="AF1366" s="1373"/>
      <c r="AG1366" s="709"/>
      <c r="AH1366" s="709"/>
      <c r="AI1366" s="1373"/>
      <c r="AJ1366" s="709"/>
      <c r="AK1366" s="709"/>
      <c r="AL1366" s="740">
        <f t="shared" ref="AL1366:AL1371" si="44">SUM(V1366:AJ1366)</f>
        <v>0</v>
      </c>
      <c r="AM1366" s="741"/>
      <c r="AN1366" s="741"/>
      <c r="AO1366" s="741"/>
      <c r="AP1366" s="741"/>
      <c r="AQ1366" s="742"/>
      <c r="CX1366" s="262"/>
      <c r="CY1366" s="262"/>
      <c r="CZ1366" s="262"/>
      <c r="DA1366" s="262"/>
      <c r="DB1366" s="262"/>
      <c r="DC1366" s="262"/>
      <c r="DD1366" s="262"/>
      <c r="DE1366" s="262"/>
      <c r="DF1366" s="262"/>
      <c r="DG1366" s="262"/>
      <c r="DH1366" s="262"/>
      <c r="DI1366" s="262"/>
      <c r="DJ1366" s="262"/>
      <c r="DK1366" s="262"/>
      <c r="DL1366" s="262"/>
      <c r="DM1366" s="262"/>
      <c r="DN1366" s="262"/>
      <c r="DO1366" s="262"/>
      <c r="DP1366" s="262"/>
      <c r="DQ1366" s="262"/>
      <c r="DR1366" s="262"/>
      <c r="DS1366" s="262"/>
      <c r="DT1366" s="262"/>
      <c r="DU1366" s="262"/>
      <c r="DV1366" s="262"/>
      <c r="DW1366" s="262"/>
      <c r="DX1366" s="262"/>
      <c r="DY1366" s="262"/>
      <c r="DZ1366" s="262"/>
      <c r="EA1366" s="262"/>
      <c r="EB1366" s="262"/>
      <c r="EC1366" s="262"/>
      <c r="ED1366" s="262"/>
      <c r="EE1366" s="262"/>
      <c r="EF1366" s="262"/>
      <c r="EG1366" s="262"/>
      <c r="EH1366" s="262"/>
      <c r="EI1366" s="262"/>
      <c r="EJ1366" s="262"/>
      <c r="EK1366" s="262"/>
      <c r="EL1366" s="262"/>
      <c r="EM1366" s="262"/>
      <c r="EN1366" s="262"/>
      <c r="EO1366" s="262"/>
      <c r="EP1366" s="262"/>
      <c r="EQ1366" s="262"/>
      <c r="ER1366" s="262"/>
      <c r="ES1366" s="262"/>
      <c r="ET1366" s="262"/>
      <c r="EU1366" s="262"/>
      <c r="EV1366" s="262"/>
      <c r="EW1366" s="262"/>
      <c r="EX1366" s="262"/>
      <c r="EY1366" s="262"/>
      <c r="EZ1366" s="262"/>
      <c r="FA1366" s="262"/>
      <c r="FB1366" s="262"/>
      <c r="FC1366" s="262"/>
      <c r="FD1366" s="262"/>
      <c r="FE1366" s="262"/>
      <c r="FF1366" s="262"/>
      <c r="FG1366" s="262"/>
      <c r="FH1366" s="262"/>
      <c r="FI1366" s="262"/>
      <c r="FJ1366" s="262"/>
      <c r="FK1366" s="262"/>
      <c r="FL1366" s="262"/>
      <c r="FM1366" s="262"/>
      <c r="FN1366" s="262"/>
      <c r="FO1366" s="262"/>
      <c r="FP1366" s="262"/>
      <c r="FQ1366" s="262"/>
      <c r="FR1366" s="262"/>
      <c r="FS1366" s="262"/>
      <c r="FT1366" s="262"/>
      <c r="FU1366" s="262"/>
      <c r="FV1366" s="262"/>
      <c r="FW1366" s="262"/>
      <c r="FX1366" s="262"/>
      <c r="FY1366" s="262"/>
      <c r="FZ1366" s="262"/>
      <c r="GA1366" s="262"/>
      <c r="GB1366" s="262"/>
      <c r="GC1366" s="262"/>
      <c r="GD1366" s="263"/>
      <c r="GE1366" s="263"/>
      <c r="GF1366" s="263"/>
      <c r="GG1366" s="262"/>
      <c r="GH1366" s="262"/>
      <c r="GI1366" s="262"/>
      <c r="GJ1366" s="262"/>
      <c r="GK1366" s="262"/>
      <c r="GL1366" s="262"/>
      <c r="GM1366" s="262"/>
      <c r="GN1366" s="262"/>
      <c r="GO1366" s="262"/>
      <c r="GP1366" s="262"/>
      <c r="GQ1366" s="262"/>
      <c r="GR1366" s="262"/>
      <c r="GS1366" s="262"/>
      <c r="GT1366" s="262"/>
      <c r="GW1366" s="262"/>
      <c r="GX1366" s="262"/>
      <c r="GY1366" s="262"/>
      <c r="GZ1366" s="262"/>
      <c r="HA1366" s="262"/>
      <c r="HB1366" s="262"/>
      <c r="HC1366" s="262"/>
      <c r="HD1366" s="276"/>
      <c r="HE1366" s="276"/>
      <c r="HF1366" s="276"/>
      <c r="HG1366" s="276"/>
      <c r="HH1366" s="276"/>
      <c r="HI1366" s="276"/>
      <c r="HJ1366" s="276"/>
      <c r="HK1366" s="276"/>
      <c r="HL1366" s="276"/>
      <c r="HM1366" s="276"/>
      <c r="HN1366" s="276"/>
      <c r="HO1366" s="276"/>
      <c r="HP1366" s="276"/>
      <c r="HQ1366" s="276"/>
      <c r="HR1366" s="276"/>
      <c r="HS1366" s="276"/>
      <c r="HT1366" s="262"/>
      <c r="HU1366" s="262"/>
      <c r="HV1366" s="262"/>
      <c r="HW1366" s="262"/>
      <c r="HX1366" s="262"/>
      <c r="HY1366" s="262"/>
      <c r="HZ1366" s="262"/>
      <c r="IA1366" s="262"/>
      <c r="IB1366" s="262"/>
      <c r="IC1366" s="262"/>
      <c r="ID1366" s="262"/>
      <c r="IE1366" s="262"/>
      <c r="IF1366" s="262"/>
      <c r="IG1366" s="262"/>
      <c r="IH1366" s="262"/>
      <c r="II1366" s="262"/>
      <c r="IJ1366" s="262"/>
      <c r="IK1366" s="262"/>
      <c r="IL1366" s="262"/>
      <c r="IM1366" s="262"/>
      <c r="IN1366" s="262"/>
      <c r="IO1366" s="262"/>
      <c r="IP1366" s="262"/>
      <c r="IQ1366" s="262"/>
      <c r="IR1366" s="262"/>
      <c r="IS1366" s="262"/>
      <c r="IT1366" s="262"/>
      <c r="IU1366" s="262"/>
      <c r="IV1366" s="262"/>
    </row>
    <row r="1367" spans="1:256" ht="18.899999999999999" hidden="1" customHeight="1">
      <c r="A1367" s="927"/>
      <c r="B1367" s="1112"/>
      <c r="C1367" s="1112"/>
      <c r="D1367" s="1112"/>
      <c r="E1367" s="1112"/>
      <c r="F1367" s="1112"/>
      <c r="G1367" s="826"/>
      <c r="H1367" s="836"/>
      <c r="I1367" s="798"/>
      <c r="J1367" s="798"/>
      <c r="K1367" s="798"/>
      <c r="L1367" s="798"/>
      <c r="M1367" s="798"/>
      <c r="N1367" s="798"/>
      <c r="O1367" s="798"/>
      <c r="P1367" s="765"/>
      <c r="Q1367" s="788"/>
      <c r="R1367" s="794" t="s">
        <v>958</v>
      </c>
      <c r="S1367" s="709"/>
      <c r="T1367" s="709"/>
      <c r="U1367" s="709"/>
      <c r="V1367" s="709"/>
      <c r="W1367" s="1374">
        <v>0</v>
      </c>
      <c r="X1367" s="882"/>
      <c r="Y1367" s="766" t="s">
        <v>474</v>
      </c>
      <c r="Z1367" s="1182">
        <v>0</v>
      </c>
      <c r="AA1367" s="766"/>
      <c r="AB1367" s="766" t="s">
        <v>474</v>
      </c>
      <c r="AC1367" s="1182">
        <v>0</v>
      </c>
      <c r="AD1367" s="766"/>
      <c r="AE1367" s="709"/>
      <c r="AF1367" s="1373"/>
      <c r="AG1367" s="709"/>
      <c r="AH1367" s="709"/>
      <c r="AI1367" s="1373"/>
      <c r="AJ1367" s="709"/>
      <c r="AK1367" s="709"/>
      <c r="AL1367" s="740">
        <f>SUM(V1367:AJ1367)</f>
        <v>0</v>
      </c>
      <c r="AM1367" s="741"/>
      <c r="AN1367" s="741"/>
      <c r="AO1367" s="741"/>
      <c r="AP1367" s="741"/>
      <c r="AQ1367" s="742"/>
      <c r="CX1367" s="262"/>
      <c r="CY1367" s="262"/>
      <c r="CZ1367" s="262"/>
      <c r="DA1367" s="262"/>
      <c r="DB1367" s="262"/>
      <c r="DC1367" s="262"/>
      <c r="DD1367" s="262"/>
      <c r="DE1367" s="262"/>
      <c r="DF1367" s="262"/>
      <c r="DG1367" s="262"/>
      <c r="DH1367" s="262"/>
      <c r="DI1367" s="262"/>
      <c r="DJ1367" s="262"/>
      <c r="DK1367" s="262"/>
      <c r="DL1367" s="262"/>
      <c r="DM1367" s="262"/>
      <c r="DN1367" s="262"/>
      <c r="DO1367" s="262"/>
      <c r="DP1367" s="262"/>
      <c r="DQ1367" s="262"/>
      <c r="DR1367" s="262"/>
      <c r="DS1367" s="262"/>
      <c r="DT1367" s="262"/>
      <c r="DU1367" s="262"/>
      <c r="DV1367" s="262"/>
      <c r="DW1367" s="262"/>
      <c r="DX1367" s="262"/>
      <c r="DY1367" s="262"/>
      <c r="DZ1367" s="262"/>
      <c r="EA1367" s="262"/>
      <c r="EB1367" s="262"/>
      <c r="EC1367" s="262"/>
      <c r="ED1367" s="262"/>
      <c r="EE1367" s="262"/>
      <c r="EF1367" s="262"/>
      <c r="EG1367" s="262"/>
      <c r="EH1367" s="262"/>
      <c r="EI1367" s="262"/>
      <c r="EJ1367" s="262"/>
      <c r="EK1367" s="262"/>
      <c r="EL1367" s="262"/>
      <c r="EM1367" s="262"/>
      <c r="EN1367" s="262"/>
      <c r="EO1367" s="262"/>
      <c r="EP1367" s="262"/>
      <c r="EQ1367" s="262"/>
      <c r="ER1367" s="262"/>
      <c r="ES1367" s="262"/>
      <c r="ET1367" s="262"/>
      <c r="EU1367" s="262"/>
      <c r="EV1367" s="262"/>
      <c r="EW1367" s="262"/>
      <c r="EX1367" s="262"/>
      <c r="EY1367" s="262"/>
      <c r="EZ1367" s="262"/>
      <c r="FA1367" s="262"/>
      <c r="FB1367" s="262"/>
      <c r="FC1367" s="262"/>
      <c r="FD1367" s="262"/>
      <c r="FE1367" s="262"/>
      <c r="FF1367" s="262"/>
      <c r="FG1367" s="262"/>
      <c r="FH1367" s="262"/>
      <c r="FI1367" s="262"/>
      <c r="FJ1367" s="262"/>
      <c r="FK1367" s="262"/>
      <c r="FL1367" s="262"/>
      <c r="FM1367" s="262"/>
      <c r="FN1367" s="262"/>
      <c r="FO1367" s="262"/>
      <c r="FP1367" s="262"/>
      <c r="FQ1367" s="262"/>
      <c r="FR1367" s="262"/>
      <c r="FS1367" s="262"/>
      <c r="FT1367" s="262"/>
      <c r="FU1367" s="262"/>
      <c r="FV1367" s="262"/>
      <c r="FW1367" s="262"/>
      <c r="FX1367" s="262"/>
      <c r="FY1367" s="262"/>
      <c r="FZ1367" s="262"/>
      <c r="GA1367" s="262"/>
      <c r="GB1367" s="262"/>
      <c r="GC1367" s="262"/>
      <c r="GD1367" s="263"/>
      <c r="GE1367" s="263"/>
      <c r="GF1367" s="263"/>
      <c r="GG1367" s="262"/>
      <c r="GH1367" s="262"/>
      <c r="GI1367" s="262"/>
      <c r="GJ1367" s="262"/>
      <c r="GK1367" s="262"/>
      <c r="GL1367" s="262"/>
      <c r="GM1367" s="262"/>
      <c r="GN1367" s="262"/>
      <c r="GO1367" s="262"/>
      <c r="GP1367" s="262"/>
      <c r="GQ1367" s="262"/>
      <c r="GR1367" s="262"/>
      <c r="GS1367" s="262"/>
      <c r="GT1367" s="262"/>
      <c r="GW1367" s="262"/>
      <c r="GX1367" s="262"/>
      <c r="GY1367" s="262"/>
      <c r="GZ1367" s="262"/>
      <c r="HA1367" s="262"/>
      <c r="HB1367" s="262"/>
      <c r="HC1367" s="262"/>
      <c r="HD1367" s="276"/>
      <c r="HE1367" s="276"/>
      <c r="HF1367" s="276"/>
      <c r="HG1367" s="276"/>
      <c r="HH1367" s="276"/>
      <c r="HI1367" s="276"/>
      <c r="HJ1367" s="276"/>
      <c r="HK1367" s="276"/>
      <c r="HL1367" s="276"/>
      <c r="HM1367" s="276"/>
      <c r="HN1367" s="276"/>
      <c r="HO1367" s="276"/>
      <c r="HP1367" s="276"/>
      <c r="HQ1367" s="276"/>
      <c r="HR1367" s="276"/>
      <c r="HS1367" s="276"/>
      <c r="HT1367" s="262"/>
      <c r="HU1367" s="262"/>
      <c r="HV1367" s="262"/>
      <c r="HW1367" s="262"/>
      <c r="HX1367" s="262"/>
      <c r="HY1367" s="262"/>
      <c r="HZ1367" s="262"/>
      <c r="IA1367" s="262"/>
      <c r="IB1367" s="262"/>
      <c r="IC1367" s="262"/>
      <c r="ID1367" s="262"/>
      <c r="IE1367" s="262"/>
      <c r="IF1367" s="262"/>
      <c r="IG1367" s="262"/>
      <c r="IH1367" s="262"/>
      <c r="II1367" s="262"/>
      <c r="IJ1367" s="262"/>
      <c r="IK1367" s="262"/>
      <c r="IL1367" s="262"/>
      <c r="IM1367" s="262"/>
      <c r="IN1367" s="262"/>
      <c r="IO1367" s="262"/>
      <c r="IP1367" s="262"/>
      <c r="IQ1367" s="262"/>
      <c r="IR1367" s="262"/>
      <c r="IS1367" s="262"/>
      <c r="IT1367" s="262"/>
      <c r="IU1367" s="262"/>
      <c r="IV1367" s="262"/>
    </row>
    <row r="1368" spans="1:256" s="262" customFormat="1" ht="18.899999999999999" hidden="1" customHeight="1">
      <c r="A1368" s="765"/>
      <c r="B1368" s="766"/>
      <c r="C1368" s="766"/>
      <c r="D1368" s="766"/>
      <c r="E1368" s="766"/>
      <c r="F1368" s="766"/>
      <c r="G1368" s="766"/>
      <c r="H1368" s="788"/>
      <c r="I1368" s="1366" t="s">
        <v>947</v>
      </c>
      <c r="J1368" s="766"/>
      <c r="K1368" s="766"/>
      <c r="L1368" s="766"/>
      <c r="M1368" s="766"/>
      <c r="N1368" s="766"/>
      <c r="O1368" s="788"/>
      <c r="P1368" s="715" t="s">
        <v>472</v>
      </c>
      <c r="Q1368" s="848"/>
      <c r="R1368" s="960" t="s">
        <v>957</v>
      </c>
      <c r="S1368" s="898"/>
      <c r="T1368" s="724"/>
      <c r="U1368" s="724"/>
      <c r="V1368" s="724"/>
      <c r="W1368" s="1375">
        <v>0</v>
      </c>
      <c r="X1368" s="716"/>
      <c r="Y1368" s="716" t="s">
        <v>474</v>
      </c>
      <c r="Z1368" s="1375">
        <v>0</v>
      </c>
      <c r="AA1368" s="716"/>
      <c r="AB1368" s="716" t="s">
        <v>474</v>
      </c>
      <c r="AC1368" s="1375">
        <v>0</v>
      </c>
      <c r="AD1368" s="716"/>
      <c r="AE1368" s="724"/>
      <c r="AF1368" s="1376"/>
      <c r="AG1368" s="724"/>
      <c r="AH1368" s="724"/>
      <c r="AI1368" s="1376"/>
      <c r="AJ1368" s="724"/>
      <c r="AK1368" s="724"/>
      <c r="AL1368" s="730">
        <f t="shared" si="44"/>
        <v>0</v>
      </c>
      <c r="AM1368" s="900"/>
      <c r="AN1368" s="900"/>
      <c r="AO1368" s="900"/>
      <c r="AP1368" s="900"/>
      <c r="AQ1368" s="901"/>
      <c r="AR1368" s="106"/>
      <c r="AS1368" s="106"/>
      <c r="AT1368" s="106"/>
      <c r="AU1368" s="106"/>
      <c r="AV1368" s="106"/>
      <c r="AW1368" s="106"/>
      <c r="AX1368" s="106"/>
      <c r="AY1368" s="106"/>
      <c r="AZ1368" s="106"/>
      <c r="BA1368" s="106"/>
      <c r="BB1368" s="106"/>
      <c r="BC1368" s="106"/>
      <c r="BD1368" s="106"/>
      <c r="BE1368" s="106"/>
      <c r="BF1368" s="106"/>
      <c r="BG1368" s="106"/>
      <c r="BH1368" s="106"/>
      <c r="BI1368" s="106"/>
      <c r="BJ1368" s="106"/>
      <c r="BK1368" s="106"/>
      <c r="BL1368" s="106"/>
      <c r="BM1368" s="106"/>
      <c r="BN1368" s="106"/>
      <c r="BO1368" s="106"/>
      <c r="BP1368" s="106"/>
      <c r="BQ1368" s="106"/>
      <c r="BR1368" s="106"/>
      <c r="BS1368" s="106"/>
      <c r="BT1368" s="106"/>
      <c r="BU1368" s="106"/>
      <c r="BV1368" s="106"/>
      <c r="BW1368" s="106"/>
      <c r="BX1368" s="106"/>
      <c r="BY1368" s="106"/>
      <c r="BZ1368" s="106"/>
      <c r="CA1368" s="106"/>
      <c r="CB1368" s="106"/>
      <c r="CC1368" s="106"/>
      <c r="CD1368" s="106"/>
      <c r="CE1368" s="106"/>
      <c r="CF1368" s="106"/>
      <c r="CG1368" s="106"/>
      <c r="CH1368" s="106"/>
      <c r="CI1368" s="106"/>
      <c r="CJ1368" s="106"/>
      <c r="CK1368" s="106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</row>
    <row r="1369" spans="1:256" s="262" customFormat="1" ht="18.899999999999999" hidden="1" customHeight="1">
      <c r="A1369" s="927"/>
      <c r="B1369" s="1112"/>
      <c r="C1369" s="1112"/>
      <c r="D1369" s="1112"/>
      <c r="E1369" s="1112"/>
      <c r="F1369" s="1112"/>
      <c r="G1369" s="826"/>
      <c r="H1369" s="836"/>
      <c r="I1369" s="798"/>
      <c r="J1369" s="798"/>
      <c r="K1369" s="798"/>
      <c r="L1369" s="798"/>
      <c r="M1369" s="798"/>
      <c r="N1369" s="798"/>
      <c r="O1369" s="797"/>
      <c r="P1369" s="811"/>
      <c r="Q1369" s="812"/>
      <c r="R1369" s="808" t="s">
        <v>958</v>
      </c>
      <c r="S1369" s="747"/>
      <c r="T1369" s="747"/>
      <c r="U1369" s="747"/>
      <c r="V1369" s="747"/>
      <c r="W1369" s="1269">
        <v>0</v>
      </c>
      <c r="X1369" s="809"/>
      <c r="Y1369" s="809" t="s">
        <v>474</v>
      </c>
      <c r="Z1369" s="1269">
        <v>0</v>
      </c>
      <c r="AA1369" s="809"/>
      <c r="AB1369" s="809" t="s">
        <v>474</v>
      </c>
      <c r="AC1369" s="1269">
        <v>0</v>
      </c>
      <c r="AD1369" s="809"/>
      <c r="AE1369" s="747"/>
      <c r="AF1369" s="1377"/>
      <c r="AG1369" s="747"/>
      <c r="AH1369" s="747"/>
      <c r="AI1369" s="1377"/>
      <c r="AJ1369" s="747"/>
      <c r="AK1369" s="747"/>
      <c r="AL1369" s="753">
        <f t="shared" si="44"/>
        <v>0</v>
      </c>
      <c r="AM1369" s="754"/>
      <c r="AN1369" s="754"/>
      <c r="AO1369" s="754"/>
      <c r="AP1369" s="754"/>
      <c r="AQ1369" s="755"/>
      <c r="AR1369" s="106"/>
      <c r="AS1369" s="106"/>
      <c r="AT1369" s="106"/>
      <c r="AU1369" s="106"/>
      <c r="AV1369" s="106"/>
      <c r="AW1369" s="106"/>
      <c r="AX1369" s="106"/>
      <c r="AY1369" s="106"/>
      <c r="AZ1369" s="106"/>
      <c r="BA1369" s="106"/>
      <c r="BB1369" s="106"/>
      <c r="BC1369" s="106"/>
      <c r="BD1369" s="106"/>
      <c r="BE1369" s="106"/>
      <c r="BF1369" s="106"/>
      <c r="BG1369" s="106"/>
      <c r="BH1369" s="106"/>
      <c r="BI1369" s="106"/>
      <c r="BJ1369" s="106"/>
      <c r="BK1369" s="106"/>
      <c r="BL1369" s="106"/>
      <c r="BM1369" s="106"/>
      <c r="BN1369" s="106"/>
      <c r="BO1369" s="106"/>
      <c r="BP1369" s="106"/>
      <c r="BQ1369" s="106"/>
      <c r="BR1369" s="106"/>
      <c r="BS1369" s="106"/>
      <c r="BT1369" s="106"/>
      <c r="BU1369" s="106"/>
      <c r="BV1369" s="106"/>
      <c r="BW1369" s="106"/>
      <c r="BX1369" s="106"/>
      <c r="BY1369" s="106"/>
      <c r="BZ1369" s="106"/>
      <c r="CA1369" s="106"/>
      <c r="CB1369" s="106"/>
      <c r="CC1369" s="106"/>
      <c r="CD1369" s="106"/>
      <c r="CE1369" s="106"/>
      <c r="CF1369" s="106"/>
      <c r="CG1369" s="106"/>
      <c r="CH1369" s="106"/>
      <c r="CI1369" s="106"/>
      <c r="CJ1369" s="106"/>
      <c r="CK1369" s="106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</row>
    <row r="1370" spans="1:256" s="262" customFormat="1" ht="18.899999999999999" hidden="1" customHeight="1">
      <c r="A1370" s="765"/>
      <c r="B1370" s="766"/>
      <c r="C1370" s="766"/>
      <c r="D1370" s="766"/>
      <c r="E1370" s="766"/>
      <c r="F1370" s="766"/>
      <c r="G1370" s="766"/>
      <c r="H1370" s="788"/>
      <c r="I1370" s="1366" t="s">
        <v>959</v>
      </c>
      <c r="J1370" s="766"/>
      <c r="K1370" s="766"/>
      <c r="L1370" s="766"/>
      <c r="M1370" s="766"/>
      <c r="N1370" s="766"/>
      <c r="O1370" s="788"/>
      <c r="P1370" s="765" t="s">
        <v>472</v>
      </c>
      <c r="Q1370" s="788"/>
      <c r="R1370" s="960" t="s">
        <v>957</v>
      </c>
      <c r="S1370" s="893"/>
      <c r="T1370" s="709"/>
      <c r="U1370" s="709"/>
      <c r="V1370" s="709"/>
      <c r="W1370" s="1182">
        <v>0</v>
      </c>
      <c r="X1370" s="766"/>
      <c r="Y1370" s="766" t="s">
        <v>474</v>
      </c>
      <c r="Z1370" s="1182">
        <v>0</v>
      </c>
      <c r="AA1370" s="766"/>
      <c r="AB1370" s="766" t="s">
        <v>474</v>
      </c>
      <c r="AC1370" s="1182">
        <v>0</v>
      </c>
      <c r="AD1370" s="766"/>
      <c r="AE1370" s="709"/>
      <c r="AF1370" s="1373"/>
      <c r="AG1370" s="709"/>
      <c r="AH1370" s="709"/>
      <c r="AI1370" s="1373"/>
      <c r="AJ1370" s="709"/>
      <c r="AK1370" s="709"/>
      <c r="AL1370" s="740">
        <f t="shared" si="44"/>
        <v>0</v>
      </c>
      <c r="AM1370" s="741"/>
      <c r="AN1370" s="741"/>
      <c r="AO1370" s="741"/>
      <c r="AP1370" s="741"/>
      <c r="AQ1370" s="742"/>
      <c r="AR1370" s="106"/>
      <c r="AS1370" s="106"/>
      <c r="AT1370" s="106"/>
      <c r="AU1370" s="106"/>
      <c r="AV1370" s="106"/>
      <c r="AW1370" s="106"/>
      <c r="AX1370" s="106"/>
      <c r="AY1370" s="106"/>
      <c r="AZ1370" s="106"/>
      <c r="BA1370" s="106"/>
      <c r="BB1370" s="106"/>
      <c r="BC1370" s="106"/>
      <c r="BD1370" s="106"/>
      <c r="BE1370" s="106"/>
      <c r="BF1370" s="106"/>
      <c r="BG1370" s="106"/>
      <c r="BH1370" s="106"/>
      <c r="BI1370" s="106"/>
      <c r="BJ1370" s="106"/>
      <c r="BK1370" s="106"/>
      <c r="BL1370" s="106"/>
      <c r="BM1370" s="106"/>
      <c r="BN1370" s="106"/>
      <c r="BO1370" s="106"/>
      <c r="BP1370" s="106"/>
      <c r="BQ1370" s="106"/>
      <c r="BR1370" s="106"/>
      <c r="BS1370" s="106"/>
      <c r="BT1370" s="106"/>
      <c r="BU1370" s="106"/>
      <c r="BV1370" s="106"/>
      <c r="BW1370" s="106"/>
      <c r="BX1370" s="106"/>
      <c r="BY1370" s="106"/>
      <c r="BZ1370" s="106"/>
      <c r="CA1370" s="106"/>
      <c r="CB1370" s="106"/>
      <c r="CC1370" s="106"/>
      <c r="CD1370" s="106"/>
      <c r="CE1370" s="106"/>
      <c r="CF1370" s="106"/>
      <c r="CG1370" s="106"/>
      <c r="CH1370" s="106"/>
      <c r="CI1370" s="106"/>
      <c r="CJ1370" s="106"/>
      <c r="CK1370" s="106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</row>
    <row r="1371" spans="1:256" s="262" customFormat="1" ht="18.899999999999999" hidden="1" customHeight="1">
      <c r="A1371" s="940"/>
      <c r="B1371" s="1222"/>
      <c r="C1371" s="1222"/>
      <c r="D1371" s="1222"/>
      <c r="E1371" s="1222"/>
      <c r="F1371" s="1222"/>
      <c r="G1371" s="843"/>
      <c r="H1371" s="844"/>
      <c r="I1371" s="1072"/>
      <c r="J1371" s="1124"/>
      <c r="K1371" s="1124"/>
      <c r="L1371" s="1124"/>
      <c r="M1371" s="1124"/>
      <c r="N1371" s="1124"/>
      <c r="O1371" s="1125"/>
      <c r="P1371" s="849"/>
      <c r="Q1371" s="873"/>
      <c r="R1371" s="845" t="s">
        <v>958</v>
      </c>
      <c r="S1371" s="778"/>
      <c r="T1371" s="778"/>
      <c r="U1371" s="778"/>
      <c r="V1371" s="778"/>
      <c r="W1371" s="1369">
        <v>0</v>
      </c>
      <c r="X1371" s="846"/>
      <c r="Y1371" s="846" t="s">
        <v>474</v>
      </c>
      <c r="Z1371" s="1369">
        <v>0</v>
      </c>
      <c r="AA1371" s="846"/>
      <c r="AB1371" s="846" t="s">
        <v>474</v>
      </c>
      <c r="AC1371" s="1369">
        <v>0</v>
      </c>
      <c r="AD1371" s="846"/>
      <c r="AE1371" s="778"/>
      <c r="AF1371" s="1378"/>
      <c r="AG1371" s="778"/>
      <c r="AH1371" s="778"/>
      <c r="AI1371" s="1378"/>
      <c r="AJ1371" s="778"/>
      <c r="AK1371" s="778"/>
      <c r="AL1371" s="853">
        <f t="shared" si="44"/>
        <v>0</v>
      </c>
      <c r="AM1371" s="854"/>
      <c r="AN1371" s="854"/>
      <c r="AO1371" s="854"/>
      <c r="AP1371" s="854"/>
      <c r="AQ1371" s="855"/>
      <c r="AR1371" s="106"/>
      <c r="AS1371" s="106"/>
      <c r="AT1371" s="106"/>
      <c r="AU1371" s="106"/>
      <c r="AV1371" s="106"/>
      <c r="AW1371" s="106"/>
      <c r="AX1371" s="106"/>
      <c r="AY1371" s="106"/>
      <c r="AZ1371" s="106"/>
      <c r="BA1371" s="106"/>
      <c r="BB1371" s="106"/>
      <c r="BC1371" s="106"/>
      <c r="BD1371" s="106"/>
      <c r="BE1371" s="106"/>
      <c r="BF1371" s="106"/>
      <c r="BG1371" s="106"/>
      <c r="BH1371" s="106"/>
      <c r="BI1371" s="106"/>
      <c r="BJ1371" s="106"/>
      <c r="BK1371" s="106"/>
      <c r="BL1371" s="106"/>
      <c r="BM1371" s="106"/>
      <c r="BN1371" s="106"/>
      <c r="BO1371" s="106"/>
      <c r="BP1371" s="106"/>
      <c r="BQ1371" s="106"/>
      <c r="BR1371" s="106"/>
      <c r="BS1371" s="106"/>
      <c r="BT1371" s="106"/>
      <c r="BU1371" s="106"/>
      <c r="BV1371" s="106"/>
      <c r="BW1371" s="106"/>
      <c r="BX1371" s="106"/>
      <c r="BY1371" s="106"/>
      <c r="BZ1371" s="106"/>
      <c r="CA1371" s="106"/>
      <c r="CB1371" s="106"/>
      <c r="CC1371" s="106"/>
      <c r="CD1371" s="106"/>
      <c r="CE1371" s="106"/>
      <c r="CF1371" s="106"/>
      <c r="CG1371" s="106"/>
      <c r="CH1371" s="106"/>
      <c r="CI1371" s="106"/>
      <c r="CJ1371" s="106"/>
      <c r="CK1371" s="106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</row>
    <row r="1372" spans="1:256" ht="18.899999999999999" hidden="1" customHeight="1">
      <c r="A1372" s="686" t="s">
        <v>960</v>
      </c>
      <c r="B1372" s="687"/>
      <c r="C1372" s="687"/>
      <c r="D1372" s="687"/>
      <c r="E1372" s="687"/>
      <c r="F1372" s="687"/>
      <c r="G1372" s="687"/>
      <c r="H1372" s="785"/>
      <c r="I1372" s="1371" t="s">
        <v>41</v>
      </c>
      <c r="J1372" s="687"/>
      <c r="K1372" s="687"/>
      <c r="L1372" s="687"/>
      <c r="M1372" s="687"/>
      <c r="N1372" s="687"/>
      <c r="O1372" s="687"/>
      <c r="P1372" s="765" t="s">
        <v>472</v>
      </c>
      <c r="Q1372" s="788"/>
      <c r="R1372" s="709"/>
      <c r="S1372" s="824"/>
      <c r="T1372" s="766"/>
      <c r="U1372" s="1010"/>
      <c r="V1372" s="823"/>
      <c r="W1372" s="766"/>
      <c r="X1372" s="766"/>
      <c r="Y1372" s="709"/>
      <c r="Z1372" s="710"/>
      <c r="AA1372" s="709"/>
      <c r="AB1372" s="709"/>
      <c r="AC1372" s="709"/>
      <c r="AD1372" s="709"/>
      <c r="AE1372" s="710"/>
      <c r="AF1372" s="766"/>
      <c r="AG1372" s="766"/>
      <c r="AH1372" s="766"/>
      <c r="AI1372" s="766"/>
      <c r="AJ1372" s="766"/>
      <c r="AK1372" s="795"/>
      <c r="AL1372" s="1372"/>
      <c r="AM1372" s="1372"/>
      <c r="AN1372" s="800"/>
      <c r="AO1372" s="800"/>
      <c r="AP1372" s="800"/>
      <c r="AQ1372" s="821"/>
      <c r="CX1372" s="262"/>
      <c r="CY1372" s="262"/>
      <c r="CZ1372" s="262"/>
      <c r="DA1372" s="262"/>
      <c r="DB1372" s="262"/>
      <c r="DC1372" s="262"/>
      <c r="DD1372" s="262"/>
      <c r="DE1372" s="262"/>
      <c r="DF1372" s="262"/>
      <c r="DG1372" s="262"/>
      <c r="DH1372" s="262"/>
      <c r="DI1372" s="262"/>
      <c r="DJ1372" s="262"/>
      <c r="DK1372" s="262"/>
      <c r="DL1372" s="262"/>
      <c r="DM1372" s="262"/>
      <c r="DN1372" s="262"/>
      <c r="DO1372" s="262"/>
      <c r="DP1372" s="262"/>
      <c r="DQ1372" s="262"/>
      <c r="DR1372" s="262"/>
      <c r="DS1372" s="262"/>
      <c r="DT1372" s="262"/>
      <c r="DU1372" s="262"/>
      <c r="DV1372" s="262"/>
      <c r="DW1372" s="262"/>
      <c r="DX1372" s="262"/>
      <c r="DY1372" s="262"/>
      <c r="DZ1372" s="262"/>
      <c r="EA1372" s="262"/>
      <c r="EB1372" s="262"/>
      <c r="EC1372" s="262"/>
      <c r="ED1372" s="262"/>
      <c r="EE1372" s="262"/>
      <c r="EF1372" s="262"/>
      <c r="EG1372" s="262"/>
      <c r="EH1372" s="262"/>
      <c r="EI1372" s="262"/>
      <c r="EJ1372" s="262"/>
      <c r="EK1372" s="262"/>
      <c r="EL1372" s="262"/>
      <c r="EM1372" s="262"/>
      <c r="EN1372" s="262"/>
      <c r="EO1372" s="262"/>
      <c r="EP1372" s="262"/>
      <c r="EQ1372" s="262"/>
      <c r="ER1372" s="262"/>
      <c r="ES1372" s="262"/>
      <c r="ET1372" s="262"/>
      <c r="EU1372" s="262"/>
      <c r="EV1372" s="262"/>
      <c r="EW1372" s="262"/>
      <c r="EX1372" s="262"/>
      <c r="EY1372" s="262"/>
      <c r="EZ1372" s="262"/>
      <c r="FA1372" s="262"/>
      <c r="FB1372" s="262"/>
      <c r="FC1372" s="262"/>
      <c r="FD1372" s="262"/>
      <c r="FE1372" s="262"/>
      <c r="FF1372" s="262"/>
      <c r="FG1372" s="262"/>
      <c r="FH1372" s="262"/>
      <c r="FI1372" s="262"/>
      <c r="FJ1372" s="262"/>
      <c r="FK1372" s="262"/>
      <c r="FL1372" s="262"/>
      <c r="FM1372" s="262"/>
      <c r="FN1372" s="262"/>
      <c r="FO1372" s="262"/>
      <c r="FP1372" s="262"/>
      <c r="FQ1372" s="262"/>
      <c r="FR1372" s="262"/>
      <c r="FS1372" s="262"/>
      <c r="FT1372" s="262"/>
      <c r="FU1372" s="262"/>
      <c r="FV1372" s="262"/>
      <c r="FW1372" s="262"/>
      <c r="FX1372" s="262"/>
      <c r="FY1372" s="262"/>
      <c r="FZ1372" s="262"/>
      <c r="GA1372" s="262"/>
      <c r="GB1372" s="262"/>
      <c r="GC1372" s="262"/>
      <c r="GD1372" s="263"/>
      <c r="GE1372" s="263"/>
      <c r="GF1372" s="263"/>
      <c r="GG1372" s="262"/>
      <c r="GH1372" s="262"/>
      <c r="GI1372" s="262"/>
      <c r="GJ1372" s="262"/>
      <c r="GK1372" s="262"/>
      <c r="GL1372" s="262"/>
      <c r="GM1372" s="262"/>
      <c r="GN1372" s="262"/>
      <c r="GO1372" s="262"/>
      <c r="GP1372" s="262"/>
      <c r="GQ1372" s="262"/>
      <c r="GR1372" s="262"/>
      <c r="GS1372" s="262"/>
      <c r="GT1372" s="262"/>
      <c r="GW1372" s="262"/>
      <c r="GX1372" s="262"/>
      <c r="GY1372" s="262"/>
      <c r="GZ1372" s="262"/>
      <c r="HA1372" s="262"/>
      <c r="HB1372" s="262"/>
      <c r="HC1372" s="262"/>
      <c r="HD1372" s="276"/>
      <c r="HE1372" s="276"/>
      <c r="HF1372" s="276"/>
      <c r="HG1372" s="276"/>
      <c r="HH1372" s="276"/>
      <c r="HI1372" s="276"/>
      <c r="HJ1372" s="276"/>
      <c r="HK1372" s="276"/>
      <c r="HL1372" s="276"/>
      <c r="HM1372" s="276"/>
      <c r="HN1372" s="276"/>
      <c r="HO1372" s="276"/>
      <c r="HP1372" s="276"/>
      <c r="HQ1372" s="276"/>
      <c r="HR1372" s="276"/>
      <c r="HS1372" s="276"/>
      <c r="HT1372" s="262"/>
      <c r="HU1372" s="262"/>
      <c r="HV1372" s="262"/>
      <c r="HW1372" s="262"/>
      <c r="HX1372" s="262"/>
      <c r="HY1372" s="262"/>
      <c r="HZ1372" s="262"/>
      <c r="IA1372" s="262"/>
      <c r="IB1372" s="262"/>
      <c r="IC1372" s="262"/>
      <c r="ID1372" s="262"/>
      <c r="IE1372" s="262"/>
      <c r="IF1372" s="262"/>
      <c r="IG1372" s="262"/>
      <c r="IH1372" s="262"/>
      <c r="II1372" s="262"/>
      <c r="IJ1372" s="262"/>
      <c r="IK1372" s="262"/>
      <c r="IL1372" s="262"/>
      <c r="IM1372" s="262"/>
      <c r="IN1372" s="262"/>
      <c r="IO1372" s="262"/>
      <c r="IP1372" s="262"/>
      <c r="IQ1372" s="262"/>
      <c r="IR1372" s="262"/>
      <c r="IS1372" s="262"/>
      <c r="IT1372" s="262"/>
      <c r="IU1372" s="262"/>
      <c r="IV1372" s="262"/>
    </row>
    <row r="1373" spans="1:256" ht="18.899999999999999" hidden="1" customHeight="1">
      <c r="A1373" s="765" t="s">
        <v>718</v>
      </c>
      <c r="B1373" s="766"/>
      <c r="C1373" s="766"/>
      <c r="D1373" s="766"/>
      <c r="E1373" s="766"/>
      <c r="F1373" s="766"/>
      <c r="G1373" s="766"/>
      <c r="H1373" s="788"/>
      <c r="I1373" s="1366" t="s">
        <v>934</v>
      </c>
      <c r="J1373" s="766"/>
      <c r="K1373" s="766"/>
      <c r="L1373" s="766"/>
      <c r="M1373" s="766"/>
      <c r="N1373" s="766"/>
      <c r="O1373" s="788"/>
      <c r="P1373" s="794"/>
      <c r="Q1373" s="795"/>
      <c r="R1373" s="794" t="s">
        <v>957</v>
      </c>
      <c r="S1373" s="893"/>
      <c r="T1373" s="709"/>
      <c r="U1373" s="709"/>
      <c r="V1373" s="709"/>
      <c r="W1373" s="1374">
        <v>0</v>
      </c>
      <c r="X1373" s="882"/>
      <c r="Y1373" s="766" t="s">
        <v>474</v>
      </c>
      <c r="Z1373" s="1182">
        <v>0</v>
      </c>
      <c r="AA1373" s="766"/>
      <c r="AB1373" s="766" t="s">
        <v>474</v>
      </c>
      <c r="AC1373" s="1182">
        <v>0</v>
      </c>
      <c r="AD1373" s="766"/>
      <c r="AE1373" s="709"/>
      <c r="AF1373" s="1373"/>
      <c r="AG1373" s="709"/>
      <c r="AH1373" s="709"/>
      <c r="AI1373" s="1373"/>
      <c r="AJ1373" s="709"/>
      <c r="AK1373" s="709"/>
      <c r="AL1373" s="740">
        <f t="shared" ref="AL1373:AL1378" si="45">SUM(V1373:AJ1373)</f>
        <v>0</v>
      </c>
      <c r="AM1373" s="741"/>
      <c r="AN1373" s="741"/>
      <c r="AO1373" s="741"/>
      <c r="AP1373" s="741"/>
      <c r="AQ1373" s="742"/>
      <c r="CX1373" s="262"/>
      <c r="CY1373" s="262"/>
      <c r="CZ1373" s="262"/>
      <c r="DA1373" s="262"/>
      <c r="DB1373" s="262"/>
      <c r="DC1373" s="262"/>
      <c r="DD1373" s="262"/>
      <c r="DE1373" s="262"/>
      <c r="DF1373" s="262"/>
      <c r="DG1373" s="262"/>
      <c r="DH1373" s="262"/>
      <c r="DI1373" s="262"/>
      <c r="DJ1373" s="262"/>
      <c r="DK1373" s="262"/>
      <c r="DL1373" s="262"/>
      <c r="DM1373" s="262"/>
      <c r="DN1373" s="262"/>
      <c r="DO1373" s="262"/>
      <c r="DP1373" s="262"/>
      <c r="DQ1373" s="262"/>
      <c r="DR1373" s="262"/>
      <c r="DS1373" s="262"/>
      <c r="DT1373" s="262"/>
      <c r="DU1373" s="262"/>
      <c r="DV1373" s="262"/>
      <c r="DW1373" s="262"/>
      <c r="DX1373" s="262"/>
      <c r="DY1373" s="262"/>
      <c r="DZ1373" s="262"/>
      <c r="EA1373" s="262"/>
      <c r="EB1373" s="262"/>
      <c r="EC1373" s="262"/>
      <c r="ED1373" s="262"/>
      <c r="EE1373" s="262"/>
      <c r="EF1373" s="262"/>
      <c r="EG1373" s="262"/>
      <c r="EH1373" s="262"/>
      <c r="EI1373" s="262"/>
      <c r="EJ1373" s="262"/>
      <c r="EK1373" s="262"/>
      <c r="EL1373" s="262"/>
      <c r="EM1373" s="262"/>
      <c r="EN1373" s="262"/>
      <c r="EO1373" s="262"/>
      <c r="EP1373" s="262"/>
      <c r="EQ1373" s="262"/>
      <c r="ER1373" s="262"/>
      <c r="ES1373" s="262"/>
      <c r="ET1373" s="262"/>
      <c r="EU1373" s="262"/>
      <c r="EV1373" s="262"/>
      <c r="EW1373" s="262"/>
      <c r="EX1373" s="262"/>
      <c r="EY1373" s="262"/>
      <c r="EZ1373" s="262"/>
      <c r="FA1373" s="262"/>
      <c r="FB1373" s="262"/>
      <c r="FC1373" s="262"/>
      <c r="FD1373" s="262"/>
      <c r="FE1373" s="262"/>
      <c r="FF1373" s="262"/>
      <c r="FG1373" s="262"/>
      <c r="FH1373" s="262"/>
      <c r="FI1373" s="262"/>
      <c r="FJ1373" s="262"/>
      <c r="FK1373" s="262"/>
      <c r="FL1373" s="262"/>
      <c r="FM1373" s="262"/>
      <c r="FN1373" s="262"/>
      <c r="FO1373" s="262"/>
      <c r="FP1373" s="262"/>
      <c r="FQ1373" s="262"/>
      <c r="FR1373" s="262"/>
      <c r="FS1373" s="262"/>
      <c r="FT1373" s="262"/>
      <c r="FU1373" s="262"/>
      <c r="FV1373" s="262"/>
      <c r="FW1373" s="262"/>
      <c r="FX1373" s="262"/>
      <c r="FY1373" s="262"/>
      <c r="FZ1373" s="262"/>
      <c r="GA1373" s="262"/>
      <c r="GB1373" s="262"/>
      <c r="GC1373" s="262"/>
      <c r="GD1373" s="263"/>
      <c r="GE1373" s="263"/>
      <c r="GF1373" s="263"/>
      <c r="GG1373" s="262"/>
      <c r="GH1373" s="262"/>
      <c r="GI1373" s="262"/>
      <c r="GJ1373" s="262"/>
      <c r="GK1373" s="262"/>
      <c r="GL1373" s="262"/>
      <c r="GM1373" s="262"/>
      <c r="GN1373" s="262"/>
      <c r="GO1373" s="262"/>
      <c r="GP1373" s="262"/>
      <c r="GQ1373" s="262"/>
      <c r="GR1373" s="262"/>
      <c r="GS1373" s="262"/>
      <c r="GT1373" s="262"/>
      <c r="GW1373" s="262"/>
      <c r="GX1373" s="262"/>
      <c r="GY1373" s="262"/>
      <c r="GZ1373" s="262"/>
      <c r="HA1373" s="262"/>
      <c r="HB1373" s="262"/>
      <c r="HC1373" s="262"/>
      <c r="HD1373" s="276"/>
      <c r="HE1373" s="276"/>
      <c r="HF1373" s="276"/>
      <c r="HG1373" s="276"/>
      <c r="HH1373" s="276"/>
      <c r="HI1373" s="276"/>
      <c r="HJ1373" s="276"/>
      <c r="HK1373" s="276"/>
      <c r="HL1373" s="276"/>
      <c r="HM1373" s="276"/>
      <c r="HN1373" s="276"/>
      <c r="HO1373" s="276"/>
      <c r="HP1373" s="276"/>
      <c r="HQ1373" s="276"/>
      <c r="HR1373" s="276"/>
      <c r="HS1373" s="276"/>
      <c r="HT1373" s="262"/>
      <c r="HU1373" s="262"/>
      <c r="HV1373" s="262"/>
      <c r="HW1373" s="262"/>
      <c r="HX1373" s="262"/>
      <c r="HY1373" s="262"/>
      <c r="HZ1373" s="262"/>
      <c r="IA1373" s="262"/>
      <c r="IB1373" s="262"/>
      <c r="IC1373" s="262"/>
      <c r="ID1373" s="262"/>
      <c r="IE1373" s="262"/>
      <c r="IF1373" s="262"/>
      <c r="IG1373" s="262"/>
      <c r="IH1373" s="262"/>
      <c r="II1373" s="262"/>
      <c r="IJ1373" s="262"/>
      <c r="IK1373" s="262"/>
      <c r="IL1373" s="262"/>
      <c r="IM1373" s="262"/>
      <c r="IN1373" s="262"/>
      <c r="IO1373" s="262"/>
      <c r="IP1373" s="262"/>
      <c r="IQ1373" s="262"/>
      <c r="IR1373" s="262"/>
      <c r="IS1373" s="262"/>
      <c r="IT1373" s="262"/>
      <c r="IU1373" s="262"/>
      <c r="IV1373" s="262"/>
    </row>
    <row r="1374" spans="1:256" ht="18.899999999999999" hidden="1" customHeight="1">
      <c r="A1374" s="927"/>
      <c r="B1374" s="1112"/>
      <c r="C1374" s="1112"/>
      <c r="D1374" s="1112"/>
      <c r="E1374" s="1112"/>
      <c r="F1374" s="1112"/>
      <c r="G1374" s="826"/>
      <c r="H1374" s="836"/>
      <c r="I1374" s="798"/>
      <c r="J1374" s="798"/>
      <c r="K1374" s="798"/>
      <c r="L1374" s="798"/>
      <c r="M1374" s="798"/>
      <c r="N1374" s="798"/>
      <c r="O1374" s="798"/>
      <c r="P1374" s="765"/>
      <c r="Q1374" s="788"/>
      <c r="R1374" s="794" t="s">
        <v>958</v>
      </c>
      <c r="S1374" s="709"/>
      <c r="T1374" s="709"/>
      <c r="U1374" s="709"/>
      <c r="V1374" s="709"/>
      <c r="W1374" s="1269">
        <v>0</v>
      </c>
      <c r="X1374" s="766"/>
      <c r="Y1374" s="766" t="s">
        <v>474</v>
      </c>
      <c r="Z1374" s="1182">
        <v>0</v>
      </c>
      <c r="AA1374" s="766"/>
      <c r="AB1374" s="766" t="s">
        <v>474</v>
      </c>
      <c r="AC1374" s="1182">
        <v>0</v>
      </c>
      <c r="AD1374" s="766"/>
      <c r="AE1374" s="709"/>
      <c r="AF1374" s="1373"/>
      <c r="AG1374" s="709"/>
      <c r="AH1374" s="709"/>
      <c r="AI1374" s="1373"/>
      <c r="AJ1374" s="709"/>
      <c r="AK1374" s="709"/>
      <c r="AL1374" s="740">
        <f t="shared" si="45"/>
        <v>0</v>
      </c>
      <c r="AM1374" s="741"/>
      <c r="AN1374" s="741"/>
      <c r="AO1374" s="741"/>
      <c r="AP1374" s="741"/>
      <c r="AQ1374" s="742"/>
      <c r="CX1374" s="262"/>
      <c r="CY1374" s="262"/>
      <c r="CZ1374" s="262"/>
      <c r="DA1374" s="262"/>
      <c r="DB1374" s="262"/>
      <c r="DC1374" s="262"/>
      <c r="DD1374" s="262"/>
      <c r="DE1374" s="262"/>
      <c r="DF1374" s="262"/>
      <c r="DG1374" s="262"/>
      <c r="DH1374" s="262"/>
      <c r="DI1374" s="262"/>
      <c r="DJ1374" s="262"/>
      <c r="DK1374" s="262"/>
      <c r="DL1374" s="262"/>
      <c r="DM1374" s="262"/>
      <c r="DN1374" s="262"/>
      <c r="DO1374" s="262"/>
      <c r="DP1374" s="262"/>
      <c r="DQ1374" s="262"/>
      <c r="DR1374" s="262"/>
      <c r="DS1374" s="262"/>
      <c r="DT1374" s="262"/>
      <c r="DU1374" s="262"/>
      <c r="DV1374" s="262"/>
      <c r="DW1374" s="262"/>
      <c r="DX1374" s="262"/>
      <c r="DY1374" s="262"/>
      <c r="DZ1374" s="262"/>
      <c r="EA1374" s="262"/>
      <c r="EB1374" s="262"/>
      <c r="EC1374" s="262"/>
      <c r="ED1374" s="262"/>
      <c r="EE1374" s="262"/>
      <c r="EF1374" s="262"/>
      <c r="EG1374" s="262"/>
      <c r="EH1374" s="262"/>
      <c r="EI1374" s="262"/>
      <c r="EJ1374" s="262"/>
      <c r="EK1374" s="262"/>
      <c r="EL1374" s="262"/>
      <c r="EM1374" s="262"/>
      <c r="EN1374" s="262"/>
      <c r="EO1374" s="262"/>
      <c r="EP1374" s="262"/>
      <c r="EQ1374" s="262"/>
      <c r="ER1374" s="262"/>
      <c r="ES1374" s="262"/>
      <c r="ET1374" s="262"/>
      <c r="EU1374" s="262"/>
      <c r="EV1374" s="262"/>
      <c r="EW1374" s="262"/>
      <c r="EX1374" s="262"/>
      <c r="EY1374" s="262"/>
      <c r="EZ1374" s="262"/>
      <c r="FA1374" s="262"/>
      <c r="FB1374" s="262"/>
      <c r="FC1374" s="262"/>
      <c r="FD1374" s="262"/>
      <c r="FE1374" s="262"/>
      <c r="FF1374" s="262"/>
      <c r="FG1374" s="262"/>
      <c r="FH1374" s="262"/>
      <c r="FI1374" s="262"/>
      <c r="FJ1374" s="262"/>
      <c r="FK1374" s="262"/>
      <c r="FL1374" s="262"/>
      <c r="FM1374" s="262"/>
      <c r="FN1374" s="262"/>
      <c r="FO1374" s="262"/>
      <c r="FP1374" s="262"/>
      <c r="FQ1374" s="262"/>
      <c r="FR1374" s="262"/>
      <c r="FS1374" s="262"/>
      <c r="FT1374" s="262"/>
      <c r="FU1374" s="262"/>
      <c r="FV1374" s="262"/>
      <c r="FW1374" s="262"/>
      <c r="FX1374" s="262"/>
      <c r="FY1374" s="262"/>
      <c r="FZ1374" s="262"/>
      <c r="GA1374" s="262"/>
      <c r="GB1374" s="262"/>
      <c r="GC1374" s="262"/>
      <c r="GD1374" s="263"/>
      <c r="GE1374" s="263"/>
      <c r="GF1374" s="263"/>
      <c r="GG1374" s="262"/>
      <c r="GH1374" s="262"/>
      <c r="GI1374" s="262"/>
      <c r="GJ1374" s="262"/>
      <c r="GK1374" s="262"/>
      <c r="GL1374" s="262"/>
      <c r="GM1374" s="262"/>
      <c r="GN1374" s="262"/>
      <c r="GO1374" s="262"/>
      <c r="GP1374" s="262"/>
      <c r="GQ1374" s="262"/>
      <c r="GR1374" s="262"/>
      <c r="GS1374" s="262"/>
      <c r="GT1374" s="262"/>
      <c r="GW1374" s="262"/>
      <c r="GX1374" s="262"/>
      <c r="GY1374" s="262"/>
      <c r="GZ1374" s="262"/>
      <c r="HA1374" s="262"/>
      <c r="HB1374" s="262"/>
      <c r="HC1374" s="262"/>
      <c r="HD1374" s="276"/>
      <c r="HE1374" s="276"/>
      <c r="HF1374" s="276"/>
      <c r="HG1374" s="276"/>
      <c r="HH1374" s="276"/>
      <c r="HI1374" s="276"/>
      <c r="HJ1374" s="276"/>
      <c r="HK1374" s="276"/>
      <c r="HL1374" s="276"/>
      <c r="HM1374" s="276"/>
      <c r="HN1374" s="276"/>
      <c r="HO1374" s="276"/>
      <c r="HP1374" s="276"/>
      <c r="HQ1374" s="276"/>
      <c r="HR1374" s="276"/>
      <c r="HS1374" s="276"/>
      <c r="HT1374" s="262"/>
      <c r="HU1374" s="262"/>
      <c r="HV1374" s="262"/>
      <c r="HW1374" s="262"/>
      <c r="HX1374" s="262"/>
      <c r="HY1374" s="262"/>
      <c r="HZ1374" s="262"/>
      <c r="IA1374" s="262"/>
      <c r="IB1374" s="262"/>
      <c r="IC1374" s="262"/>
      <c r="ID1374" s="262"/>
      <c r="IE1374" s="262"/>
      <c r="IF1374" s="262"/>
      <c r="IG1374" s="262"/>
      <c r="IH1374" s="262"/>
      <c r="II1374" s="262"/>
      <c r="IJ1374" s="262"/>
      <c r="IK1374" s="262"/>
      <c r="IL1374" s="262"/>
      <c r="IM1374" s="262"/>
      <c r="IN1374" s="262"/>
      <c r="IO1374" s="262"/>
      <c r="IP1374" s="262"/>
      <c r="IQ1374" s="262"/>
      <c r="IR1374" s="262"/>
      <c r="IS1374" s="262"/>
      <c r="IT1374" s="262"/>
      <c r="IU1374" s="262"/>
      <c r="IV1374" s="262"/>
    </row>
    <row r="1375" spans="1:256" s="262" customFormat="1" ht="18.899999999999999" hidden="1" customHeight="1">
      <c r="A1375" s="765"/>
      <c r="B1375" s="766"/>
      <c r="C1375" s="766"/>
      <c r="D1375" s="766"/>
      <c r="E1375" s="766"/>
      <c r="F1375" s="766"/>
      <c r="G1375" s="766"/>
      <c r="H1375" s="788"/>
      <c r="I1375" s="1366" t="s">
        <v>947</v>
      </c>
      <c r="J1375" s="766"/>
      <c r="K1375" s="766"/>
      <c r="L1375" s="766"/>
      <c r="M1375" s="766"/>
      <c r="N1375" s="766"/>
      <c r="O1375" s="788"/>
      <c r="P1375" s="715" t="s">
        <v>472</v>
      </c>
      <c r="Q1375" s="848"/>
      <c r="R1375" s="960" t="s">
        <v>957</v>
      </c>
      <c r="S1375" s="898"/>
      <c r="T1375" s="724"/>
      <c r="U1375" s="724"/>
      <c r="V1375" s="724"/>
      <c r="W1375" s="1182">
        <v>0</v>
      </c>
      <c r="X1375" s="716"/>
      <c r="Y1375" s="716" t="s">
        <v>474</v>
      </c>
      <c r="Z1375" s="1375">
        <v>0</v>
      </c>
      <c r="AA1375" s="716"/>
      <c r="AB1375" s="716" t="s">
        <v>474</v>
      </c>
      <c r="AC1375" s="1375">
        <v>0</v>
      </c>
      <c r="AD1375" s="716"/>
      <c r="AE1375" s="724"/>
      <c r="AF1375" s="1376"/>
      <c r="AG1375" s="724"/>
      <c r="AH1375" s="724"/>
      <c r="AI1375" s="1376"/>
      <c r="AJ1375" s="724"/>
      <c r="AK1375" s="724"/>
      <c r="AL1375" s="730">
        <f t="shared" si="45"/>
        <v>0</v>
      </c>
      <c r="AM1375" s="900"/>
      <c r="AN1375" s="900"/>
      <c r="AO1375" s="900"/>
      <c r="AP1375" s="900"/>
      <c r="AQ1375" s="901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  <c r="BF1375" s="106"/>
      <c r="BG1375" s="106"/>
      <c r="BH1375" s="106"/>
      <c r="BI1375" s="106"/>
      <c r="BJ1375" s="106"/>
      <c r="BK1375" s="106"/>
      <c r="BL1375" s="106"/>
      <c r="BM1375" s="106"/>
      <c r="BN1375" s="106"/>
      <c r="BO1375" s="106"/>
      <c r="BP1375" s="106"/>
      <c r="BQ1375" s="106"/>
      <c r="BR1375" s="106"/>
      <c r="BS1375" s="106"/>
      <c r="BT1375" s="106"/>
      <c r="BU1375" s="106"/>
      <c r="BV1375" s="106"/>
      <c r="BW1375" s="106"/>
      <c r="BX1375" s="106"/>
      <c r="BY1375" s="106"/>
      <c r="BZ1375" s="106"/>
      <c r="CA1375" s="106"/>
      <c r="CB1375" s="106"/>
      <c r="CC1375" s="106"/>
      <c r="CD1375" s="106"/>
      <c r="CE1375" s="106"/>
      <c r="CF1375" s="106"/>
      <c r="CG1375" s="106"/>
      <c r="CH1375" s="106"/>
      <c r="CI1375" s="106"/>
      <c r="CJ1375" s="106"/>
      <c r="CK1375" s="106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</row>
    <row r="1376" spans="1:256" s="262" customFormat="1" ht="18.899999999999999" hidden="1" customHeight="1">
      <c r="A1376" s="927"/>
      <c r="B1376" s="1112"/>
      <c r="C1376" s="1112"/>
      <c r="D1376" s="1112"/>
      <c r="E1376" s="1112"/>
      <c r="F1376" s="1112"/>
      <c r="G1376" s="826"/>
      <c r="H1376" s="836"/>
      <c r="I1376" s="798"/>
      <c r="J1376" s="798"/>
      <c r="K1376" s="798"/>
      <c r="L1376" s="798"/>
      <c r="M1376" s="798"/>
      <c r="N1376" s="798"/>
      <c r="O1376" s="797"/>
      <c r="P1376" s="811"/>
      <c r="Q1376" s="812"/>
      <c r="R1376" s="808" t="s">
        <v>958</v>
      </c>
      <c r="S1376" s="747"/>
      <c r="T1376" s="747"/>
      <c r="U1376" s="747"/>
      <c r="V1376" s="747"/>
      <c r="W1376" s="1269">
        <v>0</v>
      </c>
      <c r="X1376" s="809"/>
      <c r="Y1376" s="809" t="s">
        <v>474</v>
      </c>
      <c r="Z1376" s="1269">
        <v>0</v>
      </c>
      <c r="AA1376" s="809"/>
      <c r="AB1376" s="809" t="s">
        <v>474</v>
      </c>
      <c r="AC1376" s="1269">
        <v>0</v>
      </c>
      <c r="AD1376" s="809"/>
      <c r="AE1376" s="747"/>
      <c r="AF1376" s="1269"/>
      <c r="AG1376" s="809"/>
      <c r="AH1376" s="747"/>
      <c r="AI1376" s="1377"/>
      <c r="AJ1376" s="747"/>
      <c r="AK1376" s="747"/>
      <c r="AL1376" s="753">
        <f t="shared" si="45"/>
        <v>0</v>
      </c>
      <c r="AM1376" s="754"/>
      <c r="AN1376" s="754"/>
      <c r="AO1376" s="754"/>
      <c r="AP1376" s="754"/>
      <c r="AQ1376" s="755"/>
      <c r="AR1376" s="106"/>
      <c r="AS1376" s="106"/>
      <c r="AT1376" s="106"/>
      <c r="AU1376" s="106"/>
      <c r="AV1376" s="106"/>
      <c r="AW1376" s="106"/>
      <c r="AX1376" s="106"/>
      <c r="AY1376" s="106"/>
      <c r="AZ1376" s="106"/>
      <c r="BA1376" s="106"/>
      <c r="BB1376" s="106"/>
      <c r="BC1376" s="106"/>
      <c r="BD1376" s="106"/>
      <c r="BE1376" s="106"/>
      <c r="BF1376" s="106"/>
      <c r="BG1376" s="106"/>
      <c r="BH1376" s="106"/>
      <c r="BI1376" s="106"/>
      <c r="BJ1376" s="106"/>
      <c r="BK1376" s="106"/>
      <c r="BL1376" s="106"/>
      <c r="BM1376" s="106"/>
      <c r="BN1376" s="106"/>
      <c r="BO1376" s="106"/>
      <c r="BP1376" s="106"/>
      <c r="BQ1376" s="106"/>
      <c r="BR1376" s="106"/>
      <c r="BS1376" s="106"/>
      <c r="BT1376" s="106"/>
      <c r="BU1376" s="106"/>
      <c r="BV1376" s="106"/>
      <c r="BW1376" s="106"/>
      <c r="BX1376" s="106"/>
      <c r="BY1376" s="106"/>
      <c r="BZ1376" s="106"/>
      <c r="CA1376" s="106"/>
      <c r="CB1376" s="106"/>
      <c r="CC1376" s="106"/>
      <c r="CD1376" s="106"/>
      <c r="CE1376" s="106"/>
      <c r="CF1376" s="106"/>
      <c r="CG1376" s="106"/>
      <c r="CH1376" s="106"/>
      <c r="CI1376" s="106"/>
      <c r="CJ1376" s="106"/>
      <c r="CK1376" s="106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</row>
    <row r="1377" spans="1:256" s="262" customFormat="1" ht="18.899999999999999" hidden="1" customHeight="1">
      <c r="A1377" s="765"/>
      <c r="B1377" s="766"/>
      <c r="C1377" s="766"/>
      <c r="D1377" s="766"/>
      <c r="E1377" s="766"/>
      <c r="F1377" s="766"/>
      <c r="G1377" s="766"/>
      <c r="H1377" s="788"/>
      <c r="I1377" s="1366" t="s">
        <v>959</v>
      </c>
      <c r="J1377" s="766"/>
      <c r="K1377" s="766"/>
      <c r="L1377" s="766"/>
      <c r="M1377" s="766"/>
      <c r="N1377" s="766"/>
      <c r="O1377" s="788"/>
      <c r="P1377" s="765" t="s">
        <v>472</v>
      </c>
      <c r="Q1377" s="788"/>
      <c r="R1377" s="960" t="s">
        <v>957</v>
      </c>
      <c r="S1377" s="893"/>
      <c r="T1377" s="709"/>
      <c r="U1377" s="709"/>
      <c r="V1377" s="709"/>
      <c r="W1377" s="1182">
        <v>0</v>
      </c>
      <c r="X1377" s="766"/>
      <c r="Y1377" s="766" t="s">
        <v>474</v>
      </c>
      <c r="Z1377" s="1182">
        <v>0</v>
      </c>
      <c r="AA1377" s="766"/>
      <c r="AB1377" s="766" t="s">
        <v>474</v>
      </c>
      <c r="AC1377" s="1182">
        <v>0</v>
      </c>
      <c r="AD1377" s="766"/>
      <c r="AE1377" s="709"/>
      <c r="AF1377" s="1373"/>
      <c r="AG1377" s="709"/>
      <c r="AH1377" s="709"/>
      <c r="AI1377" s="1373"/>
      <c r="AJ1377" s="709"/>
      <c r="AK1377" s="709"/>
      <c r="AL1377" s="740">
        <f t="shared" si="45"/>
        <v>0</v>
      </c>
      <c r="AM1377" s="741"/>
      <c r="AN1377" s="741"/>
      <c r="AO1377" s="741"/>
      <c r="AP1377" s="741"/>
      <c r="AQ1377" s="742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  <c r="BF1377" s="106"/>
      <c r="BG1377" s="106"/>
      <c r="BH1377" s="106"/>
      <c r="BI1377" s="106"/>
      <c r="BJ1377" s="106"/>
      <c r="BK1377" s="106"/>
      <c r="BL1377" s="106"/>
      <c r="BM1377" s="106"/>
      <c r="BN1377" s="106"/>
      <c r="BO1377" s="106"/>
      <c r="BP1377" s="106"/>
      <c r="BQ1377" s="106"/>
      <c r="BR1377" s="106"/>
      <c r="BS1377" s="106"/>
      <c r="BT1377" s="106"/>
      <c r="BU1377" s="106"/>
      <c r="BV1377" s="106"/>
      <c r="BW1377" s="106"/>
      <c r="BX1377" s="106"/>
      <c r="BY1377" s="106"/>
      <c r="BZ1377" s="106"/>
      <c r="CA1377" s="106"/>
      <c r="CB1377" s="106"/>
      <c r="CC1377" s="106"/>
      <c r="CD1377" s="106"/>
      <c r="CE1377" s="106"/>
      <c r="CF1377" s="106"/>
      <c r="CG1377" s="106"/>
      <c r="CH1377" s="106"/>
      <c r="CI1377" s="106"/>
      <c r="CJ1377" s="106"/>
      <c r="CK1377" s="106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</row>
    <row r="1378" spans="1:256" s="262" customFormat="1" ht="18.899999999999999" hidden="1" customHeight="1">
      <c r="A1378" s="940"/>
      <c r="B1378" s="1222"/>
      <c r="C1378" s="1222"/>
      <c r="D1378" s="1222"/>
      <c r="E1378" s="1222"/>
      <c r="F1378" s="1222"/>
      <c r="G1378" s="843"/>
      <c r="H1378" s="844"/>
      <c r="I1378" s="1072"/>
      <c r="J1378" s="1124"/>
      <c r="K1378" s="1124"/>
      <c r="L1378" s="1124"/>
      <c r="M1378" s="1124"/>
      <c r="N1378" s="1124"/>
      <c r="O1378" s="1125"/>
      <c r="P1378" s="849"/>
      <c r="Q1378" s="873"/>
      <c r="R1378" s="845" t="s">
        <v>958</v>
      </c>
      <c r="S1378" s="709"/>
      <c r="T1378" s="709"/>
      <c r="U1378" s="709"/>
      <c r="V1378" s="709"/>
      <c r="W1378" s="1182">
        <v>0</v>
      </c>
      <c r="X1378" s="766"/>
      <c r="Y1378" s="766" t="s">
        <v>474</v>
      </c>
      <c r="Z1378" s="1182">
        <v>0</v>
      </c>
      <c r="AA1378" s="766"/>
      <c r="AB1378" s="766" t="s">
        <v>474</v>
      </c>
      <c r="AC1378" s="1182">
        <v>0</v>
      </c>
      <c r="AD1378" s="766"/>
      <c r="AE1378" s="709"/>
      <c r="AF1378" s="1373"/>
      <c r="AG1378" s="709"/>
      <c r="AH1378" s="709"/>
      <c r="AI1378" s="1373"/>
      <c r="AJ1378" s="709"/>
      <c r="AK1378" s="709"/>
      <c r="AL1378" s="740">
        <f t="shared" si="45"/>
        <v>0</v>
      </c>
      <c r="AM1378" s="741"/>
      <c r="AN1378" s="741"/>
      <c r="AO1378" s="741"/>
      <c r="AP1378" s="741"/>
      <c r="AQ1378" s="742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  <c r="BF1378" s="106"/>
      <c r="BG1378" s="106"/>
      <c r="BH1378" s="106"/>
      <c r="BI1378" s="106"/>
      <c r="BJ1378" s="106"/>
      <c r="BK1378" s="106"/>
      <c r="BL1378" s="106"/>
      <c r="BM1378" s="106"/>
      <c r="BN1378" s="106"/>
      <c r="BO1378" s="106"/>
      <c r="BP1378" s="106"/>
      <c r="BQ1378" s="106"/>
      <c r="BR1378" s="106"/>
      <c r="BS1378" s="106"/>
      <c r="BT1378" s="106"/>
      <c r="BU1378" s="106"/>
      <c r="BV1378" s="106"/>
      <c r="BW1378" s="106"/>
      <c r="BX1378" s="106"/>
      <c r="BY1378" s="106"/>
      <c r="BZ1378" s="106"/>
      <c r="CA1378" s="106"/>
      <c r="CB1378" s="106"/>
      <c r="CC1378" s="106"/>
      <c r="CD1378" s="106"/>
      <c r="CE1378" s="106"/>
      <c r="CF1378" s="106"/>
      <c r="CG1378" s="106"/>
      <c r="CH1378" s="106"/>
      <c r="CI1378" s="106"/>
      <c r="CJ1378" s="106"/>
      <c r="CK1378" s="106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</row>
    <row r="1379" spans="1:256" ht="20.100000000000001" hidden="1" customHeight="1">
      <c r="A1379" s="686" t="s">
        <v>961</v>
      </c>
      <c r="B1379" s="687"/>
      <c r="C1379" s="687"/>
      <c r="D1379" s="687"/>
      <c r="E1379" s="687"/>
      <c r="F1379" s="687"/>
      <c r="G1379" s="687"/>
      <c r="H1379" s="785"/>
      <c r="I1379" s="1379" t="s">
        <v>934</v>
      </c>
      <c r="J1379" s="687"/>
      <c r="K1379" s="687"/>
      <c r="L1379" s="687"/>
      <c r="M1379" s="687"/>
      <c r="N1379" s="687"/>
      <c r="O1379" s="687"/>
      <c r="P1379" s="686" t="s">
        <v>448</v>
      </c>
      <c r="Q1379" s="785"/>
      <c r="R1379" s="1140" t="s">
        <v>707</v>
      </c>
      <c r="S1379" s="687"/>
      <c r="T1379" s="857" t="s">
        <v>501</v>
      </c>
      <c r="U1379" s="687" t="s">
        <v>712</v>
      </c>
      <c r="V1379" s="687"/>
      <c r="W1379" s="687"/>
      <c r="X1379" s="1075"/>
      <c r="Y1379" s="687"/>
      <c r="Z1379" s="693"/>
      <c r="AA1379" s="693"/>
      <c r="AB1379" s="693"/>
      <c r="AC1379" s="693"/>
      <c r="AD1379" s="693"/>
      <c r="AE1379" s="693"/>
      <c r="AF1379" s="693"/>
      <c r="AG1379" s="693"/>
      <c r="AH1379" s="693"/>
      <c r="AI1379" s="693"/>
      <c r="AJ1379" s="693"/>
      <c r="AK1379" s="790"/>
      <c r="AL1379" s="862"/>
      <c r="AM1379" s="862"/>
      <c r="AN1379" s="862"/>
      <c r="AO1379" s="862"/>
      <c r="AP1379" s="862"/>
      <c r="AQ1379" s="891"/>
      <c r="CX1379" s="262"/>
      <c r="CY1379" s="262"/>
      <c r="CZ1379" s="262"/>
      <c r="DA1379" s="262"/>
      <c r="DB1379" s="262"/>
      <c r="DC1379" s="262"/>
      <c r="DD1379" s="262"/>
      <c r="DE1379" s="262"/>
      <c r="DF1379" s="262"/>
      <c r="DG1379" s="262"/>
      <c r="DH1379" s="262"/>
      <c r="DI1379" s="262"/>
      <c r="DJ1379" s="262"/>
      <c r="DK1379" s="262"/>
      <c r="DL1379" s="262"/>
      <c r="DM1379" s="262"/>
      <c r="DN1379" s="262"/>
      <c r="DO1379" s="262"/>
      <c r="DP1379" s="262"/>
      <c r="DQ1379" s="262"/>
      <c r="DR1379" s="262"/>
      <c r="DS1379" s="262"/>
      <c r="DT1379" s="262"/>
      <c r="DU1379" s="262"/>
      <c r="DV1379" s="262"/>
      <c r="DW1379" s="262"/>
      <c r="DX1379" s="262"/>
      <c r="DY1379" s="262"/>
      <c r="DZ1379" s="262"/>
      <c r="EA1379" s="262"/>
      <c r="EB1379" s="262"/>
      <c r="EC1379" s="262"/>
      <c r="ED1379" s="262"/>
      <c r="EE1379" s="262"/>
      <c r="EF1379" s="262"/>
      <c r="EG1379" s="262"/>
      <c r="EH1379" s="262"/>
      <c r="EI1379" s="262"/>
      <c r="EJ1379" s="262"/>
      <c r="EK1379" s="262"/>
      <c r="EL1379" s="262"/>
      <c r="EM1379" s="262"/>
      <c r="EN1379" s="262"/>
      <c r="EO1379" s="262"/>
      <c r="EP1379" s="262"/>
      <c r="EQ1379" s="262"/>
      <c r="ER1379" s="262"/>
      <c r="ES1379" s="262"/>
      <c r="ET1379" s="262"/>
      <c r="EU1379" s="262"/>
      <c r="EV1379" s="262"/>
      <c r="EW1379" s="262"/>
      <c r="EX1379" s="262"/>
      <c r="EY1379" s="262"/>
      <c r="EZ1379" s="262"/>
      <c r="FA1379" s="262"/>
      <c r="FB1379" s="262"/>
      <c r="FC1379" s="262"/>
      <c r="FD1379" s="262"/>
      <c r="FE1379" s="262"/>
      <c r="FF1379" s="262"/>
      <c r="FG1379" s="262"/>
      <c r="FH1379" s="262"/>
      <c r="FI1379" s="262"/>
      <c r="FJ1379" s="262"/>
      <c r="FK1379" s="262"/>
      <c r="FL1379" s="262"/>
      <c r="FM1379" s="262"/>
      <c r="FN1379" s="262"/>
      <c r="FO1379" s="262"/>
      <c r="FP1379" s="262"/>
      <c r="FQ1379" s="262"/>
      <c r="FR1379" s="262"/>
      <c r="FS1379" s="262"/>
      <c r="FT1379" s="262"/>
      <c r="FU1379" s="262"/>
      <c r="FV1379" s="262"/>
      <c r="FW1379" s="262"/>
      <c r="FX1379" s="262"/>
      <c r="FY1379" s="262"/>
      <c r="FZ1379" s="262"/>
      <c r="GA1379" s="262"/>
      <c r="GB1379" s="262"/>
      <c r="GC1379" s="263"/>
      <c r="GD1379" s="263"/>
      <c r="GE1379" s="263"/>
      <c r="GF1379" s="263"/>
      <c r="GG1379" s="262"/>
      <c r="GH1379" s="262"/>
      <c r="GI1379" s="262"/>
      <c r="GJ1379" s="262"/>
      <c r="GK1379" s="262"/>
      <c r="GL1379" s="262"/>
      <c r="GM1379" s="262"/>
      <c r="GN1379" s="262"/>
      <c r="GO1379" s="262"/>
      <c r="GP1379" s="262"/>
      <c r="GQ1379" s="262"/>
      <c r="GR1379" s="262"/>
      <c r="GS1379" s="262"/>
      <c r="GT1379" s="262"/>
      <c r="GU1379" s="262"/>
      <c r="GW1379" s="262"/>
      <c r="GX1379" s="262"/>
      <c r="GY1379" s="262"/>
      <c r="GZ1379" s="262"/>
      <c r="HA1379" s="262"/>
      <c r="HB1379" s="262"/>
      <c r="HC1379" s="262"/>
      <c r="HD1379" s="276"/>
      <c r="HE1379" s="276"/>
      <c r="HF1379" s="276"/>
      <c r="HG1379" s="276"/>
      <c r="HH1379" s="276"/>
      <c r="HI1379" s="276"/>
      <c r="HJ1379" s="276"/>
      <c r="HK1379" s="276"/>
      <c r="HL1379" s="276"/>
      <c r="HM1379" s="276"/>
      <c r="HN1379" s="276"/>
      <c r="HO1379" s="276"/>
      <c r="HP1379" s="276"/>
      <c r="HQ1379" s="276"/>
      <c r="HR1379" s="276"/>
      <c r="HS1379" s="276"/>
      <c r="HT1379" s="262"/>
      <c r="HU1379" s="262"/>
      <c r="HV1379" s="262"/>
      <c r="HW1379" s="262"/>
      <c r="HX1379" s="262"/>
      <c r="HY1379" s="262"/>
      <c r="HZ1379" s="262"/>
      <c r="IA1379" s="262"/>
      <c r="IB1379" s="262"/>
      <c r="IC1379" s="262"/>
      <c r="ID1379" s="262"/>
      <c r="IE1379" s="262"/>
      <c r="IF1379" s="262"/>
      <c r="IG1379" s="262"/>
      <c r="IH1379" s="262"/>
      <c r="II1379" s="262"/>
      <c r="IJ1379" s="262"/>
      <c r="IK1379" s="262"/>
      <c r="IL1379" s="262"/>
      <c r="IM1379" s="262"/>
      <c r="IN1379" s="262"/>
      <c r="IO1379" s="262"/>
      <c r="IP1379" s="262"/>
      <c r="IQ1379" s="262"/>
      <c r="IR1379" s="262"/>
      <c r="IS1379" s="262"/>
      <c r="IT1379" s="262"/>
      <c r="IU1379" s="262"/>
      <c r="IV1379" s="262"/>
    </row>
    <row r="1380" spans="1:256" ht="20.100000000000001" hidden="1" customHeight="1">
      <c r="A1380" s="765" t="s">
        <v>718</v>
      </c>
      <c r="B1380" s="766"/>
      <c r="C1380" s="766"/>
      <c r="D1380" s="766"/>
      <c r="E1380" s="766"/>
      <c r="F1380" s="766"/>
      <c r="G1380" s="766"/>
      <c r="H1380" s="788"/>
      <c r="I1380" s="794"/>
      <c r="J1380" s="709"/>
      <c r="K1380" s="709"/>
      <c r="L1380" s="709"/>
      <c r="M1380" s="709"/>
      <c r="N1380" s="709"/>
      <c r="O1380" s="709"/>
      <c r="P1380" s="794"/>
      <c r="Q1380" s="795"/>
      <c r="R1380" s="794"/>
      <c r="S1380" s="823">
        <v>0</v>
      </c>
      <c r="T1380" s="766"/>
      <c r="U1380" s="766"/>
      <c r="V1380" s="710" t="s">
        <v>501</v>
      </c>
      <c r="W1380" s="1182">
        <v>0</v>
      </c>
      <c r="X1380" s="766"/>
      <c r="Y1380" s="766" t="s">
        <v>474</v>
      </c>
      <c r="Z1380" s="823">
        <v>0</v>
      </c>
      <c r="AA1380" s="766"/>
      <c r="AB1380" s="766"/>
      <c r="AC1380" s="710" t="s">
        <v>501</v>
      </c>
      <c r="AD1380" s="1182">
        <v>0</v>
      </c>
      <c r="AE1380" s="766"/>
      <c r="AF1380" s="709"/>
      <c r="AG1380" s="709"/>
      <c r="AH1380" s="709"/>
      <c r="AI1380" s="709"/>
      <c r="AJ1380" s="709"/>
      <c r="AK1380" s="795"/>
      <c r="AL1380" s="740">
        <f>ROUND(((S1380*W1380+Z1380*AD1380)),3)</f>
        <v>0</v>
      </c>
      <c r="AM1380" s="741"/>
      <c r="AN1380" s="741"/>
      <c r="AO1380" s="741"/>
      <c r="AP1380" s="741"/>
      <c r="AQ1380" s="742"/>
      <c r="CX1380" s="262"/>
      <c r="CY1380" s="262"/>
      <c r="CZ1380" s="262"/>
      <c r="DA1380" s="262"/>
      <c r="DB1380" s="262"/>
      <c r="DC1380" s="262"/>
      <c r="DD1380" s="262"/>
      <c r="DE1380" s="262"/>
      <c r="DF1380" s="262"/>
      <c r="DG1380" s="262"/>
      <c r="DH1380" s="262"/>
      <c r="DI1380" s="262"/>
      <c r="DJ1380" s="262"/>
      <c r="DK1380" s="262"/>
      <c r="DL1380" s="262"/>
      <c r="DM1380" s="262"/>
      <c r="DN1380" s="262"/>
      <c r="DO1380" s="262"/>
      <c r="DP1380" s="262"/>
      <c r="DQ1380" s="262"/>
      <c r="DR1380" s="262"/>
      <c r="DS1380" s="262"/>
      <c r="DT1380" s="262"/>
      <c r="DU1380" s="262"/>
      <c r="DV1380" s="262"/>
      <c r="DW1380" s="262"/>
      <c r="DX1380" s="262"/>
      <c r="DY1380" s="262"/>
      <c r="DZ1380" s="262"/>
      <c r="EA1380" s="262"/>
      <c r="EB1380" s="262"/>
      <c r="EC1380" s="262"/>
      <c r="ED1380" s="262"/>
      <c r="EE1380" s="262"/>
      <c r="EF1380" s="262"/>
      <c r="EG1380" s="262"/>
      <c r="EH1380" s="262"/>
      <c r="EI1380" s="262"/>
      <c r="EJ1380" s="262"/>
      <c r="EK1380" s="262"/>
      <c r="EL1380" s="262"/>
      <c r="EM1380" s="262"/>
      <c r="EN1380" s="262"/>
      <c r="EO1380" s="262"/>
      <c r="EP1380" s="262"/>
      <c r="EQ1380" s="262"/>
      <c r="ER1380" s="262"/>
      <c r="ES1380" s="262"/>
      <c r="ET1380" s="262"/>
      <c r="EU1380" s="262"/>
      <c r="EV1380" s="262"/>
      <c r="EW1380" s="262"/>
      <c r="EX1380" s="262"/>
      <c r="EY1380" s="262"/>
      <c r="EZ1380" s="262"/>
      <c r="FA1380" s="262"/>
      <c r="FB1380" s="262"/>
      <c r="FC1380" s="262"/>
      <c r="FD1380" s="262"/>
      <c r="FE1380" s="262"/>
      <c r="FF1380" s="262"/>
      <c r="FG1380" s="262"/>
      <c r="FH1380" s="262"/>
      <c r="FI1380" s="262"/>
      <c r="FJ1380" s="262"/>
      <c r="FK1380" s="262"/>
      <c r="FL1380" s="262"/>
      <c r="FM1380" s="262"/>
      <c r="FN1380" s="262"/>
      <c r="FO1380" s="262"/>
      <c r="FP1380" s="262"/>
      <c r="FQ1380" s="262"/>
      <c r="FR1380" s="262"/>
      <c r="FS1380" s="262"/>
      <c r="FT1380" s="262"/>
      <c r="FU1380" s="262"/>
      <c r="FV1380" s="262"/>
      <c r="FW1380" s="262"/>
      <c r="FX1380" s="262"/>
      <c r="FY1380" s="262"/>
      <c r="FZ1380" s="262"/>
      <c r="GA1380" s="262"/>
      <c r="GB1380" s="263"/>
      <c r="GC1380" s="263"/>
      <c r="GD1380" s="262"/>
      <c r="GE1380" s="262"/>
      <c r="GF1380" s="262"/>
      <c r="GG1380" s="262"/>
      <c r="GH1380" s="262"/>
      <c r="GI1380" s="262"/>
      <c r="GJ1380" s="262"/>
      <c r="GK1380" s="262"/>
      <c r="GL1380" s="262"/>
      <c r="GM1380" s="262"/>
      <c r="GN1380" s="262"/>
      <c r="GO1380" s="262"/>
      <c r="GP1380" s="262"/>
      <c r="GQ1380" s="262"/>
      <c r="GR1380" s="262"/>
      <c r="GS1380" s="262"/>
      <c r="GT1380" s="262"/>
      <c r="GU1380" s="262"/>
      <c r="GW1380" s="262"/>
      <c r="GX1380" s="262"/>
      <c r="GY1380" s="262"/>
      <c r="GZ1380" s="262"/>
      <c r="HA1380" s="262"/>
      <c r="HB1380" s="262"/>
      <c r="HC1380" s="262"/>
      <c r="HD1380" s="276"/>
      <c r="HE1380" s="262"/>
      <c r="HF1380" s="262"/>
      <c r="HG1380" s="276"/>
      <c r="HH1380" s="276"/>
      <c r="HI1380" s="276"/>
      <c r="HJ1380" s="276"/>
      <c r="HK1380" s="276"/>
      <c r="HL1380" s="276"/>
      <c r="HM1380" s="276"/>
      <c r="HN1380" s="276"/>
      <c r="HO1380" s="276"/>
      <c r="HP1380" s="276"/>
      <c r="HQ1380" s="276"/>
      <c r="HR1380" s="276"/>
      <c r="HS1380" s="276"/>
      <c r="HT1380" s="262"/>
      <c r="HU1380" s="262"/>
      <c r="HV1380" s="262"/>
      <c r="HW1380" s="262"/>
      <c r="HX1380" s="262"/>
      <c r="HY1380" s="262"/>
      <c r="HZ1380" s="262"/>
      <c r="IA1380" s="262"/>
      <c r="IB1380" s="262"/>
      <c r="IC1380" s="262"/>
      <c r="ID1380" s="262"/>
      <c r="IE1380" s="262"/>
      <c r="IF1380" s="262"/>
      <c r="IG1380" s="262"/>
      <c r="IH1380" s="262"/>
      <c r="II1380" s="262"/>
      <c r="IJ1380" s="262"/>
      <c r="IK1380" s="262"/>
      <c r="IL1380" s="262"/>
      <c r="IM1380" s="262"/>
      <c r="IN1380" s="262"/>
      <c r="IO1380" s="262"/>
      <c r="IP1380" s="262"/>
      <c r="IQ1380" s="262"/>
      <c r="IR1380" s="262"/>
      <c r="IS1380" s="262"/>
      <c r="IT1380" s="262"/>
      <c r="IU1380" s="262"/>
      <c r="IV1380" s="262"/>
    </row>
    <row r="1381" spans="1:256" ht="20.100000000000001" hidden="1" customHeight="1">
      <c r="A1381" s="765"/>
      <c r="B1381" s="766"/>
      <c r="C1381" s="766"/>
      <c r="D1381" s="766"/>
      <c r="E1381" s="766"/>
      <c r="F1381" s="766"/>
      <c r="G1381" s="766"/>
      <c r="H1381" s="788"/>
      <c r="I1381" s="1366" t="s">
        <v>947</v>
      </c>
      <c r="J1381" s="766"/>
      <c r="K1381" s="766"/>
      <c r="L1381" s="766"/>
      <c r="M1381" s="766"/>
      <c r="N1381" s="766"/>
      <c r="O1381" s="788"/>
      <c r="P1381" s="715" t="s">
        <v>448</v>
      </c>
      <c r="Q1381" s="848"/>
      <c r="R1381" s="1380" t="s">
        <v>707</v>
      </c>
      <c r="S1381" s="716"/>
      <c r="T1381" s="896" t="s">
        <v>501</v>
      </c>
      <c r="U1381" s="716" t="s">
        <v>712</v>
      </c>
      <c r="V1381" s="716"/>
      <c r="W1381" s="716"/>
      <c r="X1381" s="1381"/>
      <c r="Y1381" s="716"/>
      <c r="Z1381" s="724"/>
      <c r="AA1381" s="724"/>
      <c r="AB1381" s="724"/>
      <c r="AC1381" s="724"/>
      <c r="AD1381" s="724"/>
      <c r="AE1381" s="724"/>
      <c r="AF1381" s="724"/>
      <c r="AG1381" s="724"/>
      <c r="AH1381" s="724"/>
      <c r="AI1381" s="724"/>
      <c r="AJ1381" s="724"/>
      <c r="AK1381" s="899"/>
      <c r="AL1381" s="1283"/>
      <c r="AM1381" s="1283"/>
      <c r="AN1381" s="1283"/>
      <c r="AO1381" s="1283"/>
      <c r="AP1381" s="1283"/>
      <c r="AQ1381" s="901"/>
      <c r="CX1381" s="262"/>
      <c r="CY1381" s="262"/>
      <c r="CZ1381" s="262"/>
      <c r="DA1381" s="262"/>
      <c r="DB1381" s="262"/>
      <c r="DC1381" s="262"/>
      <c r="DD1381" s="262"/>
      <c r="DE1381" s="262"/>
      <c r="DF1381" s="262"/>
      <c r="DG1381" s="262"/>
      <c r="DH1381" s="262"/>
      <c r="DI1381" s="262"/>
      <c r="DJ1381" s="262"/>
      <c r="DK1381" s="262"/>
      <c r="DL1381" s="262"/>
      <c r="DM1381" s="262"/>
      <c r="DN1381" s="262"/>
      <c r="DO1381" s="262"/>
      <c r="DP1381" s="262"/>
      <c r="DQ1381" s="262"/>
      <c r="DR1381" s="262"/>
      <c r="DS1381" s="262"/>
      <c r="DT1381" s="262"/>
      <c r="DU1381" s="262"/>
      <c r="DV1381" s="262"/>
      <c r="DW1381" s="262"/>
      <c r="DX1381" s="262"/>
      <c r="DY1381" s="262"/>
      <c r="DZ1381" s="262"/>
      <c r="EA1381" s="262"/>
      <c r="EB1381" s="262"/>
      <c r="EC1381" s="262"/>
      <c r="ED1381" s="262"/>
      <c r="EE1381" s="262"/>
      <c r="EF1381" s="262"/>
      <c r="EG1381" s="262"/>
      <c r="EH1381" s="262"/>
      <c r="EI1381" s="262"/>
      <c r="EJ1381" s="262"/>
      <c r="EK1381" s="262"/>
      <c r="EL1381" s="262"/>
      <c r="EM1381" s="262"/>
      <c r="EN1381" s="262"/>
      <c r="EO1381" s="262"/>
      <c r="EP1381" s="262"/>
      <c r="EQ1381" s="262"/>
      <c r="ER1381" s="262"/>
      <c r="ES1381" s="262"/>
      <c r="ET1381" s="262"/>
      <c r="EU1381" s="262"/>
      <c r="EV1381" s="262"/>
      <c r="EW1381" s="262"/>
      <c r="EX1381" s="262"/>
      <c r="EY1381" s="262"/>
      <c r="EZ1381" s="262"/>
      <c r="FA1381" s="262"/>
      <c r="FB1381" s="262"/>
      <c r="FC1381" s="262"/>
      <c r="FD1381" s="262"/>
      <c r="FE1381" s="262"/>
      <c r="FF1381" s="262"/>
      <c r="FG1381" s="262"/>
      <c r="FH1381" s="262"/>
      <c r="FI1381" s="262"/>
      <c r="FJ1381" s="262"/>
      <c r="FK1381" s="262"/>
      <c r="FL1381" s="262"/>
      <c r="FM1381" s="262"/>
      <c r="FN1381" s="262"/>
      <c r="FO1381" s="262"/>
      <c r="FP1381" s="262"/>
      <c r="FQ1381" s="262"/>
      <c r="FR1381" s="262"/>
      <c r="FS1381" s="262"/>
      <c r="FT1381" s="262"/>
      <c r="FU1381" s="262"/>
      <c r="FV1381" s="262"/>
      <c r="FW1381" s="262"/>
      <c r="FX1381" s="262"/>
      <c r="FY1381" s="262"/>
      <c r="FZ1381" s="262"/>
      <c r="GA1381" s="262"/>
      <c r="GB1381" s="262"/>
      <c r="GC1381" s="263"/>
      <c r="GD1381" s="263"/>
      <c r="GE1381" s="263"/>
      <c r="GF1381" s="263"/>
      <c r="GG1381" s="262"/>
      <c r="GH1381" s="262"/>
      <c r="GI1381" s="262"/>
      <c r="GJ1381" s="262"/>
      <c r="GK1381" s="262"/>
      <c r="GL1381" s="262"/>
      <c r="GM1381" s="262"/>
      <c r="GN1381" s="262"/>
      <c r="GO1381" s="262"/>
      <c r="GP1381" s="262"/>
      <c r="GQ1381" s="262"/>
      <c r="GR1381" s="262"/>
      <c r="GS1381" s="262"/>
      <c r="GT1381" s="262"/>
      <c r="GU1381" s="262"/>
      <c r="GW1381" s="262"/>
      <c r="GX1381" s="262"/>
      <c r="GY1381" s="262"/>
      <c r="GZ1381" s="262"/>
      <c r="HA1381" s="262"/>
      <c r="HB1381" s="262"/>
      <c r="HC1381" s="262"/>
      <c r="HD1381" s="276"/>
      <c r="HE1381" s="276"/>
      <c r="HF1381" s="276"/>
      <c r="HG1381" s="276"/>
      <c r="HH1381" s="276"/>
      <c r="HI1381" s="276"/>
      <c r="HJ1381" s="276"/>
      <c r="HK1381" s="276"/>
      <c r="HL1381" s="276"/>
      <c r="HM1381" s="276"/>
      <c r="HN1381" s="276"/>
      <c r="HO1381" s="276"/>
      <c r="HP1381" s="276"/>
      <c r="HQ1381" s="276"/>
      <c r="HR1381" s="276"/>
      <c r="HS1381" s="276"/>
      <c r="HT1381" s="262"/>
      <c r="HU1381" s="262"/>
      <c r="HV1381" s="262"/>
      <c r="HW1381" s="262"/>
      <c r="HX1381" s="262"/>
      <c r="HY1381" s="262"/>
      <c r="HZ1381" s="262"/>
      <c r="IA1381" s="262"/>
      <c r="IB1381" s="262"/>
      <c r="IC1381" s="262"/>
      <c r="ID1381" s="262"/>
      <c r="IE1381" s="262"/>
      <c r="IF1381" s="262"/>
      <c r="IG1381" s="262"/>
      <c r="IH1381" s="262"/>
      <c r="II1381" s="262"/>
      <c r="IJ1381" s="262"/>
      <c r="IK1381" s="262"/>
      <c r="IL1381" s="262"/>
      <c r="IM1381" s="262"/>
      <c r="IN1381" s="262"/>
      <c r="IO1381" s="262"/>
      <c r="IP1381" s="262"/>
      <c r="IQ1381" s="262"/>
      <c r="IR1381" s="262"/>
      <c r="IS1381" s="262"/>
      <c r="IT1381" s="262"/>
      <c r="IU1381" s="262"/>
      <c r="IV1381" s="262"/>
    </row>
    <row r="1382" spans="1:256" ht="20.100000000000001" hidden="1" customHeight="1">
      <c r="A1382" s="765"/>
      <c r="B1382" s="766"/>
      <c r="C1382" s="766"/>
      <c r="D1382" s="766"/>
      <c r="E1382" s="766"/>
      <c r="F1382" s="766"/>
      <c r="G1382" s="766"/>
      <c r="H1382" s="788"/>
      <c r="I1382" s="794"/>
      <c r="J1382" s="709"/>
      <c r="K1382" s="709"/>
      <c r="L1382" s="709"/>
      <c r="M1382" s="709"/>
      <c r="N1382" s="709"/>
      <c r="O1382" s="709"/>
      <c r="P1382" s="794"/>
      <c r="Q1382" s="795"/>
      <c r="R1382" s="794"/>
      <c r="S1382" s="709"/>
      <c r="T1382" s="709"/>
      <c r="U1382" s="709" t="s">
        <v>496</v>
      </c>
      <c r="V1382" s="709"/>
      <c r="W1382" s="823">
        <v>0</v>
      </c>
      <c r="X1382" s="766"/>
      <c r="Y1382" s="766"/>
      <c r="Z1382" s="710" t="s">
        <v>501</v>
      </c>
      <c r="AA1382" s="1182">
        <v>0</v>
      </c>
      <c r="AB1382" s="766"/>
      <c r="AC1382" s="766"/>
      <c r="AD1382" s="709"/>
      <c r="AE1382" s="766"/>
      <c r="AF1382" s="709"/>
      <c r="AG1382" s="709"/>
      <c r="AH1382" s="709"/>
      <c r="AI1382" s="709"/>
      <c r="AJ1382" s="709"/>
      <c r="AK1382" s="795"/>
      <c r="AL1382" s="740">
        <f>ROUND(((W1382*AA1382)),3)</f>
        <v>0</v>
      </c>
      <c r="AM1382" s="741"/>
      <c r="AN1382" s="741"/>
      <c r="AO1382" s="741"/>
      <c r="AP1382" s="741"/>
      <c r="AQ1382" s="742"/>
      <c r="CX1382" s="262"/>
      <c r="CY1382" s="262"/>
      <c r="CZ1382" s="262"/>
      <c r="DA1382" s="262"/>
      <c r="DB1382" s="262"/>
      <c r="DC1382" s="262"/>
      <c r="DD1382" s="262"/>
      <c r="DE1382" s="262"/>
      <c r="DF1382" s="262"/>
      <c r="DG1382" s="262"/>
      <c r="DH1382" s="262"/>
      <c r="DI1382" s="262"/>
      <c r="DJ1382" s="262"/>
      <c r="DK1382" s="262"/>
      <c r="DL1382" s="262"/>
      <c r="DM1382" s="262"/>
      <c r="DN1382" s="262"/>
      <c r="DO1382" s="262"/>
      <c r="DP1382" s="262"/>
      <c r="DQ1382" s="262"/>
      <c r="DR1382" s="262"/>
      <c r="DS1382" s="262"/>
      <c r="DT1382" s="262"/>
      <c r="DU1382" s="262"/>
      <c r="DV1382" s="262"/>
      <c r="DW1382" s="262"/>
      <c r="DX1382" s="262"/>
      <c r="DY1382" s="262"/>
      <c r="DZ1382" s="262"/>
      <c r="EA1382" s="262"/>
      <c r="EB1382" s="262"/>
      <c r="EC1382" s="262"/>
      <c r="ED1382" s="262"/>
      <c r="EE1382" s="262"/>
      <c r="EF1382" s="262"/>
      <c r="EG1382" s="262"/>
      <c r="EH1382" s="262"/>
      <c r="EI1382" s="262"/>
      <c r="EJ1382" s="262"/>
      <c r="EK1382" s="262"/>
      <c r="EL1382" s="262"/>
      <c r="EM1382" s="262"/>
      <c r="EN1382" s="262"/>
      <c r="EO1382" s="262"/>
      <c r="EP1382" s="262"/>
      <c r="EQ1382" s="262"/>
      <c r="ER1382" s="262"/>
      <c r="ES1382" s="262"/>
      <c r="ET1382" s="262"/>
      <c r="EU1382" s="262"/>
      <c r="EV1382" s="262"/>
      <c r="EW1382" s="262"/>
      <c r="EX1382" s="262"/>
      <c r="EY1382" s="262"/>
      <c r="EZ1382" s="262"/>
      <c r="FA1382" s="262"/>
      <c r="FB1382" s="262"/>
      <c r="FC1382" s="262"/>
      <c r="FD1382" s="262"/>
      <c r="FE1382" s="262"/>
      <c r="FF1382" s="262"/>
      <c r="FG1382" s="262"/>
      <c r="FH1382" s="262"/>
      <c r="FI1382" s="262"/>
      <c r="FJ1382" s="262"/>
      <c r="FK1382" s="262"/>
      <c r="FL1382" s="262"/>
      <c r="FM1382" s="262"/>
      <c r="FN1382" s="262"/>
      <c r="FO1382" s="262"/>
      <c r="FP1382" s="262"/>
      <c r="FQ1382" s="262"/>
      <c r="FR1382" s="262"/>
      <c r="FS1382" s="262"/>
      <c r="FT1382" s="262"/>
      <c r="FU1382" s="262"/>
      <c r="FV1382" s="262"/>
      <c r="FW1382" s="262"/>
      <c r="FX1382" s="262"/>
      <c r="FY1382" s="262"/>
      <c r="FZ1382" s="262"/>
      <c r="GA1382" s="262"/>
      <c r="GB1382" s="263"/>
      <c r="GC1382" s="263"/>
      <c r="GD1382" s="262"/>
      <c r="GE1382" s="262"/>
      <c r="GF1382" s="262"/>
      <c r="GG1382" s="262"/>
      <c r="GH1382" s="262"/>
      <c r="GI1382" s="262"/>
      <c r="GJ1382" s="262"/>
      <c r="GK1382" s="262"/>
      <c r="GL1382" s="262"/>
      <c r="GM1382" s="262"/>
      <c r="GN1382" s="262"/>
      <c r="GO1382" s="262"/>
      <c r="GP1382" s="262"/>
      <c r="GQ1382" s="262"/>
      <c r="GR1382" s="262"/>
      <c r="GS1382" s="262"/>
      <c r="GT1382" s="262"/>
      <c r="GU1382" s="262"/>
      <c r="GW1382" s="262"/>
      <c r="GX1382" s="262"/>
      <c r="GY1382" s="262"/>
      <c r="GZ1382" s="262"/>
      <c r="HA1382" s="262"/>
      <c r="HB1382" s="262"/>
      <c r="HC1382" s="262"/>
      <c r="HD1382" s="276"/>
      <c r="HE1382" s="262"/>
      <c r="HF1382" s="262"/>
      <c r="HG1382" s="276"/>
      <c r="HH1382" s="276"/>
      <c r="HI1382" s="276"/>
      <c r="HJ1382" s="276"/>
      <c r="HK1382" s="276"/>
      <c r="HL1382" s="276"/>
      <c r="HM1382" s="276"/>
      <c r="HN1382" s="276"/>
      <c r="HO1382" s="276"/>
      <c r="HP1382" s="276"/>
      <c r="HQ1382" s="276"/>
      <c r="HR1382" s="276"/>
      <c r="HS1382" s="276"/>
      <c r="HT1382" s="262"/>
      <c r="HU1382" s="262"/>
      <c r="HV1382" s="262"/>
      <c r="HW1382" s="262"/>
      <c r="HX1382" s="262"/>
      <c r="HY1382" s="262"/>
      <c r="HZ1382" s="262"/>
      <c r="IA1382" s="262"/>
      <c r="IB1382" s="262"/>
      <c r="IC1382" s="262"/>
      <c r="ID1382" s="262"/>
      <c r="IE1382" s="262"/>
      <c r="IF1382" s="262"/>
      <c r="IG1382" s="262"/>
      <c r="IH1382" s="262"/>
      <c r="II1382" s="262"/>
      <c r="IJ1382" s="262"/>
      <c r="IK1382" s="262"/>
      <c r="IL1382" s="262"/>
      <c r="IM1382" s="262"/>
      <c r="IN1382" s="262"/>
      <c r="IO1382" s="262"/>
      <c r="IP1382" s="262"/>
      <c r="IQ1382" s="262"/>
      <c r="IR1382" s="262"/>
      <c r="IS1382" s="262"/>
      <c r="IT1382" s="262"/>
      <c r="IU1382" s="262"/>
      <c r="IV1382" s="262"/>
    </row>
    <row r="1383" spans="1:256" ht="20.100000000000001" hidden="1" customHeight="1">
      <c r="A1383" s="765"/>
      <c r="B1383" s="766"/>
      <c r="C1383" s="766"/>
      <c r="D1383" s="766"/>
      <c r="E1383" s="766"/>
      <c r="F1383" s="766"/>
      <c r="G1383" s="766"/>
      <c r="H1383" s="788"/>
      <c r="I1383" s="1366" t="s">
        <v>959</v>
      </c>
      <c r="J1383" s="766"/>
      <c r="K1383" s="766"/>
      <c r="L1383" s="766"/>
      <c r="M1383" s="766"/>
      <c r="N1383" s="766"/>
      <c r="O1383" s="788"/>
      <c r="P1383" s="715" t="s">
        <v>448</v>
      </c>
      <c r="Q1383" s="848"/>
      <c r="R1383" s="1380" t="s">
        <v>707</v>
      </c>
      <c r="S1383" s="716"/>
      <c r="T1383" s="896" t="s">
        <v>501</v>
      </c>
      <c r="U1383" s="716" t="s">
        <v>712</v>
      </c>
      <c r="V1383" s="716"/>
      <c r="W1383" s="716"/>
      <c r="X1383" s="1381"/>
      <c r="Y1383" s="716"/>
      <c r="Z1383" s="724"/>
      <c r="AA1383" s="724"/>
      <c r="AB1383" s="724"/>
      <c r="AC1383" s="724"/>
      <c r="AD1383" s="724"/>
      <c r="AE1383" s="724"/>
      <c r="AF1383" s="724"/>
      <c r="AG1383" s="724"/>
      <c r="AH1383" s="724"/>
      <c r="AI1383" s="724"/>
      <c r="AJ1383" s="724"/>
      <c r="AK1383" s="899"/>
      <c r="AL1383" s="1283"/>
      <c r="AM1383" s="1283"/>
      <c r="AN1383" s="1283"/>
      <c r="AO1383" s="1283"/>
      <c r="AP1383" s="1283"/>
      <c r="AQ1383" s="901"/>
      <c r="CX1383" s="262"/>
      <c r="CY1383" s="262"/>
      <c r="CZ1383" s="262"/>
      <c r="DA1383" s="262"/>
      <c r="DB1383" s="262"/>
      <c r="DC1383" s="262"/>
      <c r="DD1383" s="262"/>
      <c r="DE1383" s="262"/>
      <c r="DF1383" s="262"/>
      <c r="DG1383" s="262"/>
      <c r="DH1383" s="262"/>
      <c r="DI1383" s="262"/>
      <c r="DJ1383" s="262"/>
      <c r="DK1383" s="262"/>
      <c r="DL1383" s="262"/>
      <c r="DM1383" s="262"/>
      <c r="DN1383" s="262"/>
      <c r="DO1383" s="262"/>
      <c r="DP1383" s="262"/>
      <c r="DQ1383" s="262"/>
      <c r="DR1383" s="262"/>
      <c r="DS1383" s="262"/>
      <c r="DT1383" s="262"/>
      <c r="DU1383" s="262"/>
      <c r="DV1383" s="262"/>
      <c r="DW1383" s="262"/>
      <c r="DX1383" s="262"/>
      <c r="DY1383" s="262"/>
      <c r="DZ1383" s="262"/>
      <c r="EA1383" s="262"/>
      <c r="EB1383" s="262"/>
      <c r="EC1383" s="262"/>
      <c r="ED1383" s="262"/>
      <c r="EE1383" s="262"/>
      <c r="EF1383" s="262"/>
      <c r="EG1383" s="262"/>
      <c r="EH1383" s="262"/>
      <c r="EI1383" s="262"/>
      <c r="EJ1383" s="262"/>
      <c r="EK1383" s="262"/>
      <c r="EL1383" s="262"/>
      <c r="EM1383" s="262"/>
      <c r="EN1383" s="262"/>
      <c r="EO1383" s="262"/>
      <c r="EP1383" s="262"/>
      <c r="EQ1383" s="262"/>
      <c r="ER1383" s="262"/>
      <c r="ES1383" s="262"/>
      <c r="ET1383" s="262"/>
      <c r="EU1383" s="262"/>
      <c r="EV1383" s="262"/>
      <c r="EW1383" s="262"/>
      <c r="EX1383" s="262"/>
      <c r="EY1383" s="262"/>
      <c r="EZ1383" s="262"/>
      <c r="FA1383" s="262"/>
      <c r="FB1383" s="262"/>
      <c r="FC1383" s="262"/>
      <c r="FD1383" s="262"/>
      <c r="FE1383" s="262"/>
      <c r="FF1383" s="262"/>
      <c r="FG1383" s="262"/>
      <c r="FH1383" s="262"/>
      <c r="FI1383" s="262"/>
      <c r="FJ1383" s="262"/>
      <c r="FK1383" s="262"/>
      <c r="FL1383" s="262"/>
      <c r="FM1383" s="262"/>
      <c r="FN1383" s="262"/>
      <c r="FO1383" s="262"/>
      <c r="FP1383" s="262"/>
      <c r="FQ1383" s="262"/>
      <c r="FR1383" s="262"/>
      <c r="FS1383" s="262"/>
      <c r="FT1383" s="262"/>
      <c r="FU1383" s="262"/>
      <c r="FV1383" s="262"/>
      <c r="FW1383" s="262"/>
      <c r="FX1383" s="262"/>
      <c r="FY1383" s="262"/>
      <c r="FZ1383" s="262"/>
      <c r="GA1383" s="262"/>
      <c r="GB1383" s="262"/>
      <c r="GC1383" s="263"/>
      <c r="GD1383" s="263"/>
      <c r="GE1383" s="263"/>
      <c r="GF1383" s="263"/>
      <c r="GG1383" s="262"/>
      <c r="GH1383" s="262"/>
      <c r="GI1383" s="262"/>
      <c r="GJ1383" s="262"/>
      <c r="GK1383" s="262"/>
      <c r="GL1383" s="262"/>
      <c r="GM1383" s="262"/>
      <c r="GN1383" s="262"/>
      <c r="GO1383" s="262"/>
      <c r="GP1383" s="262"/>
      <c r="GQ1383" s="262"/>
      <c r="GR1383" s="262"/>
      <c r="GS1383" s="262"/>
      <c r="GT1383" s="262"/>
      <c r="GU1383" s="262"/>
      <c r="GW1383" s="262"/>
      <c r="GX1383" s="262"/>
      <c r="GY1383" s="262"/>
      <c r="GZ1383" s="262"/>
      <c r="HA1383" s="262"/>
      <c r="HB1383" s="262"/>
      <c r="HC1383" s="262"/>
      <c r="HD1383" s="276"/>
      <c r="HE1383" s="276"/>
      <c r="HF1383" s="276"/>
      <c r="HG1383" s="276"/>
      <c r="HH1383" s="276"/>
      <c r="HI1383" s="276"/>
      <c r="HJ1383" s="276"/>
      <c r="HK1383" s="276"/>
      <c r="HL1383" s="276"/>
      <c r="HM1383" s="276"/>
      <c r="HN1383" s="276"/>
      <c r="HO1383" s="276"/>
      <c r="HP1383" s="276"/>
      <c r="HQ1383" s="276"/>
      <c r="HR1383" s="276"/>
      <c r="HS1383" s="276"/>
      <c r="HT1383" s="262"/>
      <c r="HU1383" s="262"/>
      <c r="HV1383" s="262"/>
      <c r="HW1383" s="262"/>
      <c r="HX1383" s="262"/>
      <c r="HY1383" s="262"/>
      <c r="HZ1383" s="262"/>
      <c r="IA1383" s="262"/>
      <c r="IB1383" s="262"/>
      <c r="IC1383" s="262"/>
      <c r="ID1383" s="262"/>
      <c r="IE1383" s="262"/>
      <c r="IF1383" s="262"/>
      <c r="IG1383" s="262"/>
      <c r="IH1383" s="262"/>
      <c r="II1383" s="262"/>
      <c r="IJ1383" s="262"/>
      <c r="IK1383" s="262"/>
      <c r="IL1383" s="262"/>
      <c r="IM1383" s="262"/>
      <c r="IN1383" s="262"/>
      <c r="IO1383" s="262"/>
      <c r="IP1383" s="262"/>
      <c r="IQ1383" s="262"/>
      <c r="IR1383" s="262"/>
      <c r="IS1383" s="262"/>
      <c r="IT1383" s="262"/>
      <c r="IU1383" s="262"/>
      <c r="IV1383" s="262"/>
    </row>
    <row r="1384" spans="1:256" ht="20.100000000000001" hidden="1" customHeight="1">
      <c r="A1384" s="849"/>
      <c r="B1384" s="846"/>
      <c r="C1384" s="846"/>
      <c r="D1384" s="846"/>
      <c r="E1384" s="846"/>
      <c r="F1384" s="846"/>
      <c r="G1384" s="846"/>
      <c r="H1384" s="873"/>
      <c r="I1384" s="845"/>
      <c r="J1384" s="778"/>
      <c r="K1384" s="778"/>
      <c r="L1384" s="778"/>
      <c r="M1384" s="778"/>
      <c r="N1384" s="778"/>
      <c r="O1384" s="778"/>
      <c r="P1384" s="845"/>
      <c r="Q1384" s="847"/>
      <c r="R1384" s="845"/>
      <c r="S1384" s="778"/>
      <c r="T1384" s="778"/>
      <c r="U1384" s="778" t="s">
        <v>496</v>
      </c>
      <c r="V1384" s="778"/>
      <c r="W1384" s="1088">
        <v>0</v>
      </c>
      <c r="X1384" s="846"/>
      <c r="Y1384" s="846"/>
      <c r="Z1384" s="773" t="s">
        <v>501</v>
      </c>
      <c r="AA1384" s="1369">
        <v>0</v>
      </c>
      <c r="AB1384" s="846"/>
      <c r="AC1384" s="846"/>
      <c r="AD1384" s="778"/>
      <c r="AE1384" s="846"/>
      <c r="AF1384" s="778"/>
      <c r="AG1384" s="778"/>
      <c r="AH1384" s="778"/>
      <c r="AI1384" s="778"/>
      <c r="AJ1384" s="778"/>
      <c r="AK1384" s="847"/>
      <c r="AL1384" s="853">
        <f>ROUND(((W1384*AA1384)),3)</f>
        <v>0</v>
      </c>
      <c r="AM1384" s="854"/>
      <c r="AN1384" s="854"/>
      <c r="AO1384" s="854"/>
      <c r="AP1384" s="854"/>
      <c r="AQ1384" s="855"/>
      <c r="CX1384" s="262"/>
      <c r="CY1384" s="262"/>
      <c r="CZ1384" s="262"/>
      <c r="DA1384" s="262"/>
      <c r="DB1384" s="262"/>
      <c r="DC1384" s="262"/>
      <c r="DD1384" s="262"/>
      <c r="DE1384" s="262"/>
      <c r="DF1384" s="262"/>
      <c r="DG1384" s="262"/>
      <c r="DH1384" s="262"/>
      <c r="DI1384" s="262"/>
      <c r="DJ1384" s="262"/>
      <c r="DK1384" s="262"/>
      <c r="DL1384" s="262"/>
      <c r="DM1384" s="262"/>
      <c r="DN1384" s="262"/>
      <c r="DO1384" s="262"/>
      <c r="DP1384" s="262"/>
      <c r="DQ1384" s="262"/>
      <c r="DR1384" s="262"/>
      <c r="DS1384" s="262"/>
      <c r="DT1384" s="262"/>
      <c r="DU1384" s="262"/>
      <c r="DV1384" s="262"/>
      <c r="DW1384" s="262"/>
      <c r="DX1384" s="262"/>
      <c r="DY1384" s="262"/>
      <c r="DZ1384" s="262"/>
      <c r="EA1384" s="262"/>
      <c r="EB1384" s="262"/>
      <c r="EC1384" s="262"/>
      <c r="ED1384" s="262"/>
      <c r="EE1384" s="262"/>
      <c r="EF1384" s="262"/>
      <c r="EG1384" s="262"/>
      <c r="EH1384" s="262"/>
      <c r="EI1384" s="262"/>
      <c r="EJ1384" s="262"/>
      <c r="EK1384" s="262"/>
      <c r="EL1384" s="262"/>
      <c r="EM1384" s="262"/>
      <c r="EN1384" s="262"/>
      <c r="EO1384" s="262"/>
      <c r="EP1384" s="262"/>
      <c r="EQ1384" s="262"/>
      <c r="ER1384" s="262"/>
      <c r="ES1384" s="262"/>
      <c r="ET1384" s="262"/>
      <c r="EU1384" s="262"/>
      <c r="EV1384" s="262"/>
      <c r="EW1384" s="262"/>
      <c r="EX1384" s="262"/>
      <c r="EY1384" s="262"/>
      <c r="EZ1384" s="262"/>
      <c r="FA1384" s="262"/>
      <c r="FB1384" s="262"/>
      <c r="FC1384" s="262"/>
      <c r="FD1384" s="262"/>
      <c r="FE1384" s="262"/>
      <c r="FF1384" s="262"/>
      <c r="FG1384" s="262"/>
      <c r="FH1384" s="262"/>
      <c r="FI1384" s="262"/>
      <c r="FJ1384" s="262"/>
      <c r="FK1384" s="262"/>
      <c r="FL1384" s="262"/>
      <c r="FM1384" s="262"/>
      <c r="FN1384" s="262"/>
      <c r="FO1384" s="262"/>
      <c r="FP1384" s="262"/>
      <c r="FQ1384" s="262"/>
      <c r="FR1384" s="262"/>
      <c r="FS1384" s="262"/>
      <c r="FT1384" s="262"/>
      <c r="FU1384" s="262"/>
      <c r="FV1384" s="262"/>
      <c r="FW1384" s="262"/>
      <c r="FX1384" s="262"/>
      <c r="FY1384" s="262"/>
      <c r="FZ1384" s="262"/>
      <c r="GA1384" s="262"/>
      <c r="GB1384" s="263"/>
      <c r="GC1384" s="263"/>
      <c r="GD1384" s="262"/>
      <c r="GE1384" s="262"/>
      <c r="GF1384" s="262"/>
      <c r="GG1384" s="262"/>
      <c r="GH1384" s="262"/>
      <c r="GI1384" s="262"/>
      <c r="GJ1384" s="262"/>
      <c r="GK1384" s="262"/>
      <c r="GL1384" s="262"/>
      <c r="GM1384" s="262"/>
      <c r="GN1384" s="262"/>
      <c r="GO1384" s="262"/>
      <c r="GP1384" s="262"/>
      <c r="GQ1384" s="262"/>
      <c r="GR1384" s="262"/>
      <c r="GS1384" s="262"/>
      <c r="GT1384" s="262"/>
      <c r="GU1384" s="262"/>
      <c r="GW1384" s="262"/>
      <c r="GX1384" s="262"/>
      <c r="GY1384" s="262"/>
      <c r="GZ1384" s="262"/>
      <c r="HA1384" s="262"/>
      <c r="HB1384" s="262"/>
      <c r="HC1384" s="262"/>
      <c r="HD1384" s="276"/>
      <c r="HE1384" s="262"/>
      <c r="HF1384" s="262"/>
      <c r="HG1384" s="276"/>
      <c r="HH1384" s="276"/>
      <c r="HI1384" s="276"/>
      <c r="HJ1384" s="276"/>
      <c r="HK1384" s="276"/>
      <c r="HL1384" s="276"/>
      <c r="HM1384" s="276"/>
      <c r="HN1384" s="276"/>
      <c r="HO1384" s="276"/>
      <c r="HP1384" s="276"/>
      <c r="HQ1384" s="276"/>
      <c r="HR1384" s="276"/>
      <c r="HS1384" s="276"/>
      <c r="HT1384" s="262"/>
      <c r="HU1384" s="262"/>
      <c r="HV1384" s="262"/>
      <c r="HW1384" s="262"/>
      <c r="HX1384" s="262"/>
      <c r="HY1384" s="262"/>
      <c r="HZ1384" s="262"/>
      <c r="IA1384" s="262"/>
      <c r="IB1384" s="262"/>
      <c r="IC1384" s="262"/>
      <c r="ID1384" s="262"/>
      <c r="IE1384" s="262"/>
      <c r="IF1384" s="262"/>
      <c r="IG1384" s="262"/>
      <c r="IH1384" s="262"/>
      <c r="II1384" s="262"/>
      <c r="IJ1384" s="262"/>
      <c r="IK1384" s="262"/>
      <c r="IL1384" s="262"/>
      <c r="IM1384" s="262"/>
      <c r="IN1384" s="262"/>
      <c r="IO1384" s="262"/>
      <c r="IP1384" s="262"/>
      <c r="IQ1384" s="262"/>
      <c r="IR1384" s="262"/>
      <c r="IS1384" s="262"/>
      <c r="IT1384" s="262"/>
      <c r="IU1384" s="262"/>
      <c r="IV1384" s="262"/>
    </row>
    <row r="1385" spans="1:256" ht="20.100000000000001" hidden="1" customHeight="1">
      <c r="A1385" s="686" t="s">
        <v>962</v>
      </c>
      <c r="B1385" s="687"/>
      <c r="C1385" s="687"/>
      <c r="D1385" s="687"/>
      <c r="E1385" s="687"/>
      <c r="F1385" s="687"/>
      <c r="G1385" s="687"/>
      <c r="H1385" s="785"/>
      <c r="I1385" s="683" t="s">
        <v>934</v>
      </c>
      <c r="J1385" s="684"/>
      <c r="K1385" s="684"/>
      <c r="L1385" s="684"/>
      <c r="M1385" s="684"/>
      <c r="N1385" s="684"/>
      <c r="O1385" s="684"/>
      <c r="P1385" s="1232"/>
      <c r="Q1385" s="694"/>
      <c r="R1385" s="692"/>
      <c r="S1385" s="692"/>
      <c r="T1385" s="692"/>
      <c r="U1385" s="692"/>
      <c r="V1385" s="693"/>
      <c r="W1385" s="1382"/>
      <c r="X1385" s="1382"/>
      <c r="Y1385" s="1382"/>
      <c r="Z1385" s="692"/>
      <c r="AA1385" s="692"/>
      <c r="AB1385" s="692"/>
      <c r="AC1385" s="692"/>
      <c r="AD1385" s="1383"/>
      <c r="AE1385" s="692"/>
      <c r="AF1385" s="692"/>
      <c r="AG1385" s="692"/>
      <c r="AH1385" s="692"/>
      <c r="AI1385" s="692"/>
      <c r="AJ1385" s="692"/>
      <c r="AK1385" s="694"/>
      <c r="AL1385" s="696"/>
      <c r="AM1385" s="696"/>
      <c r="AN1385" s="696"/>
      <c r="AO1385" s="696"/>
      <c r="AP1385" s="696"/>
      <c r="AQ1385" s="697"/>
    </row>
    <row r="1386" spans="1:256" ht="20.100000000000001" hidden="1" customHeight="1">
      <c r="A1386" s="698"/>
      <c r="B1386" s="699"/>
      <c r="C1386" s="699"/>
      <c r="D1386" s="699"/>
      <c r="E1386" s="699"/>
      <c r="F1386" s="699"/>
      <c r="G1386" s="699"/>
      <c r="H1386" s="699"/>
      <c r="I1386" s="698" t="s">
        <v>963</v>
      </c>
      <c r="J1386" s="699"/>
      <c r="K1386" s="699"/>
      <c r="L1386" s="699"/>
      <c r="M1386" s="699"/>
      <c r="N1386" s="699"/>
      <c r="O1386" s="699"/>
      <c r="P1386" s="953" t="s">
        <v>41</v>
      </c>
      <c r="Q1386" s="735"/>
      <c r="R1386" s="1995">
        <f>W1366</f>
        <v>0</v>
      </c>
      <c r="S1386" s="1996"/>
      <c r="T1386" s="703" t="s">
        <v>501</v>
      </c>
      <c r="U1386" s="1994">
        <v>6</v>
      </c>
      <c r="V1386" s="1994"/>
      <c r="W1386" s="708" t="s">
        <v>474</v>
      </c>
      <c r="X1386" s="1908">
        <f>Z1366</f>
        <v>0</v>
      </c>
      <c r="Y1386" s="1908"/>
      <c r="Z1386" s="703" t="s">
        <v>501</v>
      </c>
      <c r="AA1386" s="1994">
        <v>6</v>
      </c>
      <c r="AB1386" s="1994"/>
      <c r="AC1386" s="1204" t="s">
        <v>474</v>
      </c>
      <c r="AD1386" s="1908">
        <f>AC1366</f>
        <v>0</v>
      </c>
      <c r="AE1386" s="1908"/>
      <c r="AF1386" s="703" t="s">
        <v>501</v>
      </c>
      <c r="AG1386" s="1994">
        <v>0</v>
      </c>
      <c r="AH1386" s="1994"/>
      <c r="AI1386" s="703"/>
      <c r="AJ1386" s="703"/>
      <c r="AK1386" s="711"/>
      <c r="AL1386" s="1097">
        <f>ROUND(R1386*U1386+X1386*AA1386+AD1386*AG1386,3)</f>
        <v>0</v>
      </c>
      <c r="AM1386" s="1096"/>
      <c r="AN1386" s="1096"/>
      <c r="AO1386" s="1096"/>
      <c r="AP1386" s="1096"/>
      <c r="AQ1386" s="1098"/>
    </row>
    <row r="1387" spans="1:256" ht="20.100000000000001" hidden="1" customHeight="1">
      <c r="A1387" s="702"/>
      <c r="B1387" s="703"/>
      <c r="C1387" s="700"/>
      <c r="D1387" s="700"/>
      <c r="E1387" s="700"/>
      <c r="F1387" s="700"/>
      <c r="G1387" s="700"/>
      <c r="H1387" s="701"/>
      <c r="I1387" s="698"/>
      <c r="J1387" s="699"/>
      <c r="K1387" s="699"/>
      <c r="L1387" s="699"/>
      <c r="M1387" s="699"/>
      <c r="N1387" s="699"/>
      <c r="O1387" s="735"/>
      <c r="P1387" s="702"/>
      <c r="Q1387" s="711"/>
      <c r="R1387" s="1995">
        <f>W1367</f>
        <v>0</v>
      </c>
      <c r="S1387" s="1996"/>
      <c r="T1387" s="703" t="s">
        <v>501</v>
      </c>
      <c r="U1387" s="1994">
        <v>8</v>
      </c>
      <c r="V1387" s="1994"/>
      <c r="W1387" s="708" t="s">
        <v>474</v>
      </c>
      <c r="X1387" s="1908">
        <f>Z1367</f>
        <v>0</v>
      </c>
      <c r="Y1387" s="1908"/>
      <c r="Z1387" s="703" t="s">
        <v>501</v>
      </c>
      <c r="AA1387" s="1994">
        <v>8</v>
      </c>
      <c r="AB1387" s="1994"/>
      <c r="AC1387" s="1204" t="s">
        <v>474</v>
      </c>
      <c r="AD1387" s="1908">
        <f>AC1367</f>
        <v>0</v>
      </c>
      <c r="AE1387" s="1908"/>
      <c r="AF1387" s="703" t="s">
        <v>501</v>
      </c>
      <c r="AG1387" s="1994">
        <v>8</v>
      </c>
      <c r="AH1387" s="1994"/>
      <c r="AI1387" s="703"/>
      <c r="AJ1387" s="703"/>
      <c r="AK1387" s="711"/>
      <c r="AL1387" s="1097">
        <f>ROUND(R1387*U1387+X1387*AA1387+AD1387*AG1387,3)</f>
        <v>0</v>
      </c>
      <c r="AM1387" s="1096"/>
      <c r="AN1387" s="1096"/>
      <c r="AO1387" s="1096"/>
      <c r="AP1387" s="1096"/>
      <c r="AQ1387" s="1098"/>
    </row>
    <row r="1388" spans="1:256" ht="20.100000000000001" hidden="1" customHeight="1">
      <c r="A1388" s="702"/>
      <c r="B1388" s="703"/>
      <c r="C1388" s="700"/>
      <c r="D1388" s="700"/>
      <c r="E1388" s="700"/>
      <c r="F1388" s="700"/>
      <c r="G1388" s="700"/>
      <c r="H1388" s="700"/>
      <c r="I1388" s="698" t="s">
        <v>964</v>
      </c>
      <c r="J1388" s="699"/>
      <c r="K1388" s="699"/>
      <c r="L1388" s="699"/>
      <c r="M1388" s="699"/>
      <c r="N1388" s="699"/>
      <c r="O1388" s="699"/>
      <c r="P1388" s="953" t="s">
        <v>41</v>
      </c>
      <c r="Q1388" s="735"/>
      <c r="R1388" s="1995">
        <f>W1373</f>
        <v>0</v>
      </c>
      <c r="S1388" s="1996"/>
      <c r="T1388" s="703" t="s">
        <v>501</v>
      </c>
      <c r="U1388" s="1994">
        <v>0</v>
      </c>
      <c r="V1388" s="1994"/>
      <c r="W1388" s="708" t="s">
        <v>474</v>
      </c>
      <c r="X1388" s="1908">
        <f>Z1373</f>
        <v>0</v>
      </c>
      <c r="Y1388" s="1908"/>
      <c r="Z1388" s="703" t="s">
        <v>501</v>
      </c>
      <c r="AA1388" s="1994">
        <v>0</v>
      </c>
      <c r="AB1388" s="1994"/>
      <c r="AC1388" s="1204" t="s">
        <v>474</v>
      </c>
      <c r="AD1388" s="1908">
        <f>AC1373</f>
        <v>0</v>
      </c>
      <c r="AE1388" s="1908"/>
      <c r="AF1388" s="703" t="s">
        <v>501</v>
      </c>
      <c r="AG1388" s="1994">
        <v>0</v>
      </c>
      <c r="AH1388" s="1994"/>
      <c r="AI1388" s="703"/>
      <c r="AJ1388" s="703"/>
      <c r="AK1388" s="711"/>
      <c r="AL1388" s="1097">
        <f>ROUND(R1388*U1388+X1388*AA1388+AD1388*AG1388,3)</f>
        <v>0</v>
      </c>
      <c r="AM1388" s="1096"/>
      <c r="AN1388" s="1096"/>
      <c r="AO1388" s="1096"/>
      <c r="AP1388" s="1096"/>
      <c r="AQ1388" s="1098"/>
    </row>
    <row r="1389" spans="1:256" ht="20.100000000000001" hidden="1" customHeight="1">
      <c r="A1389" s="702"/>
      <c r="B1389" s="703"/>
      <c r="C1389" s="700"/>
      <c r="D1389" s="700"/>
      <c r="E1389" s="700"/>
      <c r="F1389" s="700"/>
      <c r="G1389" s="700"/>
      <c r="H1389" s="700"/>
      <c r="I1389" s="698"/>
      <c r="J1389" s="699"/>
      <c r="K1389" s="699"/>
      <c r="L1389" s="699"/>
      <c r="M1389" s="699"/>
      <c r="N1389" s="699"/>
      <c r="O1389" s="735"/>
      <c r="P1389" s="702"/>
      <c r="Q1389" s="711"/>
      <c r="R1389" s="1995">
        <f>W1374</f>
        <v>0</v>
      </c>
      <c r="S1389" s="1996"/>
      <c r="T1389" s="703" t="s">
        <v>501</v>
      </c>
      <c r="U1389" s="1994">
        <v>0</v>
      </c>
      <c r="V1389" s="1994"/>
      <c r="W1389" s="708" t="s">
        <v>474</v>
      </c>
      <c r="X1389" s="1908">
        <f>Z1374</f>
        <v>0</v>
      </c>
      <c r="Y1389" s="1908"/>
      <c r="Z1389" s="703" t="s">
        <v>501</v>
      </c>
      <c r="AA1389" s="1994">
        <v>0</v>
      </c>
      <c r="AB1389" s="1994"/>
      <c r="AC1389" s="1204" t="s">
        <v>474</v>
      </c>
      <c r="AD1389" s="1908">
        <f>AC1374</f>
        <v>0</v>
      </c>
      <c r="AE1389" s="1908"/>
      <c r="AF1389" s="703" t="s">
        <v>501</v>
      </c>
      <c r="AG1389" s="1994">
        <v>0</v>
      </c>
      <c r="AH1389" s="1994"/>
      <c r="AI1389" s="703"/>
      <c r="AJ1389" s="703"/>
      <c r="AK1389" s="711"/>
      <c r="AL1389" s="1097">
        <f>ROUND(R1389*U1389+X1389*AA1389+AD1389*AG1389,3)</f>
        <v>0</v>
      </c>
      <c r="AM1389" s="1096"/>
      <c r="AN1389" s="1096"/>
      <c r="AO1389" s="1096"/>
      <c r="AP1389" s="1096"/>
      <c r="AQ1389" s="1098"/>
    </row>
    <row r="1390" spans="1:256" ht="20.100000000000001" hidden="1" customHeight="1">
      <c r="A1390" s="702"/>
      <c r="B1390" s="703"/>
      <c r="C1390" s="700"/>
      <c r="D1390" s="700"/>
      <c r="E1390" s="700"/>
      <c r="F1390" s="700"/>
      <c r="G1390" s="700"/>
      <c r="H1390" s="700"/>
      <c r="I1390" s="698" t="s">
        <v>965</v>
      </c>
      <c r="J1390" s="699"/>
      <c r="K1390" s="699"/>
      <c r="L1390" s="699"/>
      <c r="M1390" s="699"/>
      <c r="N1390" s="699"/>
      <c r="O1390" s="699"/>
      <c r="P1390" s="953" t="s">
        <v>41</v>
      </c>
      <c r="Q1390" s="735"/>
      <c r="R1390" s="1078">
        <f>AL1380</f>
        <v>0</v>
      </c>
      <c r="S1390" s="699"/>
      <c r="T1390" s="699"/>
      <c r="U1390" s="699"/>
      <c r="V1390" s="709"/>
      <c r="W1390" s="709"/>
      <c r="X1390" s="709"/>
      <c r="Y1390" s="939"/>
      <c r="Z1390" s="709"/>
      <c r="AA1390" s="709"/>
      <c r="AB1390" s="703"/>
      <c r="AC1390" s="1384"/>
      <c r="AD1390" s="1069"/>
      <c r="AE1390" s="703"/>
      <c r="AF1390" s="703"/>
      <c r="AG1390" s="703"/>
      <c r="AH1390" s="703"/>
      <c r="AI1390" s="703"/>
      <c r="AJ1390" s="703"/>
      <c r="AK1390" s="711"/>
      <c r="AL1390" s="1097">
        <f>R1390</f>
        <v>0</v>
      </c>
      <c r="AM1390" s="1096"/>
      <c r="AN1390" s="1096"/>
      <c r="AO1390" s="1096"/>
      <c r="AP1390" s="1096"/>
      <c r="AQ1390" s="1098"/>
    </row>
    <row r="1391" spans="1:256" ht="20.100000000000001" hidden="1" customHeight="1">
      <c r="A1391" s="702"/>
      <c r="B1391" s="703"/>
      <c r="C1391" s="700"/>
      <c r="D1391" s="700"/>
      <c r="E1391" s="700"/>
      <c r="F1391" s="700"/>
      <c r="G1391" s="700"/>
      <c r="H1391" s="700"/>
      <c r="I1391" s="698"/>
      <c r="J1391" s="699"/>
      <c r="K1391" s="699"/>
      <c r="L1391" s="699"/>
      <c r="M1391" s="699"/>
      <c r="N1391" s="699"/>
      <c r="O1391" s="699"/>
      <c r="P1391" s="698"/>
      <c r="Q1391" s="735"/>
      <c r="R1391" s="1385" t="s">
        <v>431</v>
      </c>
      <c r="S1391" s="751"/>
      <c r="T1391" s="751"/>
      <c r="U1391" s="751"/>
      <c r="V1391" s="747"/>
      <c r="W1391" s="1386" t="s">
        <v>496</v>
      </c>
      <c r="X1391" s="1387"/>
      <c r="Y1391" s="1387"/>
      <c r="Z1391" s="1388"/>
      <c r="AA1391" s="1388"/>
      <c r="AB1391" s="751"/>
      <c r="AC1391" s="751"/>
      <c r="AD1391" s="751"/>
      <c r="AE1391" s="751"/>
      <c r="AF1391" s="751"/>
      <c r="AG1391" s="751"/>
      <c r="AH1391" s="751"/>
      <c r="AI1391" s="751"/>
      <c r="AJ1391" s="751"/>
      <c r="AK1391" s="752"/>
      <c r="AL1391" s="760">
        <f>SUM(AL1386:AL1390)</f>
        <v>0</v>
      </c>
      <c r="AM1391" s="760"/>
      <c r="AN1391" s="760"/>
      <c r="AO1391" s="760"/>
      <c r="AP1391" s="760"/>
      <c r="AQ1391" s="761"/>
    </row>
    <row r="1392" spans="1:256" ht="20.100000000000001" hidden="1" customHeight="1">
      <c r="A1392" s="702"/>
      <c r="B1392" s="703"/>
      <c r="C1392" s="700"/>
      <c r="D1392" s="700"/>
      <c r="E1392" s="700"/>
      <c r="F1392" s="700"/>
      <c r="G1392" s="700"/>
      <c r="H1392" s="700"/>
      <c r="I1392" s="698"/>
      <c r="J1392" s="699"/>
      <c r="K1392" s="699"/>
      <c r="L1392" s="699"/>
      <c r="M1392" s="699"/>
      <c r="N1392" s="699"/>
      <c r="O1392" s="699"/>
      <c r="P1392" s="698" t="s">
        <v>503</v>
      </c>
      <c r="Q1392" s="735"/>
      <c r="R1392" s="1078">
        <f>AL1391</f>
        <v>0</v>
      </c>
      <c r="S1392" s="699"/>
      <c r="T1392" s="699"/>
      <c r="U1392" s="699"/>
      <c r="V1392" s="710" t="s">
        <v>501</v>
      </c>
      <c r="W1392" s="1081">
        <v>0.106</v>
      </c>
      <c r="X1392" s="1117"/>
      <c r="Y1392" s="1117"/>
      <c r="Z1392" s="1118"/>
      <c r="AA1392" s="1118"/>
      <c r="AB1392" s="703"/>
      <c r="AC1392" s="703"/>
      <c r="AD1392" s="703"/>
      <c r="AE1392" s="703"/>
      <c r="AF1392" s="703"/>
      <c r="AG1392" s="703"/>
      <c r="AH1392" s="703"/>
      <c r="AI1392" s="703"/>
      <c r="AJ1392" s="703"/>
      <c r="AK1392" s="711"/>
      <c r="AL1392" s="1096">
        <f>ROUND((R1392*W1392),3)</f>
        <v>0</v>
      </c>
      <c r="AM1392" s="1096"/>
      <c r="AN1392" s="1096"/>
      <c r="AO1392" s="1096"/>
      <c r="AP1392" s="1096"/>
      <c r="AQ1392" s="1098"/>
    </row>
    <row r="1393" spans="1:54" ht="20.100000000000001" hidden="1" customHeight="1">
      <c r="A1393" s="702"/>
      <c r="B1393" s="703"/>
      <c r="C1393" s="700"/>
      <c r="D1393" s="700"/>
      <c r="E1393" s="700"/>
      <c r="F1393" s="700"/>
      <c r="G1393" s="700"/>
      <c r="H1393" s="700"/>
      <c r="I1393" s="1024"/>
      <c r="J1393" s="1323"/>
      <c r="K1393" s="1323"/>
      <c r="L1393" s="1323"/>
      <c r="M1393" s="1323"/>
      <c r="N1393" s="1323"/>
      <c r="O1393" s="1323"/>
      <c r="P1393" s="1054"/>
      <c r="Q1393" s="757"/>
      <c r="R1393" s="959">
        <f>AL1392</f>
        <v>0</v>
      </c>
      <c r="S1393" s="745"/>
      <c r="T1393" s="745"/>
      <c r="U1393" s="745"/>
      <c r="V1393" s="763" t="s">
        <v>501</v>
      </c>
      <c r="W1393" s="959">
        <v>1.07</v>
      </c>
      <c r="X1393" s="749"/>
      <c r="Y1393" s="749"/>
      <c r="Z1393" s="751"/>
      <c r="AA1393" s="751"/>
      <c r="AB1393" s="751"/>
      <c r="AC1393" s="751"/>
      <c r="AD1393" s="751"/>
      <c r="AE1393" s="751"/>
      <c r="AF1393" s="751"/>
      <c r="AG1393" s="751"/>
      <c r="AH1393" s="751"/>
      <c r="AI1393" s="751"/>
      <c r="AJ1393" s="751"/>
      <c r="AK1393" s="752"/>
      <c r="AL1393" s="760">
        <f>ROUND((R1393*W1393),3)</f>
        <v>0</v>
      </c>
      <c r="AM1393" s="760"/>
      <c r="AN1393" s="760"/>
      <c r="AO1393" s="760"/>
      <c r="AP1393" s="760"/>
      <c r="AQ1393" s="761"/>
    </row>
    <row r="1394" spans="1:54" ht="20.100000000000001" hidden="1" customHeight="1">
      <c r="A1394" s="1037"/>
      <c r="B1394" s="700"/>
      <c r="C1394" s="700"/>
      <c r="D1394" s="700"/>
      <c r="E1394" s="700"/>
      <c r="F1394" s="700"/>
      <c r="G1394" s="700"/>
      <c r="H1394" s="700"/>
      <c r="I1394" s="720" t="s">
        <v>947</v>
      </c>
      <c r="J1394" s="718"/>
      <c r="K1394" s="718"/>
      <c r="L1394" s="718"/>
      <c r="M1394" s="718"/>
      <c r="N1394" s="718"/>
      <c r="O1394" s="718"/>
      <c r="P1394" s="1389"/>
      <c r="Q1394" s="729"/>
      <c r="R1394" s="728"/>
      <c r="S1394" s="728"/>
      <c r="T1394" s="728"/>
      <c r="U1394" s="728"/>
      <c r="V1394" s="724"/>
      <c r="W1394" s="1390"/>
      <c r="X1394" s="1390"/>
      <c r="Y1394" s="1390"/>
      <c r="Z1394" s="728"/>
      <c r="AA1394" s="728"/>
      <c r="AB1394" s="728"/>
      <c r="AC1394" s="728"/>
      <c r="AD1394" s="1064"/>
      <c r="AE1394" s="728"/>
      <c r="AF1394" s="728"/>
      <c r="AG1394" s="728"/>
      <c r="AH1394" s="728"/>
      <c r="AI1394" s="728"/>
      <c r="AJ1394" s="728"/>
      <c r="AK1394" s="729"/>
      <c r="AL1394" s="1347"/>
      <c r="AM1394" s="1347"/>
      <c r="AN1394" s="1347"/>
      <c r="AO1394" s="1347"/>
      <c r="AP1394" s="1347"/>
      <c r="AQ1394" s="1348"/>
    </row>
    <row r="1395" spans="1:54" ht="20.100000000000001" hidden="1" customHeight="1">
      <c r="A1395" s="698"/>
      <c r="B1395" s="699"/>
      <c r="C1395" s="699"/>
      <c r="D1395" s="699"/>
      <c r="E1395" s="699"/>
      <c r="F1395" s="699"/>
      <c r="G1395" s="699"/>
      <c r="H1395" s="699"/>
      <c r="I1395" s="698" t="s">
        <v>963</v>
      </c>
      <c r="J1395" s="699"/>
      <c r="K1395" s="699"/>
      <c r="L1395" s="699"/>
      <c r="M1395" s="699"/>
      <c r="N1395" s="699"/>
      <c r="O1395" s="699"/>
      <c r="P1395" s="953" t="s">
        <v>41</v>
      </c>
      <c r="Q1395" s="735"/>
      <c r="R1395" s="1997">
        <f>W1368</f>
        <v>0</v>
      </c>
      <c r="S1395" s="1908"/>
      <c r="T1395" s="703" t="s">
        <v>501</v>
      </c>
      <c r="U1395" s="1994">
        <v>0</v>
      </c>
      <c r="V1395" s="1994"/>
      <c r="W1395" s="708" t="s">
        <v>474</v>
      </c>
      <c r="X1395" s="1908">
        <f>Z1368</f>
        <v>0</v>
      </c>
      <c r="Y1395" s="1908"/>
      <c r="Z1395" s="703" t="s">
        <v>501</v>
      </c>
      <c r="AA1395" s="1994">
        <v>0</v>
      </c>
      <c r="AB1395" s="1994"/>
      <c r="AC1395" s="1204" t="s">
        <v>474</v>
      </c>
      <c r="AD1395" s="1908">
        <f>AC1368</f>
        <v>0</v>
      </c>
      <c r="AE1395" s="1908"/>
      <c r="AF1395" s="703" t="s">
        <v>501</v>
      </c>
      <c r="AG1395" s="1994">
        <v>0</v>
      </c>
      <c r="AH1395" s="1994"/>
      <c r="AI1395" s="703"/>
      <c r="AJ1395" s="703"/>
      <c r="AK1395" s="711"/>
      <c r="AL1395" s="1097">
        <f>ROUND(R1395*U1395+X1395*AA1395+AD1395*AG1395,3)</f>
        <v>0</v>
      </c>
      <c r="AM1395" s="1096"/>
      <c r="AN1395" s="1096"/>
      <c r="AO1395" s="1096"/>
      <c r="AP1395" s="1096"/>
      <c r="AQ1395" s="1098"/>
    </row>
    <row r="1396" spans="1:54" ht="20.100000000000001" hidden="1" customHeight="1">
      <c r="A1396" s="702"/>
      <c r="B1396" s="703"/>
      <c r="C1396" s="700"/>
      <c r="D1396" s="700"/>
      <c r="E1396" s="700"/>
      <c r="F1396" s="700"/>
      <c r="G1396" s="700"/>
      <c r="H1396" s="701"/>
      <c r="I1396" s="698"/>
      <c r="J1396" s="699"/>
      <c r="K1396" s="699"/>
      <c r="L1396" s="699"/>
      <c r="M1396" s="699"/>
      <c r="N1396" s="699"/>
      <c r="O1396" s="735"/>
      <c r="P1396" s="702"/>
      <c r="Q1396" s="711"/>
      <c r="R1396" s="1997">
        <f>W1369</f>
        <v>0</v>
      </c>
      <c r="S1396" s="1908"/>
      <c r="T1396" s="703" t="s">
        <v>501</v>
      </c>
      <c r="U1396" s="1994">
        <v>0</v>
      </c>
      <c r="V1396" s="1994"/>
      <c r="W1396" s="708" t="s">
        <v>474</v>
      </c>
      <c r="X1396" s="1908">
        <f>Z1369</f>
        <v>0</v>
      </c>
      <c r="Y1396" s="1908"/>
      <c r="Z1396" s="703" t="s">
        <v>501</v>
      </c>
      <c r="AA1396" s="1994">
        <v>0</v>
      </c>
      <c r="AB1396" s="1994"/>
      <c r="AC1396" s="1204" t="s">
        <v>474</v>
      </c>
      <c r="AD1396" s="1908">
        <f>AC1369</f>
        <v>0</v>
      </c>
      <c r="AE1396" s="1908"/>
      <c r="AF1396" s="703" t="s">
        <v>501</v>
      </c>
      <c r="AG1396" s="1994">
        <v>0</v>
      </c>
      <c r="AH1396" s="1994"/>
      <c r="AI1396" s="703"/>
      <c r="AJ1396" s="703"/>
      <c r="AK1396" s="711"/>
      <c r="AL1396" s="1097">
        <f>ROUND(R1396*U1396+X1396*AA1396+AD1396*AG1396,3)</f>
        <v>0</v>
      </c>
      <c r="AM1396" s="1096"/>
      <c r="AN1396" s="1096"/>
      <c r="AO1396" s="1096"/>
      <c r="AP1396" s="1096"/>
      <c r="AQ1396" s="1098"/>
    </row>
    <row r="1397" spans="1:54" ht="20.100000000000001" hidden="1" customHeight="1">
      <c r="A1397" s="702"/>
      <c r="B1397" s="703"/>
      <c r="C1397" s="700"/>
      <c r="D1397" s="700"/>
      <c r="E1397" s="700"/>
      <c r="F1397" s="700"/>
      <c r="G1397" s="700"/>
      <c r="H1397" s="700"/>
      <c r="I1397" s="698" t="s">
        <v>964</v>
      </c>
      <c r="J1397" s="699"/>
      <c r="K1397" s="699"/>
      <c r="L1397" s="699"/>
      <c r="M1397" s="699"/>
      <c r="N1397" s="699"/>
      <c r="O1397" s="699"/>
      <c r="P1397" s="953" t="s">
        <v>41</v>
      </c>
      <c r="Q1397" s="735"/>
      <c r="R1397" s="1997">
        <f>W1375</f>
        <v>0</v>
      </c>
      <c r="S1397" s="1908"/>
      <c r="T1397" s="703" t="s">
        <v>501</v>
      </c>
      <c r="U1397" s="1994">
        <v>0</v>
      </c>
      <c r="V1397" s="1994"/>
      <c r="W1397" s="708" t="s">
        <v>474</v>
      </c>
      <c r="X1397" s="1908">
        <f>Z1375</f>
        <v>0</v>
      </c>
      <c r="Y1397" s="1908"/>
      <c r="Z1397" s="703" t="s">
        <v>501</v>
      </c>
      <c r="AA1397" s="1994">
        <v>0</v>
      </c>
      <c r="AB1397" s="1994"/>
      <c r="AC1397" s="1204" t="s">
        <v>474</v>
      </c>
      <c r="AD1397" s="1908">
        <f>AC1375</f>
        <v>0</v>
      </c>
      <c r="AE1397" s="1908"/>
      <c r="AF1397" s="703" t="s">
        <v>501</v>
      </c>
      <c r="AG1397" s="1994">
        <v>0</v>
      </c>
      <c r="AH1397" s="1994"/>
      <c r="AI1397" s="703"/>
      <c r="AJ1397" s="703"/>
      <c r="AK1397" s="711"/>
      <c r="AL1397" s="1097">
        <f>ROUND(R1397*U1397+X1397*AA1397+AD1397*AG1397,3)</f>
        <v>0</v>
      </c>
      <c r="AM1397" s="1096"/>
      <c r="AN1397" s="1096"/>
      <c r="AO1397" s="1096"/>
      <c r="AP1397" s="1096"/>
      <c r="AQ1397" s="1098"/>
    </row>
    <row r="1398" spans="1:54" ht="20.100000000000001" hidden="1" customHeight="1">
      <c r="A1398" s="702"/>
      <c r="B1398" s="703"/>
      <c r="C1398" s="700"/>
      <c r="D1398" s="700"/>
      <c r="E1398" s="700"/>
      <c r="F1398" s="700"/>
      <c r="G1398" s="700"/>
      <c r="H1398" s="700"/>
      <c r="I1398" s="698"/>
      <c r="J1398" s="699"/>
      <c r="K1398" s="699"/>
      <c r="L1398" s="699"/>
      <c r="M1398" s="699"/>
      <c r="N1398" s="699"/>
      <c r="O1398" s="735"/>
      <c r="P1398" s="702"/>
      <c r="Q1398" s="711"/>
      <c r="R1398" s="1997">
        <f>W1376</f>
        <v>0</v>
      </c>
      <c r="S1398" s="1908"/>
      <c r="T1398" s="703" t="s">
        <v>501</v>
      </c>
      <c r="U1398" s="1994">
        <v>0</v>
      </c>
      <c r="V1398" s="1994"/>
      <c r="W1398" s="708" t="s">
        <v>474</v>
      </c>
      <c r="X1398" s="1908">
        <f>Z1376</f>
        <v>0</v>
      </c>
      <c r="Y1398" s="1908"/>
      <c r="Z1398" s="703" t="s">
        <v>501</v>
      </c>
      <c r="AA1398" s="1994">
        <v>0</v>
      </c>
      <c r="AB1398" s="1994"/>
      <c r="AC1398" s="1204" t="s">
        <v>474</v>
      </c>
      <c r="AD1398" s="1908">
        <f>AC1376</f>
        <v>0</v>
      </c>
      <c r="AE1398" s="1908"/>
      <c r="AF1398" s="703" t="s">
        <v>501</v>
      </c>
      <c r="AG1398" s="1994">
        <v>0</v>
      </c>
      <c r="AH1398" s="1994"/>
      <c r="AI1398" s="703"/>
      <c r="AJ1398" s="703"/>
      <c r="AK1398" s="711"/>
      <c r="AL1398" s="1097">
        <f>ROUND(R1398*U1398+X1398*AA1398+AD1398*AG1398,3)</f>
        <v>0</v>
      </c>
      <c r="AM1398" s="1096"/>
      <c r="AN1398" s="1096"/>
      <c r="AO1398" s="1096"/>
      <c r="AP1398" s="1096"/>
      <c r="AQ1398" s="1098"/>
    </row>
    <row r="1399" spans="1:54" ht="20.100000000000001" hidden="1" customHeight="1">
      <c r="A1399" s="702"/>
      <c r="B1399" s="703"/>
      <c r="C1399" s="700"/>
      <c r="D1399" s="700"/>
      <c r="E1399" s="700"/>
      <c r="F1399" s="700"/>
      <c r="G1399" s="700"/>
      <c r="H1399" s="700"/>
      <c r="I1399" s="698" t="s">
        <v>965</v>
      </c>
      <c r="J1399" s="699"/>
      <c r="K1399" s="699"/>
      <c r="L1399" s="699"/>
      <c r="M1399" s="699"/>
      <c r="N1399" s="699"/>
      <c r="O1399" s="699"/>
      <c r="P1399" s="953" t="s">
        <v>41</v>
      </c>
      <c r="Q1399" s="735"/>
      <c r="R1399" s="1078">
        <f>AL1382</f>
        <v>0</v>
      </c>
      <c r="S1399" s="699"/>
      <c r="T1399" s="699"/>
      <c r="U1399" s="699"/>
      <c r="V1399" s="709"/>
      <c r="W1399" s="709"/>
      <c r="X1399" s="709"/>
      <c r="Y1399" s="939"/>
      <c r="Z1399" s="709"/>
      <c r="AA1399" s="709"/>
      <c r="AB1399" s="703"/>
      <c r="AC1399" s="1384"/>
      <c r="AD1399" s="1069"/>
      <c r="AE1399" s="703"/>
      <c r="AF1399" s="703"/>
      <c r="AG1399" s="703"/>
      <c r="AH1399" s="703"/>
      <c r="AI1399" s="703"/>
      <c r="AJ1399" s="703"/>
      <c r="AK1399" s="711"/>
      <c r="AL1399" s="1097">
        <f>R1399</f>
        <v>0</v>
      </c>
      <c r="AM1399" s="1096"/>
      <c r="AN1399" s="1096"/>
      <c r="AO1399" s="1096"/>
      <c r="AP1399" s="1096"/>
      <c r="AQ1399" s="1098"/>
    </row>
    <row r="1400" spans="1:54" ht="20.100000000000001" hidden="1" customHeight="1">
      <c r="A1400" s="702"/>
      <c r="B1400" s="703"/>
      <c r="C1400" s="700"/>
      <c r="D1400" s="700"/>
      <c r="E1400" s="700"/>
      <c r="F1400" s="700"/>
      <c r="G1400" s="700"/>
      <c r="H1400" s="700"/>
      <c r="I1400" s="698"/>
      <c r="J1400" s="699"/>
      <c r="K1400" s="699"/>
      <c r="L1400" s="699"/>
      <c r="M1400" s="699"/>
      <c r="N1400" s="699"/>
      <c r="O1400" s="699"/>
      <c r="P1400" s="698"/>
      <c r="Q1400" s="735"/>
      <c r="R1400" s="1385" t="s">
        <v>431</v>
      </c>
      <c r="S1400" s="751"/>
      <c r="T1400" s="751"/>
      <c r="U1400" s="751"/>
      <c r="V1400" s="747"/>
      <c r="W1400" s="1386" t="s">
        <v>496</v>
      </c>
      <c r="X1400" s="1387"/>
      <c r="Y1400" s="1387"/>
      <c r="Z1400" s="1388"/>
      <c r="AA1400" s="1388"/>
      <c r="AB1400" s="751"/>
      <c r="AC1400" s="751"/>
      <c r="AD1400" s="751"/>
      <c r="AE1400" s="751"/>
      <c r="AF1400" s="751"/>
      <c r="AG1400" s="751"/>
      <c r="AH1400" s="751"/>
      <c r="AI1400" s="751"/>
      <c r="AJ1400" s="751"/>
      <c r="AK1400" s="752"/>
      <c r="AL1400" s="760">
        <f>SUM(AL1395:AL1399)</f>
        <v>0</v>
      </c>
      <c r="AM1400" s="760"/>
      <c r="AN1400" s="760"/>
      <c r="AO1400" s="760"/>
      <c r="AP1400" s="760"/>
      <c r="AQ1400" s="761"/>
    </row>
    <row r="1401" spans="1:54" ht="20.100000000000001" hidden="1" customHeight="1">
      <c r="A1401" s="702"/>
      <c r="B1401" s="703"/>
      <c r="C1401" s="700"/>
      <c r="D1401" s="700"/>
      <c r="E1401" s="700"/>
      <c r="F1401" s="700"/>
      <c r="G1401" s="700"/>
      <c r="H1401" s="700"/>
      <c r="I1401" s="698"/>
      <c r="J1401" s="699"/>
      <c r="K1401" s="699"/>
      <c r="L1401" s="699"/>
      <c r="M1401" s="699"/>
      <c r="N1401" s="699"/>
      <c r="O1401" s="699"/>
      <c r="P1401" s="698" t="s">
        <v>503</v>
      </c>
      <c r="Q1401" s="735"/>
      <c r="R1401" s="1078">
        <f>AL1400</f>
        <v>0</v>
      </c>
      <c r="S1401" s="699"/>
      <c r="T1401" s="699"/>
      <c r="U1401" s="699"/>
      <c r="V1401" s="710" t="s">
        <v>501</v>
      </c>
      <c r="W1401" s="1081">
        <v>0.124</v>
      </c>
      <c r="X1401" s="1117"/>
      <c r="Y1401" s="1117"/>
      <c r="Z1401" s="1118"/>
      <c r="AA1401" s="1118"/>
      <c r="AB1401" s="703"/>
      <c r="AC1401" s="703"/>
      <c r="AD1401" s="703"/>
      <c r="AE1401" s="703"/>
      <c r="AF1401" s="703"/>
      <c r="AG1401" s="703"/>
      <c r="AH1401" s="703"/>
      <c r="AI1401" s="703"/>
      <c r="AJ1401" s="703"/>
      <c r="AK1401" s="711"/>
      <c r="AL1401" s="1096">
        <f>ROUND((R1401*W1401),3)</f>
        <v>0</v>
      </c>
      <c r="AM1401" s="1096"/>
      <c r="AN1401" s="1096"/>
      <c r="AO1401" s="1096"/>
      <c r="AP1401" s="1096"/>
      <c r="AQ1401" s="1098"/>
      <c r="BB1401" s="299"/>
    </row>
    <row r="1402" spans="1:54" ht="20.100000000000001" hidden="1" customHeight="1">
      <c r="A1402" s="702"/>
      <c r="B1402" s="703"/>
      <c r="C1402" s="700"/>
      <c r="D1402" s="700"/>
      <c r="E1402" s="700"/>
      <c r="F1402" s="700"/>
      <c r="G1402" s="700"/>
      <c r="H1402" s="700"/>
      <c r="I1402" s="1024"/>
      <c r="J1402" s="1323"/>
      <c r="K1402" s="1323"/>
      <c r="L1402" s="1323"/>
      <c r="M1402" s="1323"/>
      <c r="N1402" s="1323"/>
      <c r="O1402" s="1323"/>
      <c r="P1402" s="1054"/>
      <c r="Q1402" s="757"/>
      <c r="R1402" s="959">
        <f>AL1401</f>
        <v>0</v>
      </c>
      <c r="S1402" s="745"/>
      <c r="T1402" s="745"/>
      <c r="U1402" s="745"/>
      <c r="V1402" s="763" t="s">
        <v>501</v>
      </c>
      <c r="W1402" s="959">
        <f>W1393</f>
        <v>1.07</v>
      </c>
      <c r="X1402" s="749"/>
      <c r="Y1402" s="749"/>
      <c r="Z1402" s="751"/>
      <c r="AA1402" s="751"/>
      <c r="AB1402" s="751"/>
      <c r="AC1402" s="751"/>
      <c r="AD1402" s="751"/>
      <c r="AE1402" s="751"/>
      <c r="AF1402" s="751"/>
      <c r="AG1402" s="751"/>
      <c r="AH1402" s="751"/>
      <c r="AI1402" s="751"/>
      <c r="AJ1402" s="751"/>
      <c r="AK1402" s="752"/>
      <c r="AL1402" s="760">
        <f>ROUND((R1402*W1402),3)</f>
        <v>0</v>
      </c>
      <c r="AM1402" s="760"/>
      <c r="AN1402" s="760"/>
      <c r="AO1402" s="760"/>
      <c r="AP1402" s="760"/>
      <c r="AQ1402" s="761"/>
    </row>
    <row r="1403" spans="1:54" ht="20.100000000000001" hidden="1" customHeight="1">
      <c r="A1403" s="1037"/>
      <c r="B1403" s="700"/>
      <c r="C1403" s="700"/>
      <c r="D1403" s="700"/>
      <c r="E1403" s="700"/>
      <c r="F1403" s="700"/>
      <c r="G1403" s="700"/>
      <c r="H1403" s="700"/>
      <c r="I1403" s="720" t="s">
        <v>959</v>
      </c>
      <c r="J1403" s="718"/>
      <c r="K1403" s="718"/>
      <c r="L1403" s="718"/>
      <c r="M1403" s="718"/>
      <c r="N1403" s="718"/>
      <c r="O1403" s="718"/>
      <c r="P1403" s="1389"/>
      <c r="Q1403" s="729"/>
      <c r="R1403" s="728"/>
      <c r="S1403" s="728"/>
      <c r="T1403" s="728"/>
      <c r="U1403" s="728"/>
      <c r="V1403" s="724"/>
      <c r="W1403" s="1390"/>
      <c r="X1403" s="1390"/>
      <c r="Y1403" s="1390"/>
      <c r="Z1403" s="728"/>
      <c r="AA1403" s="728"/>
      <c r="AB1403" s="728"/>
      <c r="AC1403" s="728"/>
      <c r="AD1403" s="1064"/>
      <c r="AE1403" s="728"/>
      <c r="AF1403" s="728"/>
      <c r="AG1403" s="728"/>
      <c r="AH1403" s="728"/>
      <c r="AI1403" s="728"/>
      <c r="AJ1403" s="728"/>
      <c r="AK1403" s="729"/>
      <c r="AL1403" s="1347"/>
      <c r="AM1403" s="1347"/>
      <c r="AN1403" s="1347"/>
      <c r="AO1403" s="1347"/>
      <c r="AP1403" s="1347"/>
      <c r="AQ1403" s="1348"/>
    </row>
    <row r="1404" spans="1:54" ht="20.100000000000001" hidden="1" customHeight="1">
      <c r="A1404" s="698"/>
      <c r="B1404" s="699"/>
      <c r="C1404" s="699"/>
      <c r="D1404" s="699"/>
      <c r="E1404" s="699"/>
      <c r="F1404" s="699"/>
      <c r="G1404" s="699"/>
      <c r="H1404" s="699"/>
      <c r="I1404" s="698" t="s">
        <v>963</v>
      </c>
      <c r="J1404" s="699"/>
      <c r="K1404" s="699"/>
      <c r="L1404" s="699"/>
      <c r="M1404" s="699"/>
      <c r="N1404" s="699"/>
      <c r="O1404" s="699"/>
      <c r="P1404" s="953" t="s">
        <v>41</v>
      </c>
      <c r="Q1404" s="735"/>
      <c r="R1404" s="1997">
        <f>W1370</f>
        <v>0</v>
      </c>
      <c r="S1404" s="1908"/>
      <c r="T1404" s="703" t="s">
        <v>501</v>
      </c>
      <c r="U1404" s="1994">
        <v>0</v>
      </c>
      <c r="V1404" s="1994"/>
      <c r="W1404" s="708" t="s">
        <v>474</v>
      </c>
      <c r="X1404" s="1908">
        <f>Z1370</f>
        <v>0</v>
      </c>
      <c r="Y1404" s="1908"/>
      <c r="Z1404" s="703" t="s">
        <v>501</v>
      </c>
      <c r="AA1404" s="1994">
        <v>0</v>
      </c>
      <c r="AB1404" s="1994"/>
      <c r="AC1404" s="1204" t="s">
        <v>474</v>
      </c>
      <c r="AD1404" s="1908">
        <f>AC1370</f>
        <v>0</v>
      </c>
      <c r="AE1404" s="1908"/>
      <c r="AF1404" s="703" t="s">
        <v>501</v>
      </c>
      <c r="AG1404" s="1994">
        <v>0</v>
      </c>
      <c r="AH1404" s="1994"/>
      <c r="AI1404" s="703"/>
      <c r="AJ1404" s="703"/>
      <c r="AK1404" s="711"/>
      <c r="AL1404" s="1097">
        <f>ROUND(R1404*U1404+X1404*AA1404+AD1404*AG1404,3)</f>
        <v>0</v>
      </c>
      <c r="AM1404" s="1096"/>
      <c r="AN1404" s="1096"/>
      <c r="AO1404" s="1096"/>
      <c r="AP1404" s="1096"/>
      <c r="AQ1404" s="1098"/>
    </row>
    <row r="1405" spans="1:54" ht="20.100000000000001" hidden="1" customHeight="1">
      <c r="A1405" s="702"/>
      <c r="B1405" s="703"/>
      <c r="C1405" s="700"/>
      <c r="D1405" s="700"/>
      <c r="E1405" s="700"/>
      <c r="F1405" s="700"/>
      <c r="G1405" s="700"/>
      <c r="H1405" s="701"/>
      <c r="I1405" s="698"/>
      <c r="J1405" s="699"/>
      <c r="K1405" s="699"/>
      <c r="L1405" s="699"/>
      <c r="M1405" s="699"/>
      <c r="N1405" s="699"/>
      <c r="O1405" s="735"/>
      <c r="P1405" s="702"/>
      <c r="Q1405" s="711"/>
      <c r="R1405" s="1997">
        <f>W1371</f>
        <v>0</v>
      </c>
      <c r="S1405" s="1908"/>
      <c r="T1405" s="703" t="s">
        <v>501</v>
      </c>
      <c r="U1405" s="1994">
        <v>0</v>
      </c>
      <c r="V1405" s="1994"/>
      <c r="W1405" s="708" t="s">
        <v>474</v>
      </c>
      <c r="X1405" s="1908">
        <f>Z1371</f>
        <v>0</v>
      </c>
      <c r="Y1405" s="1908"/>
      <c r="Z1405" s="703" t="s">
        <v>501</v>
      </c>
      <c r="AA1405" s="1994">
        <v>0</v>
      </c>
      <c r="AB1405" s="1994"/>
      <c r="AC1405" s="1204" t="s">
        <v>474</v>
      </c>
      <c r="AD1405" s="1908">
        <f>AC1371</f>
        <v>0</v>
      </c>
      <c r="AE1405" s="1908"/>
      <c r="AF1405" s="703" t="s">
        <v>501</v>
      </c>
      <c r="AG1405" s="1994">
        <v>0</v>
      </c>
      <c r="AH1405" s="1994"/>
      <c r="AI1405" s="703"/>
      <c r="AJ1405" s="703"/>
      <c r="AK1405" s="711"/>
      <c r="AL1405" s="1097">
        <f>ROUND(R1405*U1405+X1405*AA1405+AD1405*AG1405,3)</f>
        <v>0</v>
      </c>
      <c r="AM1405" s="1096"/>
      <c r="AN1405" s="1096"/>
      <c r="AO1405" s="1096"/>
      <c r="AP1405" s="1096"/>
      <c r="AQ1405" s="1098"/>
    </row>
    <row r="1406" spans="1:54" ht="20.100000000000001" hidden="1" customHeight="1">
      <c r="A1406" s="702"/>
      <c r="B1406" s="703"/>
      <c r="C1406" s="700"/>
      <c r="D1406" s="700"/>
      <c r="E1406" s="700"/>
      <c r="F1406" s="700"/>
      <c r="G1406" s="700"/>
      <c r="H1406" s="700"/>
      <c r="I1406" s="698" t="s">
        <v>964</v>
      </c>
      <c r="J1406" s="699"/>
      <c r="K1406" s="699"/>
      <c r="L1406" s="699"/>
      <c r="M1406" s="699"/>
      <c r="N1406" s="699"/>
      <c r="O1406" s="699"/>
      <c r="P1406" s="953" t="s">
        <v>41</v>
      </c>
      <c r="Q1406" s="735"/>
      <c r="R1406" s="1997">
        <f>W1377</f>
        <v>0</v>
      </c>
      <c r="S1406" s="1908"/>
      <c r="T1406" s="703" t="s">
        <v>501</v>
      </c>
      <c r="U1406" s="1994">
        <v>0</v>
      </c>
      <c r="V1406" s="1994"/>
      <c r="W1406" s="708" t="s">
        <v>474</v>
      </c>
      <c r="X1406" s="1908">
        <f>Z1377</f>
        <v>0</v>
      </c>
      <c r="Y1406" s="1908"/>
      <c r="Z1406" s="703" t="s">
        <v>501</v>
      </c>
      <c r="AA1406" s="1994">
        <v>0</v>
      </c>
      <c r="AB1406" s="1994"/>
      <c r="AC1406" s="1204" t="s">
        <v>474</v>
      </c>
      <c r="AD1406" s="1908">
        <f>AC1377</f>
        <v>0</v>
      </c>
      <c r="AE1406" s="1908"/>
      <c r="AF1406" s="703" t="s">
        <v>501</v>
      </c>
      <c r="AG1406" s="1994">
        <v>0</v>
      </c>
      <c r="AH1406" s="1994"/>
      <c r="AI1406" s="703"/>
      <c r="AJ1406" s="703"/>
      <c r="AK1406" s="711"/>
      <c r="AL1406" s="1097">
        <f>ROUND(R1406*U1406+X1406*AA1406+AD1406*AG1406,3)</f>
        <v>0</v>
      </c>
      <c r="AM1406" s="1096"/>
      <c r="AN1406" s="1096"/>
      <c r="AO1406" s="1096"/>
      <c r="AP1406" s="1096"/>
      <c r="AQ1406" s="1098"/>
    </row>
    <row r="1407" spans="1:54" ht="20.100000000000001" hidden="1" customHeight="1">
      <c r="A1407" s="702"/>
      <c r="B1407" s="703"/>
      <c r="C1407" s="700"/>
      <c r="D1407" s="700"/>
      <c r="E1407" s="700"/>
      <c r="F1407" s="700"/>
      <c r="G1407" s="700"/>
      <c r="H1407" s="700"/>
      <c r="I1407" s="698"/>
      <c r="J1407" s="699"/>
      <c r="K1407" s="699"/>
      <c r="L1407" s="699"/>
      <c r="M1407" s="699"/>
      <c r="N1407" s="699"/>
      <c r="O1407" s="735"/>
      <c r="P1407" s="702"/>
      <c r="Q1407" s="711"/>
      <c r="R1407" s="1997">
        <f>W1378</f>
        <v>0</v>
      </c>
      <c r="S1407" s="1908"/>
      <c r="T1407" s="703" t="s">
        <v>501</v>
      </c>
      <c r="U1407" s="1994">
        <v>0</v>
      </c>
      <c r="V1407" s="1994"/>
      <c r="W1407" s="708" t="s">
        <v>474</v>
      </c>
      <c r="X1407" s="1908">
        <f>Z1378</f>
        <v>0</v>
      </c>
      <c r="Y1407" s="1908"/>
      <c r="Z1407" s="703" t="s">
        <v>501</v>
      </c>
      <c r="AA1407" s="1994">
        <v>0</v>
      </c>
      <c r="AB1407" s="1994"/>
      <c r="AC1407" s="1204" t="s">
        <v>474</v>
      </c>
      <c r="AD1407" s="1908">
        <f>AC1378</f>
        <v>0</v>
      </c>
      <c r="AE1407" s="1908"/>
      <c r="AF1407" s="703" t="s">
        <v>501</v>
      </c>
      <c r="AG1407" s="1994">
        <v>0</v>
      </c>
      <c r="AH1407" s="1994"/>
      <c r="AI1407" s="703"/>
      <c r="AJ1407" s="703"/>
      <c r="AK1407" s="711"/>
      <c r="AL1407" s="1097">
        <f>ROUND(R1407*U1407+X1407*AA1407+AD1407*AG1407,3)</f>
        <v>0</v>
      </c>
      <c r="AM1407" s="1096"/>
      <c r="AN1407" s="1096"/>
      <c r="AO1407" s="1096"/>
      <c r="AP1407" s="1096"/>
      <c r="AQ1407" s="1098"/>
    </row>
    <row r="1408" spans="1:54" ht="20.100000000000001" hidden="1" customHeight="1">
      <c r="A1408" s="702"/>
      <c r="B1408" s="703"/>
      <c r="C1408" s="700"/>
      <c r="D1408" s="700"/>
      <c r="E1408" s="700"/>
      <c r="F1408" s="700"/>
      <c r="G1408" s="700"/>
      <c r="H1408" s="700"/>
      <c r="I1408" s="698" t="s">
        <v>965</v>
      </c>
      <c r="J1408" s="699"/>
      <c r="K1408" s="699"/>
      <c r="L1408" s="699"/>
      <c r="M1408" s="699"/>
      <c r="N1408" s="699"/>
      <c r="O1408" s="699"/>
      <c r="P1408" s="953" t="s">
        <v>41</v>
      </c>
      <c r="Q1408" s="735"/>
      <c r="R1408" s="1078">
        <f>AL1384</f>
        <v>0</v>
      </c>
      <c r="S1408" s="699"/>
      <c r="T1408" s="699"/>
      <c r="U1408" s="699"/>
      <c r="V1408" s="709"/>
      <c r="W1408" s="709"/>
      <c r="X1408" s="709"/>
      <c r="Y1408" s="939"/>
      <c r="Z1408" s="709"/>
      <c r="AA1408" s="709"/>
      <c r="AB1408" s="703"/>
      <c r="AC1408" s="1384"/>
      <c r="AD1408" s="1069"/>
      <c r="AE1408" s="703"/>
      <c r="AF1408" s="703"/>
      <c r="AG1408" s="703"/>
      <c r="AH1408" s="703"/>
      <c r="AI1408" s="703"/>
      <c r="AJ1408" s="703"/>
      <c r="AK1408" s="711"/>
      <c r="AL1408" s="1097">
        <f>R1408</f>
        <v>0</v>
      </c>
      <c r="AM1408" s="1096"/>
      <c r="AN1408" s="1096"/>
      <c r="AO1408" s="1096"/>
      <c r="AP1408" s="1096"/>
      <c r="AQ1408" s="1098"/>
    </row>
    <row r="1409" spans="1:43" ht="20.100000000000001" hidden="1" customHeight="1">
      <c r="A1409" s="702"/>
      <c r="B1409" s="703"/>
      <c r="C1409" s="700"/>
      <c r="D1409" s="700"/>
      <c r="E1409" s="700"/>
      <c r="F1409" s="700"/>
      <c r="G1409" s="700"/>
      <c r="H1409" s="700"/>
      <c r="I1409" s="698"/>
      <c r="J1409" s="699"/>
      <c r="K1409" s="699"/>
      <c r="L1409" s="699"/>
      <c r="M1409" s="699"/>
      <c r="N1409" s="699"/>
      <c r="O1409" s="699"/>
      <c r="P1409" s="698"/>
      <c r="Q1409" s="735"/>
      <c r="R1409" s="1385" t="s">
        <v>431</v>
      </c>
      <c r="S1409" s="751"/>
      <c r="T1409" s="751"/>
      <c r="U1409" s="751"/>
      <c r="V1409" s="747"/>
      <c r="W1409" s="1386" t="s">
        <v>496</v>
      </c>
      <c r="X1409" s="1387"/>
      <c r="Y1409" s="1387"/>
      <c r="Z1409" s="1388"/>
      <c r="AA1409" s="1388"/>
      <c r="AB1409" s="751"/>
      <c r="AC1409" s="751"/>
      <c r="AD1409" s="751"/>
      <c r="AE1409" s="751"/>
      <c r="AF1409" s="751"/>
      <c r="AG1409" s="751"/>
      <c r="AH1409" s="751"/>
      <c r="AI1409" s="751"/>
      <c r="AJ1409" s="751"/>
      <c r="AK1409" s="752"/>
      <c r="AL1409" s="760">
        <f>SUM(AL1404:AL1408)</f>
        <v>0</v>
      </c>
      <c r="AM1409" s="760"/>
      <c r="AN1409" s="760"/>
      <c r="AO1409" s="760"/>
      <c r="AP1409" s="760"/>
      <c r="AQ1409" s="761"/>
    </row>
    <row r="1410" spans="1:43" ht="20.100000000000001" hidden="1" customHeight="1">
      <c r="A1410" s="702"/>
      <c r="B1410" s="703"/>
      <c r="C1410" s="700"/>
      <c r="D1410" s="700"/>
      <c r="E1410" s="700"/>
      <c r="F1410" s="700"/>
      <c r="G1410" s="700"/>
      <c r="H1410" s="700"/>
      <c r="I1410" s="698"/>
      <c r="J1410" s="699"/>
      <c r="K1410" s="699"/>
      <c r="L1410" s="699"/>
      <c r="M1410" s="699"/>
      <c r="N1410" s="699"/>
      <c r="O1410" s="699"/>
      <c r="P1410" s="698" t="s">
        <v>503</v>
      </c>
      <c r="Q1410" s="735"/>
      <c r="R1410" s="1078">
        <f>AL1409</f>
        <v>0</v>
      </c>
      <c r="S1410" s="699"/>
      <c r="T1410" s="699"/>
      <c r="U1410" s="699"/>
      <c r="V1410" s="710" t="s">
        <v>501</v>
      </c>
      <c r="W1410" s="1081">
        <v>0.185</v>
      </c>
      <c r="X1410" s="1117"/>
      <c r="Y1410" s="1117"/>
      <c r="Z1410" s="1118"/>
      <c r="AA1410" s="1118"/>
      <c r="AB1410" s="703"/>
      <c r="AC1410" s="703"/>
      <c r="AD1410" s="703"/>
      <c r="AE1410" s="703"/>
      <c r="AF1410" s="703"/>
      <c r="AG1410" s="703"/>
      <c r="AH1410" s="703"/>
      <c r="AI1410" s="703"/>
      <c r="AJ1410" s="703"/>
      <c r="AK1410" s="711"/>
      <c r="AL1410" s="1096">
        <f>ROUND((R1410*W1410),3)</f>
        <v>0</v>
      </c>
      <c r="AM1410" s="1096"/>
      <c r="AN1410" s="1096"/>
      <c r="AO1410" s="1096"/>
      <c r="AP1410" s="1096"/>
      <c r="AQ1410" s="1098"/>
    </row>
    <row r="1411" spans="1:43" ht="20.100000000000001" hidden="1" customHeight="1">
      <c r="A1411" s="1207"/>
      <c r="B1411" s="780"/>
      <c r="C1411" s="770"/>
      <c r="D1411" s="770"/>
      <c r="E1411" s="770"/>
      <c r="F1411" s="770"/>
      <c r="G1411" s="770"/>
      <c r="H1411" s="770"/>
      <c r="I1411" s="1254"/>
      <c r="J1411" s="1255"/>
      <c r="K1411" s="1255"/>
      <c r="L1411" s="1255"/>
      <c r="M1411" s="1255"/>
      <c r="N1411" s="1255"/>
      <c r="O1411" s="1255"/>
      <c r="P1411" s="1072"/>
      <c r="Q1411" s="775"/>
      <c r="R1411" s="964">
        <f>AL1410</f>
        <v>0</v>
      </c>
      <c r="S1411" s="769"/>
      <c r="T1411" s="769"/>
      <c r="U1411" s="769"/>
      <c r="V1411" s="773" t="s">
        <v>501</v>
      </c>
      <c r="W1411" s="964">
        <f>W1393</f>
        <v>1.07</v>
      </c>
      <c r="X1411" s="965"/>
      <c r="Y1411" s="965"/>
      <c r="Z1411" s="780"/>
      <c r="AA1411" s="780"/>
      <c r="AB1411" s="780"/>
      <c r="AC1411" s="780"/>
      <c r="AD1411" s="780"/>
      <c r="AE1411" s="780"/>
      <c r="AF1411" s="780"/>
      <c r="AG1411" s="780"/>
      <c r="AH1411" s="780"/>
      <c r="AI1411" s="780"/>
      <c r="AJ1411" s="780"/>
      <c r="AK1411" s="781"/>
      <c r="AL1411" s="1335">
        <f>ROUND((R1411*W1411),3)</f>
        <v>0</v>
      </c>
      <c r="AM1411" s="1335"/>
      <c r="AN1411" s="1335"/>
      <c r="AO1411" s="1335"/>
      <c r="AP1411" s="1335"/>
      <c r="AQ1411" s="1336"/>
    </row>
  </sheetData>
  <mergeCells count="968">
    <mergeCell ref="AM6:AO6"/>
    <mergeCell ref="R1407:S1407"/>
    <mergeCell ref="U1407:V1407"/>
    <mergeCell ref="X1407:Y1407"/>
    <mergeCell ref="AA1407:AB1407"/>
    <mergeCell ref="AD1407:AE1407"/>
    <mergeCell ref="AG1407:AH1407"/>
    <mergeCell ref="R1406:S1406"/>
    <mergeCell ref="U1406:V1406"/>
    <mergeCell ref="X1406:Y1406"/>
    <mergeCell ref="AA1406:AB1406"/>
    <mergeCell ref="AD1406:AE1406"/>
    <mergeCell ref="AG1406:AH1406"/>
    <mergeCell ref="R1405:S1405"/>
    <mergeCell ref="U1405:V1405"/>
    <mergeCell ref="X1405:Y1405"/>
    <mergeCell ref="AA1405:AB1405"/>
    <mergeCell ref="AD1405:AE1405"/>
    <mergeCell ref="AG1405:AH1405"/>
    <mergeCell ref="R1404:S1404"/>
    <mergeCell ref="U1404:V1404"/>
    <mergeCell ref="X1404:Y1404"/>
    <mergeCell ref="AA1404:AB1404"/>
    <mergeCell ref="AD1404:AE1404"/>
    <mergeCell ref="AG1404:AH1404"/>
    <mergeCell ref="R1398:S1398"/>
    <mergeCell ref="U1398:V1398"/>
    <mergeCell ref="X1398:Y1398"/>
    <mergeCell ref="AA1398:AB1398"/>
    <mergeCell ref="AD1398:AE1398"/>
    <mergeCell ref="AG1398:AH1398"/>
    <mergeCell ref="R1397:S1397"/>
    <mergeCell ref="U1397:V1397"/>
    <mergeCell ref="X1397:Y1397"/>
    <mergeCell ref="AA1397:AB1397"/>
    <mergeCell ref="AD1397:AE1397"/>
    <mergeCell ref="AG1397:AH1397"/>
    <mergeCell ref="R1396:S1396"/>
    <mergeCell ref="U1396:V1396"/>
    <mergeCell ref="X1396:Y1396"/>
    <mergeCell ref="AA1396:AB1396"/>
    <mergeCell ref="AD1396:AE1396"/>
    <mergeCell ref="AG1396:AH1396"/>
    <mergeCell ref="R1395:S1395"/>
    <mergeCell ref="U1395:V1395"/>
    <mergeCell ref="X1395:Y1395"/>
    <mergeCell ref="AA1395:AB1395"/>
    <mergeCell ref="AD1395:AE1395"/>
    <mergeCell ref="AG1395:AH1395"/>
    <mergeCell ref="R1389:S1389"/>
    <mergeCell ref="U1389:V1389"/>
    <mergeCell ref="X1389:Y1389"/>
    <mergeCell ref="AA1389:AB1389"/>
    <mergeCell ref="AD1389:AE1389"/>
    <mergeCell ref="AG1389:AH1389"/>
    <mergeCell ref="R1388:S1388"/>
    <mergeCell ref="U1388:V1388"/>
    <mergeCell ref="X1388:Y1388"/>
    <mergeCell ref="AA1388:AB1388"/>
    <mergeCell ref="AD1388:AE1388"/>
    <mergeCell ref="AG1388:AH1388"/>
    <mergeCell ref="AD1386:AE1386"/>
    <mergeCell ref="AG1386:AH1386"/>
    <mergeCell ref="R1387:S1387"/>
    <mergeCell ref="U1387:V1387"/>
    <mergeCell ref="X1387:Y1387"/>
    <mergeCell ref="AA1387:AB1387"/>
    <mergeCell ref="AD1387:AE1387"/>
    <mergeCell ref="AG1387:AH1387"/>
    <mergeCell ref="W1336:AA1336"/>
    <mergeCell ref="W1337:AA1337"/>
    <mergeCell ref="R1386:S1386"/>
    <mergeCell ref="U1386:V1386"/>
    <mergeCell ref="X1386:Y1386"/>
    <mergeCell ref="AA1386:AB1386"/>
    <mergeCell ref="A1133:H1133"/>
    <mergeCell ref="W1324:AA1324"/>
    <mergeCell ref="W1325:AA1325"/>
    <mergeCell ref="W1326:AA1326"/>
    <mergeCell ref="R1332:T1332"/>
    <mergeCell ref="R1333:T1333"/>
    <mergeCell ref="W1057:AA1057"/>
    <mergeCell ref="W1058:AA1058"/>
    <mergeCell ref="V1108:X1108"/>
    <mergeCell ref="Z1108:AA1108"/>
    <mergeCell ref="W1109:AA1109"/>
    <mergeCell ref="W1128:Y1128"/>
    <mergeCell ref="X1054:Y1054"/>
    <mergeCell ref="AD1054:AE1054"/>
    <mergeCell ref="AI1054:AK1054"/>
    <mergeCell ref="X1055:Y1055"/>
    <mergeCell ref="AD1055:AE1055"/>
    <mergeCell ref="AI1055:AK1055"/>
    <mergeCell ref="W1046:AA1046"/>
    <mergeCell ref="W1047:AA1047"/>
    <mergeCell ref="AC1050:AD1050"/>
    <mergeCell ref="AF1050:AG1050"/>
    <mergeCell ref="AI1050:AJ1050"/>
    <mergeCell ref="AC1051:AD1051"/>
    <mergeCell ref="AF1051:AG1051"/>
    <mergeCell ref="AI1051:AJ1051"/>
    <mergeCell ref="X1043:Y1043"/>
    <mergeCell ref="AD1043:AE1043"/>
    <mergeCell ref="AI1043:AK1043"/>
    <mergeCell ref="X1044:Y1044"/>
    <mergeCell ref="AD1044:AE1044"/>
    <mergeCell ref="AI1044:AK1044"/>
    <mergeCell ref="X1041:Y1041"/>
    <mergeCell ref="AD1041:AE1041"/>
    <mergeCell ref="AI1041:AK1041"/>
    <mergeCell ref="X1042:Y1042"/>
    <mergeCell ref="AD1042:AE1042"/>
    <mergeCell ref="AI1042:AK1042"/>
    <mergeCell ref="AC1037:AD1037"/>
    <mergeCell ref="AF1037:AG1037"/>
    <mergeCell ref="AI1037:AJ1037"/>
    <mergeCell ref="X1040:Y1040"/>
    <mergeCell ref="AD1040:AE1040"/>
    <mergeCell ref="AI1040:AK1040"/>
    <mergeCell ref="AC1035:AD1035"/>
    <mergeCell ref="AF1035:AG1035"/>
    <mergeCell ref="AI1035:AJ1035"/>
    <mergeCell ref="AC1036:AD1036"/>
    <mergeCell ref="AF1036:AG1036"/>
    <mergeCell ref="AI1036:AJ1036"/>
    <mergeCell ref="W1029:AA1029"/>
    <mergeCell ref="W1030:AA1030"/>
    <mergeCell ref="AC1033:AD1033"/>
    <mergeCell ref="AF1033:AG1033"/>
    <mergeCell ref="AI1033:AJ1033"/>
    <mergeCell ref="AC1034:AD1034"/>
    <mergeCell ref="AF1034:AG1034"/>
    <mergeCell ref="AI1034:AJ1034"/>
    <mergeCell ref="X1026:AA1026"/>
    <mergeCell ref="AD1026:AF1026"/>
    <mergeCell ref="AI1026:AK1026"/>
    <mergeCell ref="X1027:AA1027"/>
    <mergeCell ref="AD1027:AF1027"/>
    <mergeCell ref="AI1027:AK1027"/>
    <mergeCell ref="W1018:AA1018"/>
    <mergeCell ref="W1019:AA1019"/>
    <mergeCell ref="AC1022:AD1022"/>
    <mergeCell ref="AF1022:AG1022"/>
    <mergeCell ref="AI1022:AJ1022"/>
    <mergeCell ref="AC1023:AD1023"/>
    <mergeCell ref="AF1023:AG1023"/>
    <mergeCell ref="AI1023:AJ1023"/>
    <mergeCell ref="Z1015:AA1015"/>
    <mergeCell ref="AD1015:AE1015"/>
    <mergeCell ref="AI1015:AK1015"/>
    <mergeCell ref="Z1016:AA1016"/>
    <mergeCell ref="AD1016:AE1016"/>
    <mergeCell ref="AI1016:AK1016"/>
    <mergeCell ref="Z1013:AA1013"/>
    <mergeCell ref="AD1013:AE1013"/>
    <mergeCell ref="AI1013:AK1013"/>
    <mergeCell ref="Z1014:AA1014"/>
    <mergeCell ref="AD1014:AE1014"/>
    <mergeCell ref="AI1014:AK1014"/>
    <mergeCell ref="AC1009:AD1009"/>
    <mergeCell ref="AF1009:AG1009"/>
    <mergeCell ref="AI1009:AJ1009"/>
    <mergeCell ref="Z1012:AA1012"/>
    <mergeCell ref="AD1012:AE1012"/>
    <mergeCell ref="AI1012:AK1012"/>
    <mergeCell ref="AC1007:AD1007"/>
    <mergeCell ref="AF1007:AG1007"/>
    <mergeCell ref="AI1007:AJ1007"/>
    <mergeCell ref="AC1008:AD1008"/>
    <mergeCell ref="AF1008:AG1008"/>
    <mergeCell ref="AI1008:AJ1008"/>
    <mergeCell ref="W1001:AA1001"/>
    <mergeCell ref="W1002:AA1002"/>
    <mergeCell ref="AC1005:AD1005"/>
    <mergeCell ref="AF1005:AG1005"/>
    <mergeCell ref="AI1005:AJ1005"/>
    <mergeCell ref="AC1006:AD1006"/>
    <mergeCell ref="AF1006:AG1006"/>
    <mergeCell ref="AI1006:AJ1006"/>
    <mergeCell ref="Z998:AA998"/>
    <mergeCell ref="AD998:AE998"/>
    <mergeCell ref="AI998:AK998"/>
    <mergeCell ref="Z999:AA999"/>
    <mergeCell ref="AD999:AE999"/>
    <mergeCell ref="AI999:AK999"/>
    <mergeCell ref="Z996:AA996"/>
    <mergeCell ref="AD996:AE996"/>
    <mergeCell ref="AI996:AK996"/>
    <mergeCell ref="Z997:AA997"/>
    <mergeCell ref="AD997:AE997"/>
    <mergeCell ref="AI997:AK997"/>
    <mergeCell ref="AC992:AD992"/>
    <mergeCell ref="AF992:AG992"/>
    <mergeCell ref="AI992:AJ992"/>
    <mergeCell ref="Z995:AA995"/>
    <mergeCell ref="AD995:AE995"/>
    <mergeCell ref="AI995:AK995"/>
    <mergeCell ref="AC990:AD990"/>
    <mergeCell ref="AF990:AG990"/>
    <mergeCell ref="AI990:AJ990"/>
    <mergeCell ref="AC991:AD991"/>
    <mergeCell ref="AF991:AG991"/>
    <mergeCell ref="AI991:AJ991"/>
    <mergeCell ref="AC988:AD988"/>
    <mergeCell ref="AF988:AG988"/>
    <mergeCell ref="AI988:AJ988"/>
    <mergeCell ref="AC989:AD989"/>
    <mergeCell ref="AF989:AG989"/>
    <mergeCell ref="AI989:AJ989"/>
    <mergeCell ref="Y942:Z942"/>
    <mergeCell ref="Y943:Z943"/>
    <mergeCell ref="Y944:Z944"/>
    <mergeCell ref="Y945:Z945"/>
    <mergeCell ref="W962:AA962"/>
    <mergeCell ref="W963:AA963"/>
    <mergeCell ref="W913:AA913"/>
    <mergeCell ref="W914:AA914"/>
    <mergeCell ref="Y938:Z938"/>
    <mergeCell ref="Y939:Z939"/>
    <mergeCell ref="Y940:Z940"/>
    <mergeCell ref="Y941:Z941"/>
    <mergeCell ref="AB905:AD905"/>
    <mergeCell ref="AB906:AD906"/>
    <mergeCell ref="AB907:AD907"/>
    <mergeCell ref="AB908:AD908"/>
    <mergeCell ref="AB909:AD909"/>
    <mergeCell ref="AB910:AD910"/>
    <mergeCell ref="AB899:AD899"/>
    <mergeCell ref="AB900:AD900"/>
    <mergeCell ref="AB901:AD901"/>
    <mergeCell ref="AB902:AD902"/>
    <mergeCell ref="AB903:AD903"/>
    <mergeCell ref="AB904:AD904"/>
    <mergeCell ref="R842:U842"/>
    <mergeCell ref="W842:Y842"/>
    <mergeCell ref="R844:U844"/>
    <mergeCell ref="W844:Y844"/>
    <mergeCell ref="R846:U846"/>
    <mergeCell ref="W846:Y846"/>
    <mergeCell ref="R834:U834"/>
    <mergeCell ref="W834:Y834"/>
    <mergeCell ref="R837:U837"/>
    <mergeCell ref="W837:Y837"/>
    <mergeCell ref="R839:U839"/>
    <mergeCell ref="W839:Y839"/>
    <mergeCell ref="R827:U827"/>
    <mergeCell ref="W827:Y827"/>
    <mergeCell ref="R829:U829"/>
    <mergeCell ref="W829:Y829"/>
    <mergeCell ref="R832:U832"/>
    <mergeCell ref="W832:Y832"/>
    <mergeCell ref="R820:U820"/>
    <mergeCell ref="W820:Y820"/>
    <mergeCell ref="R822:U822"/>
    <mergeCell ref="W822:Y822"/>
    <mergeCell ref="R825:U825"/>
    <mergeCell ref="W825:Y825"/>
    <mergeCell ref="S755:V755"/>
    <mergeCell ref="S757:V757"/>
    <mergeCell ref="R816:U816"/>
    <mergeCell ref="W816:Y816"/>
    <mergeCell ref="R818:U818"/>
    <mergeCell ref="W818:Y818"/>
    <mergeCell ref="W750:Y750"/>
    <mergeCell ref="Z750:AA750"/>
    <mergeCell ref="AC750:AD750"/>
    <mergeCell ref="AF750:AG750"/>
    <mergeCell ref="AI750:AJ750"/>
    <mergeCell ref="W751:Y751"/>
    <mergeCell ref="Z751:AA751"/>
    <mergeCell ref="AC751:AD751"/>
    <mergeCell ref="AF751:AG751"/>
    <mergeCell ref="AI751:AJ751"/>
    <mergeCell ref="W748:Y748"/>
    <mergeCell ref="Z748:AA748"/>
    <mergeCell ref="AC748:AD748"/>
    <mergeCell ref="AF748:AG748"/>
    <mergeCell ref="AI748:AJ748"/>
    <mergeCell ref="W749:Y749"/>
    <mergeCell ref="Z749:AA749"/>
    <mergeCell ref="AC749:AD749"/>
    <mergeCell ref="AF749:AG749"/>
    <mergeCell ref="AI749:AJ749"/>
    <mergeCell ref="W746:Y746"/>
    <mergeCell ref="Z746:AA746"/>
    <mergeCell ref="AC746:AD746"/>
    <mergeCell ref="AF746:AG746"/>
    <mergeCell ref="AI746:AJ746"/>
    <mergeCell ref="W747:Y747"/>
    <mergeCell ref="Z747:AA747"/>
    <mergeCell ref="AC747:AD747"/>
    <mergeCell ref="AF747:AG747"/>
    <mergeCell ref="AI747:AJ747"/>
    <mergeCell ref="W744:Y744"/>
    <mergeCell ref="Z744:AA744"/>
    <mergeCell ref="AC744:AD744"/>
    <mergeCell ref="AF744:AG744"/>
    <mergeCell ref="AI744:AJ744"/>
    <mergeCell ref="W745:Y745"/>
    <mergeCell ref="Z745:AA745"/>
    <mergeCell ref="AC745:AD745"/>
    <mergeCell ref="AF745:AG745"/>
    <mergeCell ref="AI745:AJ745"/>
    <mergeCell ref="Z735:AA735"/>
    <mergeCell ref="AC735:AD735"/>
    <mergeCell ref="AF735:AG735"/>
    <mergeCell ref="AI735:AJ735"/>
    <mergeCell ref="S739:V739"/>
    <mergeCell ref="S741:V741"/>
    <mergeCell ref="Z733:AA733"/>
    <mergeCell ref="AC733:AD733"/>
    <mergeCell ref="AF733:AG733"/>
    <mergeCell ref="AI733:AJ733"/>
    <mergeCell ref="Z734:AA734"/>
    <mergeCell ref="AC734:AD734"/>
    <mergeCell ref="AF734:AG734"/>
    <mergeCell ref="AI734:AJ734"/>
    <mergeCell ref="Z731:AA731"/>
    <mergeCell ref="AC731:AD731"/>
    <mergeCell ref="AF731:AG731"/>
    <mergeCell ref="AI731:AJ731"/>
    <mergeCell ref="Z732:AA732"/>
    <mergeCell ref="AC732:AD732"/>
    <mergeCell ref="AF732:AG732"/>
    <mergeCell ref="AI732:AJ732"/>
    <mergeCell ref="Z729:AA729"/>
    <mergeCell ref="AC729:AD729"/>
    <mergeCell ref="AF729:AG729"/>
    <mergeCell ref="AI729:AJ729"/>
    <mergeCell ref="Z730:AA730"/>
    <mergeCell ref="AC730:AD730"/>
    <mergeCell ref="AF730:AG730"/>
    <mergeCell ref="AI730:AJ730"/>
    <mergeCell ref="Z727:AA727"/>
    <mergeCell ref="AC727:AD727"/>
    <mergeCell ref="AF727:AG727"/>
    <mergeCell ref="AI727:AJ727"/>
    <mergeCell ref="Z728:AA728"/>
    <mergeCell ref="AC728:AD728"/>
    <mergeCell ref="AF728:AG728"/>
    <mergeCell ref="AI728:AJ728"/>
    <mergeCell ref="S721:V721"/>
    <mergeCell ref="S723:V723"/>
    <mergeCell ref="Z726:AA726"/>
    <mergeCell ref="AC726:AD726"/>
    <mergeCell ref="AF726:AG726"/>
    <mergeCell ref="AI726:AJ726"/>
    <mergeCell ref="W716:Y716"/>
    <mergeCell ref="Z716:AA716"/>
    <mergeCell ref="AC716:AD716"/>
    <mergeCell ref="AF716:AG716"/>
    <mergeCell ref="AI716:AJ716"/>
    <mergeCell ref="W717:Y717"/>
    <mergeCell ref="Z717:AA717"/>
    <mergeCell ref="AC717:AD717"/>
    <mergeCell ref="AF717:AG717"/>
    <mergeCell ref="AI717:AJ717"/>
    <mergeCell ref="W714:Y714"/>
    <mergeCell ref="Z714:AA714"/>
    <mergeCell ref="AC714:AD714"/>
    <mergeCell ref="AF714:AG714"/>
    <mergeCell ref="AI714:AJ714"/>
    <mergeCell ref="W715:Y715"/>
    <mergeCell ref="Z715:AA715"/>
    <mergeCell ref="AC715:AD715"/>
    <mergeCell ref="AF715:AG715"/>
    <mergeCell ref="AI715:AJ715"/>
    <mergeCell ref="W712:Y712"/>
    <mergeCell ref="Z712:AA712"/>
    <mergeCell ref="AC712:AD712"/>
    <mergeCell ref="AF712:AG712"/>
    <mergeCell ref="AI712:AJ712"/>
    <mergeCell ref="W713:Y713"/>
    <mergeCell ref="Z713:AA713"/>
    <mergeCell ref="AC713:AD713"/>
    <mergeCell ref="AF713:AG713"/>
    <mergeCell ref="AI713:AJ713"/>
    <mergeCell ref="W710:Y710"/>
    <mergeCell ref="Z710:AA710"/>
    <mergeCell ref="AC710:AD710"/>
    <mergeCell ref="AF710:AG710"/>
    <mergeCell ref="AI710:AJ710"/>
    <mergeCell ref="W711:Y711"/>
    <mergeCell ref="Z711:AA711"/>
    <mergeCell ref="AC711:AD711"/>
    <mergeCell ref="AF711:AG711"/>
    <mergeCell ref="AI711:AJ711"/>
    <mergeCell ref="W708:Y708"/>
    <mergeCell ref="Z708:AA708"/>
    <mergeCell ref="AC708:AD708"/>
    <mergeCell ref="AF708:AG708"/>
    <mergeCell ref="AI708:AJ708"/>
    <mergeCell ref="W709:Y709"/>
    <mergeCell ref="Z709:AA709"/>
    <mergeCell ref="AC709:AD709"/>
    <mergeCell ref="AF709:AG709"/>
    <mergeCell ref="AI709:AJ709"/>
    <mergeCell ref="W706:Y706"/>
    <mergeCell ref="Z706:AA706"/>
    <mergeCell ref="AC706:AD706"/>
    <mergeCell ref="AF706:AG706"/>
    <mergeCell ref="AI706:AJ706"/>
    <mergeCell ref="W707:Y707"/>
    <mergeCell ref="Z707:AA707"/>
    <mergeCell ref="AC707:AD707"/>
    <mergeCell ref="AF707:AG707"/>
    <mergeCell ref="AI707:AJ707"/>
    <mergeCell ref="W704:Y704"/>
    <mergeCell ref="Z704:AA704"/>
    <mergeCell ref="AC704:AD704"/>
    <mergeCell ref="AF704:AG704"/>
    <mergeCell ref="AI704:AJ704"/>
    <mergeCell ref="W705:Y705"/>
    <mergeCell ref="Z705:AA705"/>
    <mergeCell ref="AC705:AD705"/>
    <mergeCell ref="AF705:AG705"/>
    <mergeCell ref="AI705:AJ705"/>
    <mergeCell ref="A666:H666"/>
    <mergeCell ref="W703:Y703"/>
    <mergeCell ref="Z703:AA703"/>
    <mergeCell ref="AC703:AD703"/>
    <mergeCell ref="AF703:AG703"/>
    <mergeCell ref="AI703:AJ703"/>
    <mergeCell ref="W634:AA634"/>
    <mergeCell ref="W648:AA648"/>
    <mergeCell ref="W649:AA649"/>
    <mergeCell ref="W661:AA661"/>
    <mergeCell ref="W662:AA662"/>
    <mergeCell ref="A665:H665"/>
    <mergeCell ref="W593:AA593"/>
    <mergeCell ref="W594:AA594"/>
    <mergeCell ref="T608:V608"/>
    <mergeCell ref="X608:Z608"/>
    <mergeCell ref="AB608:AD608"/>
    <mergeCell ref="W633:AA633"/>
    <mergeCell ref="W553:AD553"/>
    <mergeCell ref="AE553:AJ553"/>
    <mergeCell ref="X554:AA554"/>
    <mergeCell ref="AG554:AJ554"/>
    <mergeCell ref="V592:W592"/>
    <mergeCell ref="Y592:Z592"/>
    <mergeCell ref="AE592:AF592"/>
    <mergeCell ref="W551:Z551"/>
    <mergeCell ref="AA551:AD551"/>
    <mergeCell ref="AE551:AG551"/>
    <mergeCell ref="AH551:AJ551"/>
    <mergeCell ref="W552:Z552"/>
    <mergeCell ref="AA552:AD552"/>
    <mergeCell ref="AE552:AG552"/>
    <mergeCell ref="AH552:AJ552"/>
    <mergeCell ref="W549:Z549"/>
    <mergeCell ref="AA549:AD549"/>
    <mergeCell ref="AE549:AG549"/>
    <mergeCell ref="AH549:AJ549"/>
    <mergeCell ref="W550:Z550"/>
    <mergeCell ref="AA550:AD550"/>
    <mergeCell ref="AE550:AG550"/>
    <mergeCell ref="AH550:AJ550"/>
    <mergeCell ref="W547:Z547"/>
    <mergeCell ref="AA547:AD547"/>
    <mergeCell ref="AE547:AG547"/>
    <mergeCell ref="AH547:AJ547"/>
    <mergeCell ref="W548:Z548"/>
    <mergeCell ref="AA548:AD548"/>
    <mergeCell ref="AE548:AG548"/>
    <mergeCell ref="AH548:AJ548"/>
    <mergeCell ref="W545:Z545"/>
    <mergeCell ref="AA545:AD545"/>
    <mergeCell ref="AE545:AG545"/>
    <mergeCell ref="AH545:AJ545"/>
    <mergeCell ref="W546:Z546"/>
    <mergeCell ref="AA546:AD546"/>
    <mergeCell ref="AE546:AG546"/>
    <mergeCell ref="AH546:AJ546"/>
    <mergeCell ref="W543:Z543"/>
    <mergeCell ref="AA543:AD543"/>
    <mergeCell ref="AE543:AG543"/>
    <mergeCell ref="AH543:AJ543"/>
    <mergeCell ref="W544:Z544"/>
    <mergeCell ref="AA544:AD544"/>
    <mergeCell ref="AE544:AG544"/>
    <mergeCell ref="AH544:AJ544"/>
    <mergeCell ref="W541:Z541"/>
    <mergeCell ref="AA541:AD541"/>
    <mergeCell ref="AE541:AG541"/>
    <mergeCell ref="AH541:AJ541"/>
    <mergeCell ref="AT541:AW541"/>
    <mergeCell ref="W542:Z542"/>
    <mergeCell ref="AA542:AD542"/>
    <mergeCell ref="AE542:AG542"/>
    <mergeCell ref="AH542:AJ542"/>
    <mergeCell ref="W539:Z539"/>
    <mergeCell ref="AA539:AD539"/>
    <mergeCell ref="AE539:AG539"/>
    <mergeCell ref="AH539:AJ539"/>
    <mergeCell ref="AT539:AW539"/>
    <mergeCell ref="W540:Z540"/>
    <mergeCell ref="AA540:AD540"/>
    <mergeCell ref="AE540:AG540"/>
    <mergeCell ref="AH540:AJ540"/>
    <mergeCell ref="AT540:AW540"/>
    <mergeCell ref="W537:Z537"/>
    <mergeCell ref="AA537:AD537"/>
    <mergeCell ref="AE537:AG537"/>
    <mergeCell ref="AH537:AJ537"/>
    <mergeCell ref="AT537:AW537"/>
    <mergeCell ref="W538:Z538"/>
    <mergeCell ref="AA538:AD538"/>
    <mergeCell ref="AE538:AG538"/>
    <mergeCell ref="AH538:AJ538"/>
    <mergeCell ref="AT538:AW538"/>
    <mergeCell ref="AH535:AJ535"/>
    <mergeCell ref="W536:Z536"/>
    <mergeCell ref="AA536:AD536"/>
    <mergeCell ref="AE536:AG536"/>
    <mergeCell ref="AH536:AJ536"/>
    <mergeCell ref="AT536:AW536"/>
    <mergeCell ref="W472:AA472"/>
    <mergeCell ref="W517:AA517"/>
    <mergeCell ref="W518:AA518"/>
    <mergeCell ref="W535:Z535"/>
    <mergeCell ref="AA535:AD535"/>
    <mergeCell ref="AE535:AG535"/>
    <mergeCell ref="W447:AA447"/>
    <mergeCell ref="W455:AA455"/>
    <mergeCell ref="W456:AA456"/>
    <mergeCell ref="W463:AA463"/>
    <mergeCell ref="W464:AA464"/>
    <mergeCell ref="W471:AA471"/>
    <mergeCell ref="W430:AA430"/>
    <mergeCell ref="U438:W438"/>
    <mergeCell ref="Y438:AA438"/>
    <mergeCell ref="AC438:AE438"/>
    <mergeCell ref="AC439:AE439"/>
    <mergeCell ref="W446:AA446"/>
    <mergeCell ref="W404:AA404"/>
    <mergeCell ref="W415:AA415"/>
    <mergeCell ref="W416:AA416"/>
    <mergeCell ref="W424:AA424"/>
    <mergeCell ref="W425:AA425"/>
    <mergeCell ref="W429:AA429"/>
    <mergeCell ref="AL384:AQ384"/>
    <mergeCell ref="W387:AA387"/>
    <mergeCell ref="W388:AA388"/>
    <mergeCell ref="W389:AA389"/>
    <mergeCell ref="W390:AA390"/>
    <mergeCell ref="W403:AA403"/>
    <mergeCell ref="W380:AA380"/>
    <mergeCell ref="W381:AA381"/>
    <mergeCell ref="W382:AA382"/>
    <mergeCell ref="U384:W384"/>
    <mergeCell ref="Y384:AA384"/>
    <mergeCell ref="AD384:AF384"/>
    <mergeCell ref="W359:AA359"/>
    <mergeCell ref="W360:AA360"/>
    <mergeCell ref="Y368:AA368"/>
    <mergeCell ref="W375:AA375"/>
    <mergeCell ref="W376:AA376"/>
    <mergeCell ref="W379:AA379"/>
    <mergeCell ref="S344:V344"/>
    <mergeCell ref="X344:AA344"/>
    <mergeCell ref="S345:V345"/>
    <mergeCell ref="X345:AA345"/>
    <mergeCell ref="W354:AA354"/>
    <mergeCell ref="W355:AA355"/>
    <mergeCell ref="AE329:AG329"/>
    <mergeCell ref="Z331:AB331"/>
    <mergeCell ref="Z332:AB332"/>
    <mergeCell ref="Z333:AB333"/>
    <mergeCell ref="Z334:AB334"/>
    <mergeCell ref="W343:AA343"/>
    <mergeCell ref="S314:V314"/>
    <mergeCell ref="X314:AA314"/>
    <mergeCell ref="AD323:AF323"/>
    <mergeCell ref="AD324:AF324"/>
    <mergeCell ref="AD325:AF325"/>
    <mergeCell ref="AD326:AF326"/>
    <mergeCell ref="I307:O308"/>
    <mergeCell ref="I309:O310"/>
    <mergeCell ref="S312:V312"/>
    <mergeCell ref="X312:AA312"/>
    <mergeCell ref="S313:V313"/>
    <mergeCell ref="X313:AA313"/>
    <mergeCell ref="Y193:AB193"/>
    <mergeCell ref="AD193:AG193"/>
    <mergeCell ref="W195:AA195"/>
    <mergeCell ref="W196:AA196"/>
    <mergeCell ref="AA198:AD198"/>
    <mergeCell ref="Z305:AA305"/>
    <mergeCell ref="W186:AA186"/>
    <mergeCell ref="W187:AA187"/>
    <mergeCell ref="Y189:AB189"/>
    <mergeCell ref="AD189:AG189"/>
    <mergeCell ref="W191:AA191"/>
    <mergeCell ref="W192:AA192"/>
    <mergeCell ref="AF179:AH179"/>
    <mergeCell ref="I180:O180"/>
    <mergeCell ref="AF180:AH180"/>
    <mergeCell ref="W182:AA182"/>
    <mergeCell ref="W183:AA183"/>
    <mergeCell ref="AF184:AH184"/>
    <mergeCell ref="W173:AA173"/>
    <mergeCell ref="Y174:AB174"/>
    <mergeCell ref="AD174:AF174"/>
    <mergeCell ref="AH174:AJ174"/>
    <mergeCell ref="W176:AA176"/>
    <mergeCell ref="W177:AA177"/>
    <mergeCell ref="AD169:AF169"/>
    <mergeCell ref="AH169:AJ169"/>
    <mergeCell ref="Y170:AB170"/>
    <mergeCell ref="AD170:AF170"/>
    <mergeCell ref="AH170:AJ170"/>
    <mergeCell ref="W172:AA172"/>
    <mergeCell ref="AA115:AC115"/>
    <mergeCell ref="AA116:AC116"/>
    <mergeCell ref="A167:H167"/>
    <mergeCell ref="Y168:AB168"/>
    <mergeCell ref="AD168:AF168"/>
    <mergeCell ref="AH168:AJ168"/>
    <mergeCell ref="AG108:AI108"/>
    <mergeCell ref="AG109:AI109"/>
    <mergeCell ref="AG110:AI110"/>
    <mergeCell ref="AG111:AI111"/>
    <mergeCell ref="AA113:AC113"/>
    <mergeCell ref="AA114:AC114"/>
    <mergeCell ref="AI96:AK96"/>
    <mergeCell ref="AE100:AG100"/>
    <mergeCell ref="AC103:AE103"/>
    <mergeCell ref="AC104:AE104"/>
    <mergeCell ref="AC105:AE105"/>
    <mergeCell ref="AC106:AE106"/>
    <mergeCell ref="AI89:AK89"/>
    <mergeCell ref="AI90:AK90"/>
    <mergeCell ref="AI91:AK91"/>
    <mergeCell ref="AI93:AK93"/>
    <mergeCell ref="AI94:AK94"/>
    <mergeCell ref="AI95:AK95"/>
    <mergeCell ref="V80:X80"/>
    <mergeCell ref="V81:X81"/>
    <mergeCell ref="V82:X82"/>
    <mergeCell ref="V83:X83"/>
    <mergeCell ref="A86:H86"/>
    <mergeCell ref="AI88:AK88"/>
    <mergeCell ref="V68:X68"/>
    <mergeCell ref="V69:X69"/>
    <mergeCell ref="V75:X75"/>
    <mergeCell ref="V76:X76"/>
    <mergeCell ref="V77:X77"/>
    <mergeCell ref="V78:X78"/>
    <mergeCell ref="V61:X61"/>
    <mergeCell ref="V62:X62"/>
    <mergeCell ref="V63:X63"/>
    <mergeCell ref="V64:X64"/>
    <mergeCell ref="V66:X66"/>
    <mergeCell ref="V67:X67"/>
    <mergeCell ref="V49:X49"/>
    <mergeCell ref="V50:X50"/>
    <mergeCell ref="V52:X52"/>
    <mergeCell ref="V53:X53"/>
    <mergeCell ref="V54:X54"/>
    <mergeCell ref="V55:X55"/>
    <mergeCell ref="AB38:AD38"/>
    <mergeCell ref="AB39:AD39"/>
    <mergeCell ref="AB40:AD40"/>
    <mergeCell ref="AB41:AD41"/>
    <mergeCell ref="V47:X47"/>
    <mergeCell ref="V48:X48"/>
    <mergeCell ref="S34:U34"/>
    <mergeCell ref="AB34:AD34"/>
    <mergeCell ref="S35:U35"/>
    <mergeCell ref="AB35:AD35"/>
    <mergeCell ref="S36:U36"/>
    <mergeCell ref="AB36:AD36"/>
    <mergeCell ref="R26:T26"/>
    <mergeCell ref="U26:V26"/>
    <mergeCell ref="W26:AH26"/>
    <mergeCell ref="AI26:AK26"/>
    <mergeCell ref="S33:U33"/>
    <mergeCell ref="AB33:AD33"/>
    <mergeCell ref="AI24:AK24"/>
    <mergeCell ref="R25:T25"/>
    <mergeCell ref="U25:V25"/>
    <mergeCell ref="W25:Y25"/>
    <mergeCell ref="Z25:AB25"/>
    <mergeCell ref="AC25:AE25"/>
    <mergeCell ref="AF25:AH25"/>
    <mergeCell ref="AI25:AK25"/>
    <mergeCell ref="R24:T24"/>
    <mergeCell ref="U24:V24"/>
    <mergeCell ref="W24:Y24"/>
    <mergeCell ref="Z24:AB24"/>
    <mergeCell ref="AC24:AE24"/>
    <mergeCell ref="AF24:AH24"/>
    <mergeCell ref="AI22:AK22"/>
    <mergeCell ref="R23:T23"/>
    <mergeCell ref="U23:V23"/>
    <mergeCell ref="W23:Y23"/>
    <mergeCell ref="Z23:AB23"/>
    <mergeCell ref="AC23:AE23"/>
    <mergeCell ref="AF23:AH23"/>
    <mergeCell ref="AI23:AK23"/>
    <mergeCell ref="R22:T22"/>
    <mergeCell ref="U22:V22"/>
    <mergeCell ref="W22:Y22"/>
    <mergeCell ref="Z22:AB22"/>
    <mergeCell ref="AC22:AE22"/>
    <mergeCell ref="AF22:AH22"/>
    <mergeCell ref="R20:T21"/>
    <mergeCell ref="U20:V21"/>
    <mergeCell ref="W20:AK20"/>
    <mergeCell ref="W21:Y21"/>
    <mergeCell ref="Z21:AB21"/>
    <mergeCell ref="AC21:AE21"/>
    <mergeCell ref="AF21:AH21"/>
    <mergeCell ref="AI21:AK21"/>
    <mergeCell ref="BV18:BX18"/>
    <mergeCell ref="AX19:AZ19"/>
    <mergeCell ref="BA19:BC19"/>
    <mergeCell ref="BD19:BF19"/>
    <mergeCell ref="BG19:BI19"/>
    <mergeCell ref="BD18:BF18"/>
    <mergeCell ref="BG18:BI18"/>
    <mergeCell ref="BJ18:BL18"/>
    <mergeCell ref="BM18:BO18"/>
    <mergeCell ref="BP18:BR18"/>
    <mergeCell ref="BV17:BX17"/>
    <mergeCell ref="BY17:CA17"/>
    <mergeCell ref="CB17:CD17"/>
    <mergeCell ref="R18:T18"/>
    <mergeCell ref="U18:V18"/>
    <mergeCell ref="W18:AH18"/>
    <mergeCell ref="AI18:AK18"/>
    <mergeCell ref="AU18:AW18"/>
    <mergeCell ref="AX18:AZ18"/>
    <mergeCell ref="BA18:BC18"/>
    <mergeCell ref="BA17:BC17"/>
    <mergeCell ref="BD17:BF17"/>
    <mergeCell ref="BG17:BI17"/>
    <mergeCell ref="BM17:BO17"/>
    <mergeCell ref="BP17:BR17"/>
    <mergeCell ref="BS17:BU17"/>
    <mergeCell ref="BY18:CA18"/>
    <mergeCell ref="CB18:CD18"/>
    <mergeCell ref="BS18:BU18"/>
    <mergeCell ref="CB16:CD16"/>
    <mergeCell ref="R17:T17"/>
    <mergeCell ref="U17:V17"/>
    <mergeCell ref="W17:Y17"/>
    <mergeCell ref="Z17:AB17"/>
    <mergeCell ref="AC17:AE17"/>
    <mergeCell ref="AF17:AH17"/>
    <mergeCell ref="AI17:AK17"/>
    <mergeCell ref="AU17:AW17"/>
    <mergeCell ref="AX17:AZ17"/>
    <mergeCell ref="BJ16:BL16"/>
    <mergeCell ref="BM16:BO16"/>
    <mergeCell ref="BP16:BR16"/>
    <mergeCell ref="BS16:BU16"/>
    <mergeCell ref="BV16:BX16"/>
    <mergeCell ref="BY16:CA16"/>
    <mergeCell ref="AI16:AK16"/>
    <mergeCell ref="AU16:AW16"/>
    <mergeCell ref="AX16:AZ16"/>
    <mergeCell ref="BA16:BC16"/>
    <mergeCell ref="BD16:BF16"/>
    <mergeCell ref="BG16:BI16"/>
    <mergeCell ref="R16:T16"/>
    <mergeCell ref="U16:V16"/>
    <mergeCell ref="W16:Y16"/>
    <mergeCell ref="Z16:AB16"/>
    <mergeCell ref="AC16:AE16"/>
    <mergeCell ref="AF16:AH16"/>
    <mergeCell ref="BM15:BO15"/>
    <mergeCell ref="BP15:BR15"/>
    <mergeCell ref="BS15:BU15"/>
    <mergeCell ref="BV15:BX15"/>
    <mergeCell ref="BY15:CA15"/>
    <mergeCell ref="BG14:BI14"/>
    <mergeCell ref="CB15:CD15"/>
    <mergeCell ref="AI15:AK15"/>
    <mergeCell ref="AU15:AW15"/>
    <mergeCell ref="AX15:AZ15"/>
    <mergeCell ref="BA15:BC15"/>
    <mergeCell ref="BD15:BF15"/>
    <mergeCell ref="BG15:BI15"/>
    <mergeCell ref="R15:T15"/>
    <mergeCell ref="U15:V15"/>
    <mergeCell ref="W15:Y15"/>
    <mergeCell ref="Z15:AB15"/>
    <mergeCell ref="AC15:AE15"/>
    <mergeCell ref="AF15:AH15"/>
    <mergeCell ref="CB13:CD13"/>
    <mergeCell ref="R14:T14"/>
    <mergeCell ref="U14:V14"/>
    <mergeCell ref="W14:Y14"/>
    <mergeCell ref="Z14:AB14"/>
    <mergeCell ref="AC14:AE14"/>
    <mergeCell ref="AF14:AH14"/>
    <mergeCell ref="AX13:AZ13"/>
    <mergeCell ref="BA13:BC13"/>
    <mergeCell ref="BD13:BF13"/>
    <mergeCell ref="BG13:BI13"/>
    <mergeCell ref="BM13:BO13"/>
    <mergeCell ref="BP13:BR13"/>
    <mergeCell ref="BM14:BO14"/>
    <mergeCell ref="BP14:BR14"/>
    <mergeCell ref="BS14:BU14"/>
    <mergeCell ref="BV14:BX14"/>
    <mergeCell ref="BY14:CA14"/>
    <mergeCell ref="CB14:CD14"/>
    <mergeCell ref="AI14:AK14"/>
    <mergeCell ref="AU14:AW14"/>
    <mergeCell ref="AX14:AZ14"/>
    <mergeCell ref="BA14:BC14"/>
    <mergeCell ref="BD14:BF14"/>
    <mergeCell ref="R12:T13"/>
    <mergeCell ref="U12:V13"/>
    <mergeCell ref="W12:AK12"/>
    <mergeCell ref="AU12:AW12"/>
    <mergeCell ref="AX12:AZ12"/>
    <mergeCell ref="BS12:BU12"/>
    <mergeCell ref="BV12:BX12"/>
    <mergeCell ref="BY12:CA12"/>
    <mergeCell ref="CB12:CD12"/>
    <mergeCell ref="W13:Y13"/>
    <mergeCell ref="Z13:AB13"/>
    <mergeCell ref="AC13:AE13"/>
    <mergeCell ref="AF13:AH13"/>
    <mergeCell ref="AI13:AK13"/>
    <mergeCell ref="AU13:AW13"/>
    <mergeCell ref="BA12:BC12"/>
    <mergeCell ref="BD12:BF12"/>
    <mergeCell ref="BG12:BI12"/>
    <mergeCell ref="BJ12:BL12"/>
    <mergeCell ref="BM12:BO12"/>
    <mergeCell ref="BP12:BR12"/>
    <mergeCell ref="BS13:BU13"/>
    <mergeCell ref="BV13:BX13"/>
    <mergeCell ref="BY13:CA13"/>
    <mergeCell ref="BV10:BX10"/>
    <mergeCell ref="BY10:CA10"/>
    <mergeCell ref="CB10:CD10"/>
    <mergeCell ref="AU11:AW11"/>
    <mergeCell ref="AX11:AZ11"/>
    <mergeCell ref="BA11:BC11"/>
    <mergeCell ref="BD11:BF11"/>
    <mergeCell ref="BG11:BI11"/>
    <mergeCell ref="BM11:BO11"/>
    <mergeCell ref="BA10:BC10"/>
    <mergeCell ref="BD10:BF10"/>
    <mergeCell ref="BG10:BI10"/>
    <mergeCell ref="BJ10:BL10"/>
    <mergeCell ref="BM10:BO10"/>
    <mergeCell ref="BP10:BR10"/>
    <mergeCell ref="BP11:BR11"/>
    <mergeCell ref="BS11:BU11"/>
    <mergeCell ref="BV11:BX11"/>
    <mergeCell ref="BY11:CA11"/>
    <mergeCell ref="CB11:CD11"/>
    <mergeCell ref="R10:T10"/>
    <mergeCell ref="U10:V10"/>
    <mergeCell ref="W10:AH10"/>
    <mergeCell ref="AI10:AK10"/>
    <mergeCell ref="AU10:AW10"/>
    <mergeCell ref="AX10:AZ10"/>
    <mergeCell ref="BM9:BO9"/>
    <mergeCell ref="BP9:BR9"/>
    <mergeCell ref="BS9:BU9"/>
    <mergeCell ref="R9:T9"/>
    <mergeCell ref="U9:V9"/>
    <mergeCell ref="W9:Y9"/>
    <mergeCell ref="Z9:AB9"/>
    <mergeCell ref="AC9:AE9"/>
    <mergeCell ref="AF9:AH9"/>
    <mergeCell ref="BS10:BU10"/>
    <mergeCell ref="BV9:BX9"/>
    <mergeCell ref="BY9:CA9"/>
    <mergeCell ref="CB9:CD9"/>
    <mergeCell ref="AI9:AK9"/>
    <mergeCell ref="AU9:AW9"/>
    <mergeCell ref="AX9:AZ9"/>
    <mergeCell ref="BA9:BC9"/>
    <mergeCell ref="BD9:BF9"/>
    <mergeCell ref="BG9:BI9"/>
    <mergeCell ref="BM7:BO7"/>
    <mergeCell ref="BP7:BR7"/>
    <mergeCell ref="BS7:BU7"/>
    <mergeCell ref="BM8:BO8"/>
    <mergeCell ref="BP8:BR8"/>
    <mergeCell ref="BS8:BU8"/>
    <mergeCell ref="BV8:BX8"/>
    <mergeCell ref="BY8:CA8"/>
    <mergeCell ref="CB8:CD8"/>
    <mergeCell ref="BA7:BC7"/>
    <mergeCell ref="BD7:BF7"/>
    <mergeCell ref="BG7:BI7"/>
    <mergeCell ref="BJ7:BL7"/>
    <mergeCell ref="R8:T8"/>
    <mergeCell ref="U8:V8"/>
    <mergeCell ref="W8:Y8"/>
    <mergeCell ref="Z8:AB8"/>
    <mergeCell ref="AC8:AE8"/>
    <mergeCell ref="AF8:AH8"/>
    <mergeCell ref="AI8:AK8"/>
    <mergeCell ref="AU8:AW8"/>
    <mergeCell ref="AX8:AZ8"/>
    <mergeCell ref="BA8:BC8"/>
    <mergeCell ref="BD8:BF8"/>
    <mergeCell ref="BG8:BI8"/>
    <mergeCell ref="AU5:AW5"/>
    <mergeCell ref="AX5:AZ5"/>
    <mergeCell ref="BA5:BC5"/>
    <mergeCell ref="BV6:BX6"/>
    <mergeCell ref="BY6:CA6"/>
    <mergeCell ref="CB6:CD6"/>
    <mergeCell ref="R7:T7"/>
    <mergeCell ref="U7:V7"/>
    <mergeCell ref="W7:Y7"/>
    <mergeCell ref="Z7:AB7"/>
    <mergeCell ref="AC7:AE7"/>
    <mergeCell ref="AF7:AH7"/>
    <mergeCell ref="AI7:AK7"/>
    <mergeCell ref="BA6:BC6"/>
    <mergeCell ref="BD6:BF6"/>
    <mergeCell ref="BG6:BI6"/>
    <mergeCell ref="BM6:BO6"/>
    <mergeCell ref="BP6:BR6"/>
    <mergeCell ref="BS6:BU6"/>
    <mergeCell ref="BV7:BX7"/>
    <mergeCell ref="BY7:CA7"/>
    <mergeCell ref="CB7:CD7"/>
    <mergeCell ref="AU7:AW7"/>
    <mergeCell ref="AX7:AZ7"/>
    <mergeCell ref="R4:T5"/>
    <mergeCell ref="U4:V5"/>
    <mergeCell ref="W4:AK4"/>
    <mergeCell ref="W5:Y5"/>
    <mergeCell ref="Z5:AB5"/>
    <mergeCell ref="BY5:CA5"/>
    <mergeCell ref="R6:T6"/>
    <mergeCell ref="U6:V6"/>
    <mergeCell ref="W6:Y6"/>
    <mergeCell ref="Z6:AB6"/>
    <mergeCell ref="AC6:AE6"/>
    <mergeCell ref="AF6:AH6"/>
    <mergeCell ref="AI6:AK6"/>
    <mergeCell ref="AU6:AW6"/>
    <mergeCell ref="AX6:AZ6"/>
    <mergeCell ref="BD5:BF5"/>
    <mergeCell ref="BG5:BI5"/>
    <mergeCell ref="BM5:BO5"/>
    <mergeCell ref="BP5:BR5"/>
    <mergeCell ref="BS5:BU5"/>
    <mergeCell ref="BV5:BX5"/>
    <mergeCell ref="AC5:AE5"/>
    <mergeCell ref="AF5:AH5"/>
    <mergeCell ref="AI5:AK5"/>
    <mergeCell ref="A1:AQ1"/>
    <mergeCell ref="AS1:BE1"/>
    <mergeCell ref="AS2:AW2"/>
    <mergeCell ref="AX2:AZ2"/>
    <mergeCell ref="BA2:BC2"/>
    <mergeCell ref="BD2:BI2"/>
    <mergeCell ref="BJ2:BL2"/>
    <mergeCell ref="BM2:BQ2"/>
    <mergeCell ref="AX3:AZ3"/>
    <mergeCell ref="BA3:BC3"/>
    <mergeCell ref="BD3:BI3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93" orientation="portrait" verticalDpi="0" r:id="rId1"/>
  <colBreaks count="1" manualBreakCount="1">
    <brk id="43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8"/>
  <sheetViews>
    <sheetView showGridLines="0" view="pageBreakPreview" zoomScale="145" zoomScaleNormal="100" zoomScaleSheetLayoutView="145" workbookViewId="0">
      <pane xSplit="17" ySplit="2" topLeftCell="R36" activePane="bottomRight" state="frozen"/>
      <selection pane="topRight" activeCell="R1" sqref="R1"/>
      <selection pane="bottomLeft" activeCell="A3" sqref="A3"/>
      <selection pane="bottomRight" activeCell="AL151" sqref="AL151"/>
    </sheetView>
  </sheetViews>
  <sheetFormatPr defaultColWidth="9" defaultRowHeight="18.75" customHeight="1"/>
  <cols>
    <col min="1" max="15" width="1.59765625" style="12" customWidth="1"/>
    <col min="16" max="17" width="2" style="12" customWidth="1"/>
    <col min="18" max="21" width="2" style="101" customWidth="1"/>
    <col min="22" max="22" width="2" style="86" customWidth="1"/>
    <col min="23" max="47" width="2" style="101" customWidth="1"/>
    <col min="48" max="48" width="2.69921875" style="101" customWidth="1"/>
    <col min="49" max="89" width="2" style="101" customWidth="1"/>
    <col min="90" max="132" width="2" style="12" customWidth="1"/>
    <col min="133" max="16384" width="9" style="12"/>
  </cols>
  <sheetData>
    <row r="1" spans="1:127" s="61" customFormat="1" ht="18.75" customHeight="1">
      <c r="A1" s="2078" t="s">
        <v>598</v>
      </c>
      <c r="B1" s="2078"/>
      <c r="C1" s="2078"/>
      <c r="D1" s="2078"/>
      <c r="E1" s="2078"/>
      <c r="F1" s="2078"/>
      <c r="G1" s="2078"/>
      <c r="H1" s="2078"/>
      <c r="I1" s="2078"/>
      <c r="J1" s="2078"/>
      <c r="K1" s="2078"/>
      <c r="L1" s="2078"/>
      <c r="M1" s="2078"/>
      <c r="N1" s="2078"/>
      <c r="O1" s="2078"/>
      <c r="P1" s="2078"/>
      <c r="Q1" s="2078"/>
      <c r="R1" s="2078"/>
      <c r="S1" s="2078"/>
      <c r="T1" s="2078"/>
      <c r="U1" s="2078"/>
      <c r="V1" s="2078"/>
      <c r="W1" s="2078"/>
      <c r="X1" s="2078"/>
      <c r="Y1" s="2078"/>
      <c r="Z1" s="2078"/>
      <c r="AA1" s="2078"/>
      <c r="AB1" s="2078"/>
      <c r="AC1" s="2078"/>
      <c r="AD1" s="2078"/>
      <c r="AE1" s="2078"/>
      <c r="AF1" s="2078"/>
      <c r="AG1" s="2078"/>
      <c r="AH1" s="2078"/>
      <c r="AI1" s="2078"/>
      <c r="AJ1" s="2078"/>
      <c r="AK1" s="2078"/>
      <c r="AL1" s="2078"/>
      <c r="AM1" s="2078"/>
      <c r="AN1" s="2078"/>
      <c r="AO1" s="2078"/>
      <c r="AP1" s="2078"/>
      <c r="AQ1" s="2078"/>
      <c r="AR1" s="60"/>
      <c r="AS1" s="2079"/>
      <c r="AT1" s="2066"/>
      <c r="AU1" s="2066"/>
      <c r="AV1" s="2066"/>
      <c r="AW1" s="2067"/>
      <c r="AX1" s="2062" t="s">
        <v>154</v>
      </c>
      <c r="AY1" s="2068"/>
      <c r="AZ1" s="2064"/>
      <c r="BA1" s="2080"/>
      <c r="BB1" s="2081"/>
      <c r="BC1" s="2082"/>
      <c r="BD1" s="2071"/>
      <c r="BE1" s="2072"/>
      <c r="BF1" s="2072"/>
      <c r="BG1" s="2063"/>
      <c r="BH1" s="2063"/>
      <c r="BI1" s="2064"/>
      <c r="BJ1" s="2062" t="s">
        <v>153</v>
      </c>
      <c r="BK1" s="2063"/>
      <c r="BL1" s="2064"/>
      <c r="BM1" s="2065"/>
      <c r="BN1" s="2066"/>
      <c r="BO1" s="2066"/>
      <c r="BP1" s="2066"/>
      <c r="BQ1" s="2067"/>
      <c r="BR1" s="101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</row>
    <row r="2" spans="1:127" s="17" customFormat="1" ht="18.75" customHeight="1">
      <c r="A2" s="413" t="s">
        <v>128</v>
      </c>
      <c r="B2" s="414"/>
      <c r="C2" s="414"/>
      <c r="D2" s="414"/>
      <c r="E2" s="414"/>
      <c r="F2" s="414"/>
      <c r="G2" s="414"/>
      <c r="H2" s="414"/>
      <c r="I2" s="413" t="s">
        <v>127</v>
      </c>
      <c r="J2" s="414"/>
      <c r="K2" s="414"/>
      <c r="L2" s="414"/>
      <c r="M2" s="414"/>
      <c r="N2" s="414"/>
      <c r="O2" s="414"/>
      <c r="P2" s="413" t="s">
        <v>126</v>
      </c>
      <c r="Q2" s="415"/>
      <c r="R2" s="414" t="s">
        <v>156</v>
      </c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5"/>
      <c r="AL2" s="413" t="s">
        <v>155</v>
      </c>
      <c r="AM2" s="414"/>
      <c r="AN2" s="414"/>
      <c r="AO2" s="414"/>
      <c r="AP2" s="414"/>
      <c r="AQ2" s="415"/>
      <c r="AR2" s="60"/>
      <c r="AS2" s="101"/>
      <c r="AT2" s="101"/>
      <c r="AU2" s="101"/>
      <c r="AV2" s="101"/>
      <c r="AW2" s="101"/>
      <c r="AX2" s="2062" t="s">
        <v>149</v>
      </c>
      <c r="AY2" s="2068"/>
      <c r="AZ2" s="2064"/>
      <c r="BA2" s="2069"/>
      <c r="BB2" s="2070"/>
      <c r="BC2" s="2067"/>
      <c r="BD2" s="2071"/>
      <c r="BE2" s="2072"/>
      <c r="BF2" s="2072"/>
      <c r="BG2" s="2063"/>
      <c r="BH2" s="2063"/>
      <c r="BI2" s="2064"/>
      <c r="BJ2" s="101"/>
      <c r="BK2" s="101"/>
      <c r="BL2" s="101"/>
      <c r="BM2" s="101"/>
      <c r="BN2" s="86"/>
      <c r="BO2" s="101"/>
      <c r="BP2" s="101"/>
      <c r="BQ2" s="256"/>
      <c r="BR2" s="256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60"/>
      <c r="CF2" s="60"/>
      <c r="CG2" s="60"/>
      <c r="CH2" s="60"/>
      <c r="CI2" s="60"/>
      <c r="CJ2" s="60"/>
      <c r="CK2" s="60"/>
    </row>
    <row r="3" spans="1:127" s="92" customFormat="1" ht="18.75" customHeight="1">
      <c r="A3" s="416" t="s">
        <v>152</v>
      </c>
      <c r="B3" s="417"/>
      <c r="C3" s="417"/>
      <c r="D3" s="417"/>
      <c r="E3" s="417"/>
      <c r="F3" s="417"/>
      <c r="G3" s="417"/>
      <c r="H3" s="418"/>
      <c r="I3" s="416" t="s">
        <v>151</v>
      </c>
      <c r="J3" s="419"/>
      <c r="K3" s="419"/>
      <c r="L3" s="417"/>
      <c r="M3" s="417"/>
      <c r="N3" s="417"/>
      <c r="O3" s="418"/>
      <c r="P3" s="420" t="s">
        <v>41</v>
      </c>
      <c r="Q3" s="421"/>
      <c r="R3" s="422" t="s">
        <v>1019</v>
      </c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4"/>
      <c r="AL3" s="425"/>
      <c r="AM3" s="426"/>
      <c r="AN3" s="426"/>
      <c r="AO3" s="426"/>
      <c r="AP3" s="426"/>
      <c r="AQ3" s="427"/>
      <c r="AR3" s="101"/>
      <c r="AS3" s="101"/>
      <c r="AT3" s="101"/>
      <c r="AU3" s="101" t="s">
        <v>148</v>
      </c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 t="s">
        <v>131</v>
      </c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DW3" s="17"/>
    </row>
    <row r="4" spans="1:127" s="92" customFormat="1" ht="18.75" customHeight="1">
      <c r="A4" s="428"/>
      <c r="B4" s="429"/>
      <c r="C4" s="429"/>
      <c r="D4" s="429"/>
      <c r="E4" s="429"/>
      <c r="F4" s="429"/>
      <c r="G4" s="429"/>
      <c r="H4" s="421"/>
      <c r="I4" s="430"/>
      <c r="J4" s="431"/>
      <c r="K4" s="431"/>
      <c r="L4" s="431"/>
      <c r="M4" s="429"/>
      <c r="N4" s="429"/>
      <c r="O4" s="432"/>
      <c r="P4" s="433"/>
      <c r="Q4" s="434"/>
      <c r="R4" s="2073" t="s">
        <v>138</v>
      </c>
      <c r="S4" s="2074"/>
      <c r="T4" s="2074"/>
      <c r="U4" s="2075" t="s">
        <v>134</v>
      </c>
      <c r="V4" s="2075"/>
      <c r="W4" s="2074" t="s">
        <v>430</v>
      </c>
      <c r="X4" s="2074"/>
      <c r="Y4" s="2074"/>
      <c r="Z4" s="2074"/>
      <c r="AA4" s="2074"/>
      <c r="AB4" s="2074"/>
      <c r="AC4" s="2074"/>
      <c r="AD4" s="2074"/>
      <c r="AE4" s="2074"/>
      <c r="AF4" s="2074"/>
      <c r="AG4" s="2074"/>
      <c r="AH4" s="2074"/>
      <c r="AI4" s="2074"/>
      <c r="AJ4" s="2074"/>
      <c r="AK4" s="2076"/>
      <c r="AL4" s="433"/>
      <c r="AM4" s="435"/>
      <c r="AN4" s="435"/>
      <c r="AO4" s="435"/>
      <c r="AP4" s="435"/>
      <c r="AQ4" s="434"/>
      <c r="AR4" s="101"/>
      <c r="AS4" s="101"/>
      <c r="AT4" s="101"/>
      <c r="AU4" s="2098" t="s">
        <v>147</v>
      </c>
      <c r="AV4" s="2099"/>
      <c r="AW4" s="2099"/>
      <c r="AX4" s="2083" t="s">
        <v>146</v>
      </c>
      <c r="AY4" s="2084"/>
      <c r="AZ4" s="2084"/>
      <c r="BA4" s="2083" t="s">
        <v>135</v>
      </c>
      <c r="BB4" s="2084"/>
      <c r="BC4" s="2084"/>
      <c r="BD4" s="2083" t="s">
        <v>145</v>
      </c>
      <c r="BE4" s="2084"/>
      <c r="BF4" s="2084"/>
      <c r="BG4" s="2083" t="s">
        <v>144</v>
      </c>
      <c r="BH4" s="2084"/>
      <c r="BI4" s="2085"/>
      <c r="BJ4" s="101"/>
      <c r="BK4" s="101"/>
      <c r="BL4" s="101"/>
      <c r="BM4" s="2098" t="s">
        <v>147</v>
      </c>
      <c r="BN4" s="2099"/>
      <c r="BO4" s="2099"/>
      <c r="BP4" s="2083" t="s">
        <v>146</v>
      </c>
      <c r="BQ4" s="2084"/>
      <c r="BR4" s="2084"/>
      <c r="BS4" s="2083" t="s">
        <v>135</v>
      </c>
      <c r="BT4" s="2084"/>
      <c r="BU4" s="2084"/>
      <c r="BV4" s="2083" t="s">
        <v>145</v>
      </c>
      <c r="BW4" s="2084"/>
      <c r="BX4" s="2084"/>
      <c r="BY4" s="2083" t="s">
        <v>144</v>
      </c>
      <c r="BZ4" s="2084"/>
      <c r="CA4" s="2085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DW4" s="17"/>
    </row>
    <row r="5" spans="1:127" s="92" customFormat="1" ht="18.75" customHeight="1">
      <c r="A5" s="428"/>
      <c r="B5" s="429"/>
      <c r="C5" s="429"/>
      <c r="D5" s="429"/>
      <c r="E5" s="429"/>
      <c r="F5" s="429"/>
      <c r="G5" s="429"/>
      <c r="H5" s="421"/>
      <c r="I5" s="430"/>
      <c r="J5" s="431"/>
      <c r="K5" s="431"/>
      <c r="L5" s="431"/>
      <c r="M5" s="429"/>
      <c r="N5" s="429"/>
      <c r="O5" s="432"/>
      <c r="P5" s="433"/>
      <c r="Q5" s="434"/>
      <c r="R5" s="2073"/>
      <c r="S5" s="2074"/>
      <c r="T5" s="2074"/>
      <c r="U5" s="2075"/>
      <c r="V5" s="2075"/>
      <c r="W5" s="2074" t="s">
        <v>136</v>
      </c>
      <c r="X5" s="2077"/>
      <c r="Y5" s="2077"/>
      <c r="Z5" s="2074" t="s">
        <v>135</v>
      </c>
      <c r="AA5" s="2077"/>
      <c r="AB5" s="2077"/>
      <c r="AC5" s="2074" t="s">
        <v>93</v>
      </c>
      <c r="AD5" s="2077"/>
      <c r="AE5" s="2077"/>
      <c r="AF5" s="2074" t="s">
        <v>92</v>
      </c>
      <c r="AG5" s="2077"/>
      <c r="AH5" s="2077"/>
      <c r="AI5" s="2074" t="s">
        <v>431</v>
      </c>
      <c r="AJ5" s="2074"/>
      <c r="AK5" s="2076"/>
      <c r="AL5" s="433"/>
      <c r="AM5" s="435"/>
      <c r="AN5" s="435"/>
      <c r="AO5" s="435"/>
      <c r="AP5" s="435"/>
      <c r="AQ5" s="434"/>
      <c r="AR5" s="101"/>
      <c r="AS5" s="101" t="s">
        <v>143</v>
      </c>
      <c r="AT5" s="59"/>
      <c r="AU5" s="2094"/>
      <c r="AV5" s="2095"/>
      <c r="AW5" s="2095"/>
      <c r="AX5" s="2096"/>
      <c r="AY5" s="2097"/>
      <c r="AZ5" s="2097"/>
      <c r="BA5" s="2096"/>
      <c r="BB5" s="2097"/>
      <c r="BC5" s="2097"/>
      <c r="BD5" s="2096"/>
      <c r="BE5" s="2097"/>
      <c r="BF5" s="2097"/>
      <c r="BG5" s="2096"/>
      <c r="BH5" s="2097"/>
      <c r="BI5" s="2102"/>
      <c r="BJ5" s="101"/>
      <c r="BK5" s="101"/>
      <c r="BL5" s="101"/>
      <c r="BM5" s="2094">
        <v>2</v>
      </c>
      <c r="BN5" s="2095"/>
      <c r="BO5" s="2095"/>
      <c r="BP5" s="2096">
        <f t="shared" ref="BP5:BP16" si="0">$CB5*AX$18*$BM5</f>
        <v>8.2346454928112216</v>
      </c>
      <c r="BQ5" s="2097"/>
      <c r="BR5" s="2097"/>
      <c r="BS5" s="2096">
        <f t="shared" ref="BS5:BS16" si="1">$CB5*BA$18*$BM5</f>
        <v>3.2721183654795514</v>
      </c>
      <c r="BT5" s="2097"/>
      <c r="BU5" s="2097"/>
      <c r="BV5" s="2096">
        <f t="shared" ref="BV5:BV16" si="2">$CB5*BD$18*$BM5</f>
        <v>7.4016844298416755</v>
      </c>
      <c r="BW5" s="2097"/>
      <c r="BX5" s="2097"/>
      <c r="BY5" s="2096">
        <f t="shared" ref="BY5:BY16" si="3">$CB5*BG$18*$BM5</f>
        <v>15.223551711867549</v>
      </c>
      <c r="BZ5" s="2097"/>
      <c r="CA5" s="2100"/>
      <c r="CB5" s="2101">
        <v>17.065999999999999</v>
      </c>
      <c r="CC5" s="2097"/>
      <c r="CD5" s="2102"/>
      <c r="CE5" s="101"/>
      <c r="CF5" s="101"/>
      <c r="CG5" s="101"/>
      <c r="CH5" s="101"/>
      <c r="CI5" s="101"/>
      <c r="CJ5" s="101"/>
      <c r="CK5" s="101"/>
      <c r="DW5" s="17"/>
    </row>
    <row r="6" spans="1:127" s="92" customFormat="1" ht="18.75" customHeight="1">
      <c r="A6" s="428"/>
      <c r="B6" s="429"/>
      <c r="C6" s="429"/>
      <c r="D6" s="429"/>
      <c r="E6" s="429"/>
      <c r="F6" s="429"/>
      <c r="G6" s="429"/>
      <c r="H6" s="421"/>
      <c r="I6" s="430"/>
      <c r="J6" s="431"/>
      <c r="K6" s="429"/>
      <c r="L6" s="429"/>
      <c r="M6" s="429"/>
      <c r="N6" s="429"/>
      <c r="O6" s="432"/>
      <c r="P6" s="433"/>
      <c r="Q6" s="434"/>
      <c r="R6" s="2103" t="s">
        <v>432</v>
      </c>
      <c r="S6" s="2104"/>
      <c r="T6" s="2105"/>
      <c r="U6" s="2106">
        <v>17</v>
      </c>
      <c r="V6" s="2107"/>
      <c r="W6" s="2090">
        <f>+횡단면도!I50</f>
        <v>32.758999999999993</v>
      </c>
      <c r="X6" s="2091"/>
      <c r="Y6" s="2092"/>
      <c r="Z6" s="2090">
        <f>+횡단면도!H50</f>
        <v>19.951000000000001</v>
      </c>
      <c r="AA6" s="2091"/>
      <c r="AB6" s="2092"/>
      <c r="AC6" s="2090">
        <f>+횡단면도!G50</f>
        <v>101.666</v>
      </c>
      <c r="AD6" s="2091"/>
      <c r="AE6" s="2092"/>
      <c r="AF6" s="2090">
        <f>+횡단면도!F50</f>
        <v>117.428</v>
      </c>
      <c r="AG6" s="2091"/>
      <c r="AH6" s="2092"/>
      <c r="AI6" s="2090">
        <f>SUM(W6:AH6)</f>
        <v>271.80399999999997</v>
      </c>
      <c r="AJ6" s="2091"/>
      <c r="AK6" s="2108"/>
      <c r="AL6" s="2122" t="s">
        <v>1020</v>
      </c>
      <c r="AM6" s="2123"/>
      <c r="AN6" s="2123"/>
      <c r="AO6" s="2123"/>
      <c r="AP6" s="2123"/>
      <c r="AQ6" s="2124"/>
      <c r="AR6" s="101"/>
      <c r="AS6" s="101" t="s">
        <v>139</v>
      </c>
      <c r="AT6" s="59"/>
      <c r="AU6" s="2109">
        <f>+횡단면도!G30</f>
        <v>17</v>
      </c>
      <c r="AV6" s="2110"/>
      <c r="AW6" s="2110"/>
      <c r="AX6" s="2111">
        <f>+횡단면도!I50</f>
        <v>32.758999999999993</v>
      </c>
      <c r="AY6" s="2112"/>
      <c r="AZ6" s="2112"/>
      <c r="BA6" s="2111">
        <f>+횡단면도!H50</f>
        <v>19.951000000000001</v>
      </c>
      <c r="BB6" s="2112"/>
      <c r="BC6" s="2112"/>
      <c r="BD6" s="2111">
        <f>+횡단면도!G50</f>
        <v>101.666</v>
      </c>
      <c r="BE6" s="2112"/>
      <c r="BF6" s="2112"/>
      <c r="BG6" s="2111">
        <f>+횡단면도!F50</f>
        <v>117.428</v>
      </c>
      <c r="BH6" s="2112"/>
      <c r="BI6" s="2114"/>
      <c r="BJ6" s="2115">
        <f>SUM(AX6:BI6)</f>
        <v>271.80399999999997</v>
      </c>
      <c r="BK6" s="2116"/>
      <c r="BL6" s="2116"/>
      <c r="BM6" s="2109">
        <v>2</v>
      </c>
      <c r="BN6" s="2110"/>
      <c r="BO6" s="2110"/>
      <c r="BP6" s="2111">
        <f t="shared" si="0"/>
        <v>8.1024356683045848</v>
      </c>
      <c r="BQ6" s="2112"/>
      <c r="BR6" s="2112"/>
      <c r="BS6" s="2111">
        <f t="shared" si="1"/>
        <v>3.2195834755146278</v>
      </c>
      <c r="BT6" s="2112"/>
      <c r="BU6" s="2112"/>
      <c r="BV6" s="2111">
        <f t="shared" si="2"/>
        <v>7.2828480573011509</v>
      </c>
      <c r="BW6" s="2112"/>
      <c r="BX6" s="2112"/>
      <c r="BY6" s="2111">
        <f t="shared" si="3"/>
        <v>14.979132798879638</v>
      </c>
      <c r="BZ6" s="2112"/>
      <c r="CA6" s="2113"/>
      <c r="CB6" s="2101">
        <v>16.792000000000002</v>
      </c>
      <c r="CC6" s="2097"/>
      <c r="CD6" s="2102"/>
      <c r="CE6" s="101"/>
      <c r="CF6" s="101"/>
      <c r="CG6" s="101"/>
      <c r="CH6" s="101"/>
      <c r="CI6" s="101"/>
      <c r="CJ6" s="101"/>
      <c r="CK6" s="101"/>
    </row>
    <row r="7" spans="1:127" s="92" customFormat="1" ht="18.75" customHeight="1">
      <c r="A7" s="428"/>
      <c r="B7" s="429"/>
      <c r="C7" s="429"/>
      <c r="D7" s="429"/>
      <c r="E7" s="429"/>
      <c r="F7" s="429"/>
      <c r="G7" s="429"/>
      <c r="H7" s="421"/>
      <c r="I7" s="430"/>
      <c r="J7" s="431"/>
      <c r="K7" s="431"/>
      <c r="L7" s="431"/>
      <c r="M7" s="429"/>
      <c r="N7" s="429"/>
      <c r="O7" s="432"/>
      <c r="P7" s="433"/>
      <c r="Q7" s="434"/>
      <c r="R7" s="2103" t="s">
        <v>433</v>
      </c>
      <c r="S7" s="2104"/>
      <c r="T7" s="2105"/>
      <c r="U7" s="2106">
        <v>17</v>
      </c>
      <c r="V7" s="2107"/>
      <c r="W7" s="2090">
        <f>+횡단면도!I111</f>
        <v>94.350000000000009</v>
      </c>
      <c r="X7" s="2091"/>
      <c r="Y7" s="2092"/>
      <c r="Z7" s="2090">
        <f>+횡단면도!H111</f>
        <v>32.720000000000006</v>
      </c>
      <c r="AA7" s="2091"/>
      <c r="AB7" s="2092"/>
      <c r="AC7" s="2090">
        <f>+횡단면도!G111</f>
        <v>22.93</v>
      </c>
      <c r="AD7" s="2091"/>
      <c r="AE7" s="2092"/>
      <c r="AF7" s="2090">
        <f>+횡단면도!F111</f>
        <v>139.49400000000003</v>
      </c>
      <c r="AG7" s="2091"/>
      <c r="AH7" s="2092"/>
      <c r="AI7" s="2090">
        <f>SUM(W7:AH7)</f>
        <v>289.49400000000003</v>
      </c>
      <c r="AJ7" s="2091"/>
      <c r="AK7" s="2108"/>
      <c r="AL7" s="2122" t="s">
        <v>1020</v>
      </c>
      <c r="AM7" s="2123"/>
      <c r="AN7" s="2123"/>
      <c r="AO7" s="2123"/>
      <c r="AP7" s="2123"/>
      <c r="AQ7" s="2124"/>
      <c r="AR7" s="101"/>
      <c r="AS7" s="101"/>
      <c r="AT7" s="59"/>
      <c r="AU7" s="2117"/>
      <c r="AV7" s="2118"/>
      <c r="AW7" s="2118"/>
      <c r="AX7" s="2119"/>
      <c r="AY7" s="2120"/>
      <c r="AZ7" s="2120"/>
      <c r="BA7" s="2119"/>
      <c r="BB7" s="2120"/>
      <c r="BC7" s="2120"/>
      <c r="BD7" s="2119"/>
      <c r="BE7" s="2120"/>
      <c r="BF7" s="2120"/>
      <c r="BG7" s="2119"/>
      <c r="BH7" s="2120"/>
      <c r="BI7" s="2121"/>
      <c r="BJ7" s="101"/>
      <c r="BK7" s="101"/>
      <c r="BL7" s="101"/>
      <c r="BM7" s="2109">
        <v>2</v>
      </c>
      <c r="BN7" s="2110"/>
      <c r="BO7" s="2110"/>
      <c r="BP7" s="2111">
        <f t="shared" si="0"/>
        <v>7.0732256111051042</v>
      </c>
      <c r="BQ7" s="2112"/>
      <c r="BR7" s="2112"/>
      <c r="BS7" s="2111">
        <f t="shared" si="1"/>
        <v>2.8106166131234471</v>
      </c>
      <c r="BT7" s="2112"/>
      <c r="BU7" s="2112"/>
      <c r="BV7" s="2111">
        <f t="shared" si="2"/>
        <v>6.3577459309181492</v>
      </c>
      <c r="BW7" s="2112"/>
      <c r="BX7" s="2112"/>
      <c r="BY7" s="2111">
        <f t="shared" si="3"/>
        <v>13.0764118448533</v>
      </c>
      <c r="BZ7" s="2112"/>
      <c r="CA7" s="2113"/>
      <c r="CB7" s="2101">
        <v>14.659000000000001</v>
      </c>
      <c r="CC7" s="2097"/>
      <c r="CD7" s="2102"/>
      <c r="CE7" s="101"/>
      <c r="CF7" s="101"/>
      <c r="CG7" s="101"/>
      <c r="CH7" s="101"/>
      <c r="CI7" s="101"/>
      <c r="CJ7" s="101"/>
      <c r="CK7" s="101"/>
    </row>
    <row r="8" spans="1:127" s="92" customFormat="1" ht="18.75" customHeight="1">
      <c r="A8" s="428"/>
      <c r="B8" s="429"/>
      <c r="C8" s="429"/>
      <c r="D8" s="429"/>
      <c r="E8" s="429"/>
      <c r="F8" s="429"/>
      <c r="G8" s="429"/>
      <c r="H8" s="421"/>
      <c r="I8" s="430"/>
      <c r="J8" s="431"/>
      <c r="K8" s="431"/>
      <c r="L8" s="431"/>
      <c r="M8" s="429"/>
      <c r="N8" s="429"/>
      <c r="O8" s="432"/>
      <c r="P8" s="433"/>
      <c r="Q8" s="434"/>
      <c r="R8" s="2086" t="s">
        <v>377</v>
      </c>
      <c r="S8" s="2087"/>
      <c r="T8" s="2087"/>
      <c r="U8" s="2088">
        <v>27</v>
      </c>
      <c r="V8" s="2088"/>
      <c r="W8" s="2089">
        <f>+횡단면도!I89</f>
        <v>68.023999999999987</v>
      </c>
      <c r="X8" s="2077"/>
      <c r="Y8" s="2077"/>
      <c r="Z8" s="2090">
        <f>+횡단면도!H89</f>
        <v>32.885000000000012</v>
      </c>
      <c r="AA8" s="2091"/>
      <c r="AB8" s="2092"/>
      <c r="AC8" s="2090">
        <f>+횡단면도!G89</f>
        <v>24.943000000000001</v>
      </c>
      <c r="AD8" s="2091"/>
      <c r="AE8" s="2092"/>
      <c r="AF8" s="2090">
        <f>+횡단면도!F89</f>
        <v>337.88400000000007</v>
      </c>
      <c r="AG8" s="2091"/>
      <c r="AH8" s="2092"/>
      <c r="AI8" s="2089">
        <f>SUM(W8:AH8)</f>
        <v>463.73600000000005</v>
      </c>
      <c r="AJ8" s="2089"/>
      <c r="AK8" s="2093"/>
      <c r="AL8" s="2122" t="s">
        <v>1021</v>
      </c>
      <c r="AM8" s="2123"/>
      <c r="AN8" s="2123"/>
      <c r="AO8" s="2123"/>
      <c r="AP8" s="2123"/>
      <c r="AQ8" s="2124"/>
      <c r="AR8" s="101"/>
      <c r="AS8" s="101" t="s">
        <v>142</v>
      </c>
      <c r="AT8" s="59"/>
      <c r="AU8" s="2094"/>
      <c r="AV8" s="2095"/>
      <c r="AW8" s="2095"/>
      <c r="AX8" s="2096"/>
      <c r="AY8" s="2097"/>
      <c r="AZ8" s="2097"/>
      <c r="BA8" s="2096"/>
      <c r="BB8" s="2097"/>
      <c r="BC8" s="2097"/>
      <c r="BD8" s="2096"/>
      <c r="BE8" s="2097"/>
      <c r="BF8" s="2097"/>
      <c r="BG8" s="2096"/>
      <c r="BH8" s="2097"/>
      <c r="BI8" s="2102"/>
      <c r="BJ8" s="101"/>
      <c r="BK8" s="101"/>
      <c r="BL8" s="101"/>
      <c r="BM8" s="2117">
        <v>2</v>
      </c>
      <c r="BN8" s="2118"/>
      <c r="BO8" s="2118"/>
      <c r="BP8" s="2119">
        <f t="shared" si="0"/>
        <v>8.0324706151897569</v>
      </c>
      <c r="BQ8" s="2120"/>
      <c r="BR8" s="2120"/>
      <c r="BS8" s="2119">
        <f t="shared" si="1"/>
        <v>3.1917821651317291</v>
      </c>
      <c r="BT8" s="2120"/>
      <c r="BU8" s="2120"/>
      <c r="BV8" s="2119">
        <f t="shared" si="2"/>
        <v>7.2199601959202138</v>
      </c>
      <c r="BW8" s="2120"/>
      <c r="BX8" s="2120"/>
      <c r="BY8" s="2119">
        <f t="shared" si="3"/>
        <v>14.849787023758296</v>
      </c>
      <c r="BZ8" s="2120"/>
      <c r="CA8" s="2125"/>
      <c r="CB8" s="2126">
        <v>16.646999999999998</v>
      </c>
      <c r="CC8" s="2120"/>
      <c r="CD8" s="2121"/>
      <c r="CE8" s="101"/>
      <c r="CF8" s="101"/>
      <c r="CG8" s="101"/>
      <c r="CH8" s="101"/>
      <c r="CI8" s="101"/>
      <c r="CJ8" s="101"/>
      <c r="CK8" s="101"/>
    </row>
    <row r="9" spans="1:127" s="92" customFormat="1" ht="18.75" customHeight="1">
      <c r="A9" s="428"/>
      <c r="B9" s="429"/>
      <c r="C9" s="429"/>
      <c r="D9" s="429"/>
      <c r="E9" s="429"/>
      <c r="F9" s="429"/>
      <c r="G9" s="429"/>
      <c r="H9" s="421"/>
      <c r="I9" s="430"/>
      <c r="J9" s="431"/>
      <c r="K9" s="431"/>
      <c r="L9" s="431"/>
      <c r="M9" s="429"/>
      <c r="N9" s="429"/>
      <c r="O9" s="432"/>
      <c r="P9" s="428"/>
      <c r="Q9" s="421"/>
      <c r="R9" s="2103" t="s">
        <v>434</v>
      </c>
      <c r="S9" s="2104"/>
      <c r="T9" s="2105"/>
      <c r="U9" s="2106">
        <v>24</v>
      </c>
      <c r="V9" s="2107"/>
      <c r="W9" s="2090">
        <f>+횡단면도!I28</f>
        <v>141.83099999999996</v>
      </c>
      <c r="X9" s="2091"/>
      <c r="Y9" s="2092"/>
      <c r="Z9" s="2090">
        <f>+횡단면도!H28</f>
        <v>48.339999999999996</v>
      </c>
      <c r="AA9" s="2091"/>
      <c r="AB9" s="2092"/>
      <c r="AC9" s="2090">
        <f>+횡단면도!G28</f>
        <v>153.34</v>
      </c>
      <c r="AD9" s="2091"/>
      <c r="AE9" s="2092"/>
      <c r="AF9" s="2090">
        <f>+횡단면도!F28</f>
        <v>28.145999999999997</v>
      </c>
      <c r="AG9" s="2091"/>
      <c r="AH9" s="2092"/>
      <c r="AI9" s="2090">
        <f>SUM(W9:AH9)</f>
        <v>371.65699999999998</v>
      </c>
      <c r="AJ9" s="2091"/>
      <c r="AK9" s="2108"/>
      <c r="AL9" s="2122" t="s">
        <v>1020</v>
      </c>
      <c r="AM9" s="2123"/>
      <c r="AN9" s="2123"/>
      <c r="AO9" s="2123"/>
      <c r="AP9" s="2123"/>
      <c r="AQ9" s="2124"/>
      <c r="AR9" s="101"/>
      <c r="AS9" s="101" t="s">
        <v>139</v>
      </c>
      <c r="AT9" s="59"/>
      <c r="AU9" s="2109">
        <f>+횡단면도!G91</f>
        <v>17</v>
      </c>
      <c r="AV9" s="2110"/>
      <c r="AW9" s="2110"/>
      <c r="AX9" s="2111">
        <f>+횡단면도!I111</f>
        <v>94.350000000000009</v>
      </c>
      <c r="AY9" s="2112"/>
      <c r="AZ9" s="2112"/>
      <c r="BA9" s="2111">
        <f>+횡단면도!H111</f>
        <v>32.720000000000006</v>
      </c>
      <c r="BB9" s="2112"/>
      <c r="BC9" s="2112"/>
      <c r="BD9" s="2111">
        <f>+횡단면도!G111</f>
        <v>22.93</v>
      </c>
      <c r="BE9" s="2112"/>
      <c r="BF9" s="2112"/>
      <c r="BG9" s="2111">
        <f>+횡단면도!F111</f>
        <v>139.49400000000003</v>
      </c>
      <c r="BH9" s="2112"/>
      <c r="BI9" s="2114"/>
      <c r="BJ9" s="2115">
        <f>SUM(AX9:BI9)</f>
        <v>289.49400000000003</v>
      </c>
      <c r="BK9" s="2116"/>
      <c r="BL9" s="2116"/>
      <c r="BM9" s="2137">
        <v>2</v>
      </c>
      <c r="BN9" s="2138"/>
      <c r="BO9" s="2139"/>
      <c r="BP9" s="2127">
        <f t="shared" si="0"/>
        <v>8.1024356683045848</v>
      </c>
      <c r="BQ9" s="2128"/>
      <c r="BR9" s="2129"/>
      <c r="BS9" s="2127">
        <f t="shared" si="1"/>
        <v>3.2195834755146278</v>
      </c>
      <c r="BT9" s="2128"/>
      <c r="BU9" s="2129"/>
      <c r="BV9" s="2127">
        <f t="shared" si="2"/>
        <v>7.2828480573011509</v>
      </c>
      <c r="BW9" s="2128"/>
      <c r="BX9" s="2129"/>
      <c r="BY9" s="2127">
        <f t="shared" si="3"/>
        <v>14.979132798879638</v>
      </c>
      <c r="BZ9" s="2128"/>
      <c r="CA9" s="2130"/>
      <c r="CB9" s="2131">
        <v>16.792000000000002</v>
      </c>
      <c r="CC9" s="2132"/>
      <c r="CD9" s="2133"/>
      <c r="CE9" s="101"/>
      <c r="CF9" s="101"/>
      <c r="CG9" s="101"/>
      <c r="CH9" s="101"/>
      <c r="CI9" s="101"/>
      <c r="CJ9" s="101"/>
      <c r="CK9" s="101"/>
    </row>
    <row r="10" spans="1:127" s="92" customFormat="1" ht="18.75" customHeight="1">
      <c r="A10" s="428"/>
      <c r="B10" s="429"/>
      <c r="C10" s="429"/>
      <c r="D10" s="429"/>
      <c r="E10" s="429"/>
      <c r="F10" s="429"/>
      <c r="G10" s="429"/>
      <c r="H10" s="421"/>
      <c r="I10" s="430"/>
      <c r="J10" s="431"/>
      <c r="K10" s="431"/>
      <c r="L10" s="431"/>
      <c r="M10" s="429"/>
      <c r="N10" s="429"/>
      <c r="O10" s="432"/>
      <c r="P10" s="428"/>
      <c r="Q10" s="421"/>
      <c r="R10" s="2086" t="s">
        <v>431</v>
      </c>
      <c r="S10" s="2087"/>
      <c r="T10" s="2087"/>
      <c r="U10" s="2106">
        <f>SUM(U6:V9)</f>
        <v>85</v>
      </c>
      <c r="V10" s="2107"/>
      <c r="W10" s="2090">
        <f>+SUM(W6:Y9)</f>
        <v>336.96399999999994</v>
      </c>
      <c r="X10" s="2091"/>
      <c r="Y10" s="2092"/>
      <c r="Z10" s="2090">
        <f>+SUM(Z6:AB9)</f>
        <v>133.89600000000002</v>
      </c>
      <c r="AA10" s="2091"/>
      <c r="AB10" s="2092"/>
      <c r="AC10" s="2090">
        <f>+SUM(AC6:AE9)</f>
        <v>302.87900000000002</v>
      </c>
      <c r="AD10" s="2091"/>
      <c r="AE10" s="2092"/>
      <c r="AF10" s="2090">
        <f>+SUM(AF6:AH9)</f>
        <v>622.952</v>
      </c>
      <c r="AG10" s="2091"/>
      <c r="AH10" s="2092"/>
      <c r="AI10" s="2089">
        <f>+SUM(AI6:AK9)</f>
        <v>1396.691</v>
      </c>
      <c r="AJ10" s="2089"/>
      <c r="AK10" s="2093"/>
      <c r="AL10" s="436"/>
      <c r="AM10" s="437"/>
      <c r="AN10" s="437"/>
      <c r="AO10" s="437"/>
      <c r="AP10" s="437"/>
      <c r="AQ10" s="438"/>
      <c r="AR10" s="101"/>
      <c r="AS10" s="101"/>
      <c r="AT10" s="101"/>
      <c r="AU10" s="2117"/>
      <c r="AV10" s="2118"/>
      <c r="AW10" s="2118"/>
      <c r="AX10" s="2119"/>
      <c r="AY10" s="2120"/>
      <c r="AZ10" s="2120"/>
      <c r="BA10" s="2119"/>
      <c r="BB10" s="2120"/>
      <c r="BC10" s="2120"/>
      <c r="BD10" s="2119"/>
      <c r="BE10" s="2120"/>
      <c r="BF10" s="2120"/>
      <c r="BG10" s="2119"/>
      <c r="BH10" s="2120"/>
      <c r="BI10" s="2121"/>
      <c r="BJ10" s="101"/>
      <c r="BK10" s="101"/>
      <c r="BL10" s="101"/>
      <c r="BM10" s="2134">
        <v>2</v>
      </c>
      <c r="BN10" s="2135"/>
      <c r="BO10" s="2136"/>
      <c r="BP10" s="2140">
        <f t="shared" si="0"/>
        <v>8.0324706151897569</v>
      </c>
      <c r="BQ10" s="2132"/>
      <c r="BR10" s="2141"/>
      <c r="BS10" s="2140">
        <f t="shared" si="1"/>
        <v>3.1917821651317291</v>
      </c>
      <c r="BT10" s="2132"/>
      <c r="BU10" s="2141"/>
      <c r="BV10" s="2140">
        <f t="shared" si="2"/>
        <v>7.2199601959202138</v>
      </c>
      <c r="BW10" s="2132"/>
      <c r="BX10" s="2141"/>
      <c r="BY10" s="2140">
        <f t="shared" si="3"/>
        <v>14.849787023758296</v>
      </c>
      <c r="BZ10" s="2132"/>
      <c r="CA10" s="2133"/>
      <c r="CB10" s="2142">
        <v>16.646999999999998</v>
      </c>
      <c r="CC10" s="2143"/>
      <c r="CD10" s="2144"/>
      <c r="CE10" s="101"/>
      <c r="CF10" s="101"/>
      <c r="CG10" s="101"/>
      <c r="CH10" s="101"/>
      <c r="CI10" s="101"/>
      <c r="CJ10" s="101"/>
      <c r="CK10" s="101"/>
    </row>
    <row r="11" spans="1:127" s="92" customFormat="1" ht="18.75" customHeight="1">
      <c r="A11" s="428"/>
      <c r="B11" s="429"/>
      <c r="C11" s="429"/>
      <c r="D11" s="429"/>
      <c r="E11" s="429"/>
      <c r="F11" s="429"/>
      <c r="G11" s="429"/>
      <c r="H11" s="421"/>
      <c r="I11" s="430"/>
      <c r="J11" s="431"/>
      <c r="K11" s="431"/>
      <c r="L11" s="431"/>
      <c r="M11" s="429"/>
      <c r="N11" s="429"/>
      <c r="O11" s="432"/>
      <c r="P11" s="428"/>
      <c r="Q11" s="421"/>
      <c r="R11" s="439" t="s">
        <v>435</v>
      </c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1"/>
      <c r="AL11" s="442" t="s">
        <v>436</v>
      </c>
      <c r="AM11" s="443"/>
      <c r="AN11" s="443"/>
      <c r="AO11" s="443"/>
      <c r="AP11" s="443"/>
      <c r="AQ11" s="444"/>
      <c r="AR11" s="101"/>
      <c r="AS11" s="101" t="s">
        <v>140</v>
      </c>
      <c r="AT11" s="59"/>
      <c r="AU11" s="2094">
        <f>+횡단면도!G59</f>
        <v>27</v>
      </c>
      <c r="AV11" s="2095"/>
      <c r="AW11" s="2095"/>
      <c r="AX11" s="2096">
        <f>+횡단면도!I89</f>
        <v>68.023999999999987</v>
      </c>
      <c r="AY11" s="2097"/>
      <c r="AZ11" s="2097"/>
      <c r="BA11" s="2096">
        <f>+횡단면도!H89</f>
        <v>32.885000000000012</v>
      </c>
      <c r="BB11" s="2097"/>
      <c r="BC11" s="2097"/>
      <c r="BD11" s="2096">
        <f>+횡단면도!G89</f>
        <v>24.943000000000001</v>
      </c>
      <c r="BE11" s="2097"/>
      <c r="BF11" s="2097"/>
      <c r="BG11" s="2096">
        <f>+횡단면도!F89</f>
        <v>337.88400000000007</v>
      </c>
      <c r="BH11" s="2097"/>
      <c r="BI11" s="2102"/>
      <c r="BJ11" s="2115">
        <f>SUM(AX11:BI11)</f>
        <v>463.73600000000005</v>
      </c>
      <c r="BK11" s="2116"/>
      <c r="BL11" s="2116"/>
      <c r="BM11" s="2137">
        <v>4</v>
      </c>
      <c r="BN11" s="2138"/>
      <c r="BO11" s="2139"/>
      <c r="BP11" s="2127">
        <f t="shared" si="0"/>
        <v>15.858423694288856</v>
      </c>
      <c r="BQ11" s="2128"/>
      <c r="BR11" s="2129"/>
      <c r="BS11" s="2127">
        <f t="shared" si="1"/>
        <v>6.3015025313401472</v>
      </c>
      <c r="BT11" s="2128"/>
      <c r="BU11" s="2129"/>
      <c r="BV11" s="2127">
        <f t="shared" si="2"/>
        <v>14.254292773419461</v>
      </c>
      <c r="BW11" s="2128"/>
      <c r="BX11" s="2129"/>
      <c r="BY11" s="2127">
        <f t="shared" si="3"/>
        <v>29.317781000951534</v>
      </c>
      <c r="BZ11" s="2128"/>
      <c r="CA11" s="2130"/>
      <c r="CB11" s="2145">
        <v>16.433</v>
      </c>
      <c r="CC11" s="2128"/>
      <c r="CD11" s="2130"/>
      <c r="CE11" s="101"/>
      <c r="CF11" s="101"/>
      <c r="CG11" s="101"/>
      <c r="CH11" s="101"/>
      <c r="CI11" s="101"/>
      <c r="CJ11" s="101"/>
      <c r="CK11" s="101"/>
    </row>
    <row r="12" spans="1:127" s="92" customFormat="1" ht="18.75" customHeight="1">
      <c r="A12" s="428"/>
      <c r="B12" s="429"/>
      <c r="C12" s="429"/>
      <c r="D12" s="429"/>
      <c r="E12" s="429"/>
      <c r="F12" s="429"/>
      <c r="G12" s="429"/>
      <c r="H12" s="421"/>
      <c r="I12" s="430"/>
      <c r="J12" s="431"/>
      <c r="K12" s="431"/>
      <c r="L12" s="431"/>
      <c r="M12" s="429"/>
      <c r="N12" s="429"/>
      <c r="O12" s="432"/>
      <c r="P12" s="428"/>
      <c r="Q12" s="421"/>
      <c r="R12" s="2073" t="s">
        <v>437</v>
      </c>
      <c r="S12" s="2074"/>
      <c r="T12" s="2074"/>
      <c r="U12" s="2075" t="s">
        <v>438</v>
      </c>
      <c r="V12" s="2075"/>
      <c r="W12" s="2074" t="s">
        <v>439</v>
      </c>
      <c r="X12" s="2074"/>
      <c r="Y12" s="2074"/>
      <c r="Z12" s="2074"/>
      <c r="AA12" s="2074"/>
      <c r="AB12" s="2074"/>
      <c r="AC12" s="2074"/>
      <c r="AD12" s="2074"/>
      <c r="AE12" s="2074"/>
      <c r="AF12" s="2074"/>
      <c r="AG12" s="2074"/>
      <c r="AH12" s="2074"/>
      <c r="AI12" s="2074"/>
      <c r="AJ12" s="2074"/>
      <c r="AK12" s="2076"/>
      <c r="AL12" s="436"/>
      <c r="AM12" s="437"/>
      <c r="AN12" s="437"/>
      <c r="AO12" s="437"/>
      <c r="AP12" s="437"/>
      <c r="AQ12" s="438"/>
      <c r="AR12" s="101"/>
      <c r="AS12" s="101"/>
      <c r="AT12" s="101"/>
      <c r="AU12" s="2109"/>
      <c r="AV12" s="2110"/>
      <c r="AW12" s="2110"/>
      <c r="AX12" s="2111"/>
      <c r="AY12" s="2112"/>
      <c r="AZ12" s="2112"/>
      <c r="BA12" s="2111"/>
      <c r="BB12" s="2112"/>
      <c r="BC12" s="2112"/>
      <c r="BD12" s="2111"/>
      <c r="BE12" s="2112"/>
      <c r="BF12" s="2112"/>
      <c r="BG12" s="2111"/>
      <c r="BH12" s="2112"/>
      <c r="BI12" s="2114"/>
      <c r="BJ12" s="101"/>
      <c r="BK12" s="101"/>
      <c r="BL12" s="101"/>
      <c r="BM12" s="2137">
        <v>2</v>
      </c>
      <c r="BN12" s="2138"/>
      <c r="BO12" s="2139"/>
      <c r="BP12" s="2127">
        <f t="shared" si="0"/>
        <v>8.4117294548328854</v>
      </c>
      <c r="BQ12" s="2128"/>
      <c r="BR12" s="2129"/>
      <c r="BS12" s="2127">
        <f t="shared" si="1"/>
        <v>3.3424844407245415</v>
      </c>
      <c r="BT12" s="2128"/>
      <c r="BU12" s="2129"/>
      <c r="BV12" s="2127">
        <f t="shared" si="2"/>
        <v>7.560855775543768</v>
      </c>
      <c r="BW12" s="2128"/>
      <c r="BX12" s="2129"/>
      <c r="BY12" s="2127">
        <f t="shared" si="3"/>
        <v>15.550930328898803</v>
      </c>
      <c r="BZ12" s="2128"/>
      <c r="CA12" s="2130"/>
      <c r="CB12" s="2145">
        <v>17.433</v>
      </c>
      <c r="CC12" s="2128"/>
      <c r="CD12" s="2130"/>
      <c r="CE12" s="101"/>
      <c r="CF12" s="101"/>
      <c r="CG12" s="101"/>
      <c r="CH12" s="101"/>
      <c r="CI12" s="101"/>
      <c r="CJ12" s="101"/>
      <c r="CK12" s="101"/>
    </row>
    <row r="13" spans="1:127" s="92" customFormat="1" ht="18.75" customHeight="1">
      <c r="A13" s="428"/>
      <c r="B13" s="429"/>
      <c r="C13" s="429"/>
      <c r="D13" s="429"/>
      <c r="E13" s="429"/>
      <c r="F13" s="429"/>
      <c r="G13" s="429"/>
      <c r="H13" s="421"/>
      <c r="I13" s="430"/>
      <c r="J13" s="431"/>
      <c r="K13" s="431"/>
      <c r="L13" s="431"/>
      <c r="M13" s="429"/>
      <c r="N13" s="429"/>
      <c r="O13" s="432"/>
      <c r="P13" s="428"/>
      <c r="Q13" s="421"/>
      <c r="R13" s="2073"/>
      <c r="S13" s="2074"/>
      <c r="T13" s="2074"/>
      <c r="U13" s="2075"/>
      <c r="V13" s="2075"/>
      <c r="W13" s="2074" t="s">
        <v>440</v>
      </c>
      <c r="X13" s="2077"/>
      <c r="Y13" s="2077"/>
      <c r="Z13" s="2074" t="s">
        <v>441</v>
      </c>
      <c r="AA13" s="2077"/>
      <c r="AB13" s="2077"/>
      <c r="AC13" s="2074" t="s">
        <v>442</v>
      </c>
      <c r="AD13" s="2077"/>
      <c r="AE13" s="2077"/>
      <c r="AF13" s="2074" t="s">
        <v>92</v>
      </c>
      <c r="AG13" s="2077"/>
      <c r="AH13" s="2077"/>
      <c r="AI13" s="2074" t="s">
        <v>431</v>
      </c>
      <c r="AJ13" s="2074"/>
      <c r="AK13" s="2076"/>
      <c r="AL13" s="436"/>
      <c r="AM13" s="437"/>
      <c r="AN13" s="437"/>
      <c r="AO13" s="437"/>
      <c r="AP13" s="437"/>
      <c r="AQ13" s="438"/>
      <c r="AR13" s="101"/>
      <c r="AS13" s="101"/>
      <c r="AT13" s="101"/>
      <c r="AU13" s="2117"/>
      <c r="AV13" s="2118"/>
      <c r="AW13" s="2118"/>
      <c r="AX13" s="2119"/>
      <c r="AY13" s="2120"/>
      <c r="AZ13" s="2120"/>
      <c r="BA13" s="2119"/>
      <c r="BB13" s="2120"/>
      <c r="BC13" s="2120"/>
      <c r="BD13" s="2119"/>
      <c r="BE13" s="2120"/>
      <c r="BF13" s="2120"/>
      <c r="BG13" s="2119"/>
      <c r="BH13" s="2120"/>
      <c r="BI13" s="2121"/>
      <c r="BJ13" s="101"/>
      <c r="BK13" s="101"/>
      <c r="BL13" s="101"/>
      <c r="BM13" s="2134">
        <v>6</v>
      </c>
      <c r="BN13" s="2135"/>
      <c r="BO13" s="2136"/>
      <c r="BP13" s="2140">
        <f t="shared" si="0"/>
        <v>23.305600451352518</v>
      </c>
      <c r="BQ13" s="2132"/>
      <c r="BR13" s="2141"/>
      <c r="BS13" s="2140">
        <f t="shared" si="1"/>
        <v>9.2607123551308081</v>
      </c>
      <c r="BT13" s="2132"/>
      <c r="BU13" s="2141"/>
      <c r="BV13" s="2140">
        <f t="shared" si="2"/>
        <v>20.948163480683991</v>
      </c>
      <c r="BW13" s="2132"/>
      <c r="BX13" s="2141"/>
      <c r="BY13" s="2140">
        <f t="shared" si="3"/>
        <v>43.085523712832689</v>
      </c>
      <c r="BZ13" s="2132"/>
      <c r="CA13" s="2133"/>
      <c r="CB13" s="2131">
        <v>16.100000000000001</v>
      </c>
      <c r="CC13" s="2132"/>
      <c r="CD13" s="2133"/>
      <c r="CE13" s="101"/>
      <c r="CF13" s="101"/>
      <c r="CG13" s="101"/>
      <c r="CH13" s="101"/>
      <c r="CI13" s="101"/>
      <c r="CJ13" s="101"/>
      <c r="CK13" s="101"/>
    </row>
    <row r="14" spans="1:127" s="92" customFormat="1" ht="18.75" customHeight="1">
      <c r="A14" s="428"/>
      <c r="B14" s="429"/>
      <c r="C14" s="429"/>
      <c r="D14" s="429"/>
      <c r="E14" s="429"/>
      <c r="F14" s="429"/>
      <c r="G14" s="429"/>
      <c r="H14" s="421"/>
      <c r="I14" s="430"/>
      <c r="J14" s="431"/>
      <c r="K14" s="431"/>
      <c r="L14" s="431"/>
      <c r="M14" s="429"/>
      <c r="N14" s="429"/>
      <c r="O14" s="432"/>
      <c r="P14" s="428"/>
      <c r="Q14" s="421"/>
      <c r="R14" s="2086" t="s">
        <v>443</v>
      </c>
      <c r="S14" s="2087"/>
      <c r="T14" s="2087"/>
      <c r="U14" s="2146">
        <f>SUM(BM5:BO8)</f>
        <v>8</v>
      </c>
      <c r="V14" s="2146"/>
      <c r="W14" s="2147">
        <f>+SUM(BP5:BR8)</f>
        <v>31.442777387410665</v>
      </c>
      <c r="X14" s="2148"/>
      <c r="Y14" s="2149"/>
      <c r="Z14" s="2147">
        <f>+SUM(BS5:BU8)</f>
        <v>12.494100619249355</v>
      </c>
      <c r="AA14" s="2148"/>
      <c r="AB14" s="2149"/>
      <c r="AC14" s="2147">
        <f>+SUM(BV5:BX8)</f>
        <v>28.262238613981189</v>
      </c>
      <c r="AD14" s="2148"/>
      <c r="AE14" s="2149"/>
      <c r="AF14" s="2147">
        <f>+SUM(BY5:CA8)</f>
        <v>58.128883379358783</v>
      </c>
      <c r="AG14" s="2148"/>
      <c r="AH14" s="2149"/>
      <c r="AI14" s="1843">
        <f>SUM(W14:AH14)</f>
        <v>130.32799999999997</v>
      </c>
      <c r="AJ14" s="1843"/>
      <c r="AK14" s="1844"/>
      <c r="AL14" s="436"/>
      <c r="AM14" s="437"/>
      <c r="AN14" s="437"/>
      <c r="AO14" s="437"/>
      <c r="AP14" s="437"/>
      <c r="AQ14" s="438"/>
      <c r="AR14" s="101"/>
      <c r="AS14" s="101" t="s">
        <v>141</v>
      </c>
      <c r="AT14" s="59"/>
      <c r="AU14" s="2094"/>
      <c r="AV14" s="2095"/>
      <c r="AW14" s="2095"/>
      <c r="AX14" s="2096"/>
      <c r="AY14" s="2097"/>
      <c r="AZ14" s="2097"/>
      <c r="BA14" s="2096"/>
      <c r="BB14" s="2097"/>
      <c r="BC14" s="2097"/>
      <c r="BD14" s="2096"/>
      <c r="BE14" s="2097"/>
      <c r="BF14" s="2097"/>
      <c r="BG14" s="2096"/>
      <c r="BH14" s="2097"/>
      <c r="BI14" s="2102"/>
      <c r="BJ14" s="103"/>
      <c r="BK14" s="101"/>
      <c r="BL14" s="101"/>
      <c r="BM14" s="2094">
        <v>8</v>
      </c>
      <c r="BN14" s="2095"/>
      <c r="BO14" s="2095"/>
      <c r="BP14" s="2150">
        <f t="shared" si="0"/>
        <v>30.157350480528617</v>
      </c>
      <c r="BQ14" s="2151"/>
      <c r="BR14" s="2152"/>
      <c r="BS14" s="2150">
        <f t="shared" si="1"/>
        <v>11.983323440904252</v>
      </c>
      <c r="BT14" s="2151"/>
      <c r="BU14" s="2152"/>
      <c r="BV14" s="2150">
        <f t="shared" si="2"/>
        <v>27.106836802127315</v>
      </c>
      <c r="BW14" s="2151"/>
      <c r="BX14" s="2152"/>
      <c r="BY14" s="2150">
        <f t="shared" si="3"/>
        <v>55.75248927643981</v>
      </c>
      <c r="BZ14" s="2151"/>
      <c r="CA14" s="2153"/>
      <c r="CB14" s="2154">
        <v>15.625</v>
      </c>
      <c r="CC14" s="2151"/>
      <c r="CD14" s="2153"/>
      <c r="CE14" s="101"/>
      <c r="CF14" s="101"/>
      <c r="CG14" s="101"/>
      <c r="CH14" s="101"/>
      <c r="CI14" s="101"/>
      <c r="CJ14" s="101"/>
      <c r="CK14" s="101"/>
    </row>
    <row r="15" spans="1:127" s="92" customFormat="1" ht="18.75" customHeight="1">
      <c r="A15" s="428"/>
      <c r="B15" s="429"/>
      <c r="C15" s="429"/>
      <c r="D15" s="429"/>
      <c r="E15" s="429"/>
      <c r="F15" s="429"/>
      <c r="G15" s="429"/>
      <c r="H15" s="421"/>
      <c r="I15" s="430"/>
      <c r="J15" s="431"/>
      <c r="K15" s="431"/>
      <c r="L15" s="431"/>
      <c r="M15" s="429"/>
      <c r="N15" s="429"/>
      <c r="O15" s="432"/>
      <c r="P15" s="428"/>
      <c r="Q15" s="421"/>
      <c r="R15" s="2086" t="s">
        <v>444</v>
      </c>
      <c r="S15" s="2087"/>
      <c r="T15" s="2087"/>
      <c r="U15" s="2146">
        <f>SUM(BM14:BO16)</f>
        <v>16</v>
      </c>
      <c r="V15" s="2146"/>
      <c r="W15" s="2147">
        <f>+SUM(BP14:BR16)</f>
        <v>60.724840927592425</v>
      </c>
      <c r="X15" s="2148"/>
      <c r="Y15" s="2149"/>
      <c r="Z15" s="2147">
        <f>+SUM(BS14:BU16)</f>
        <v>24.129620080604802</v>
      </c>
      <c r="AA15" s="2148"/>
      <c r="AB15" s="2149"/>
      <c r="AC15" s="2147">
        <f>+SUM(BV14:BX16)</f>
        <v>54.582326584763564</v>
      </c>
      <c r="AD15" s="2148"/>
      <c r="AE15" s="2149"/>
      <c r="AF15" s="2147">
        <f>+SUM(BY14:CA16)</f>
        <v>112.26321240703921</v>
      </c>
      <c r="AG15" s="2148"/>
      <c r="AH15" s="2149"/>
      <c r="AI15" s="1843">
        <f>SUM(W15:AH15)</f>
        <v>251.7</v>
      </c>
      <c r="AJ15" s="1843"/>
      <c r="AK15" s="1844"/>
      <c r="AL15" s="436"/>
      <c r="AM15" s="437"/>
      <c r="AN15" s="437"/>
      <c r="AO15" s="437"/>
      <c r="AP15" s="437"/>
      <c r="AQ15" s="438"/>
      <c r="AR15" s="101"/>
      <c r="AS15" s="101" t="s">
        <v>139</v>
      </c>
      <c r="AT15" s="101"/>
      <c r="AU15" s="2109">
        <f>+횡단면도!G1</f>
        <v>24</v>
      </c>
      <c r="AV15" s="2110"/>
      <c r="AW15" s="2110"/>
      <c r="AX15" s="2111">
        <f>+횡단면도!I28</f>
        <v>141.83099999999996</v>
      </c>
      <c r="AY15" s="2112"/>
      <c r="AZ15" s="2112"/>
      <c r="BA15" s="2111">
        <f>+횡단면도!H28</f>
        <v>48.339999999999996</v>
      </c>
      <c r="BB15" s="2112"/>
      <c r="BC15" s="2112"/>
      <c r="BD15" s="2111">
        <f>+횡단면도!G28</f>
        <v>153.34</v>
      </c>
      <c r="BE15" s="2112"/>
      <c r="BF15" s="2112"/>
      <c r="BG15" s="2111">
        <f>+횡단면도!F28</f>
        <v>28.145999999999997</v>
      </c>
      <c r="BH15" s="2112"/>
      <c r="BI15" s="2114"/>
      <c r="BJ15" s="2115">
        <f>SUM(AX15:BI15)</f>
        <v>371.65699999999998</v>
      </c>
      <c r="BK15" s="2116"/>
      <c r="BL15" s="2116"/>
      <c r="BM15" s="2109">
        <v>1</v>
      </c>
      <c r="BN15" s="2110"/>
      <c r="BO15" s="2110"/>
      <c r="BP15" s="2111">
        <f t="shared" si="0"/>
        <v>4.1798087766012664</v>
      </c>
      <c r="BQ15" s="2112"/>
      <c r="BR15" s="2112"/>
      <c r="BS15" s="2111">
        <f t="shared" si="1"/>
        <v>1.6608886289093294</v>
      </c>
      <c r="BT15" s="2112"/>
      <c r="BU15" s="2112"/>
      <c r="BV15" s="2111">
        <f t="shared" si="2"/>
        <v>3.7570075807748458</v>
      </c>
      <c r="BW15" s="2112"/>
      <c r="BX15" s="2112"/>
      <c r="BY15" s="2111">
        <f t="shared" si="3"/>
        <v>7.7272950137145573</v>
      </c>
      <c r="BZ15" s="2112"/>
      <c r="CA15" s="2113"/>
      <c r="CB15" s="2155">
        <v>17.324999999999999</v>
      </c>
      <c r="CC15" s="2112"/>
      <c r="CD15" s="2114"/>
      <c r="CE15" s="101"/>
      <c r="CF15" s="101"/>
      <c r="CG15" s="101"/>
      <c r="CH15" s="101"/>
      <c r="CI15" s="101"/>
      <c r="CJ15" s="101"/>
      <c r="CK15" s="101"/>
    </row>
    <row r="16" spans="1:127" s="92" customFormat="1" ht="18.75" customHeight="1">
      <c r="A16" s="428"/>
      <c r="B16" s="429"/>
      <c r="C16" s="429"/>
      <c r="D16" s="429"/>
      <c r="E16" s="429"/>
      <c r="F16" s="429"/>
      <c r="G16" s="429"/>
      <c r="H16" s="421"/>
      <c r="I16" s="430"/>
      <c r="J16" s="431"/>
      <c r="K16" s="431"/>
      <c r="L16" s="431"/>
      <c r="M16" s="429"/>
      <c r="N16" s="429"/>
      <c r="O16" s="432"/>
      <c r="P16" s="428"/>
      <c r="Q16" s="421"/>
      <c r="R16" s="2086" t="s">
        <v>445</v>
      </c>
      <c r="S16" s="2087"/>
      <c r="T16" s="2087"/>
      <c r="U16" s="2146">
        <f>SUM(BM11:BO13)</f>
        <v>12</v>
      </c>
      <c r="V16" s="2146"/>
      <c r="W16" s="2147">
        <f>+SUM(BP11:BR13)</f>
        <v>47.575753600474258</v>
      </c>
      <c r="X16" s="2148"/>
      <c r="Y16" s="2149"/>
      <c r="Z16" s="2147">
        <f>+SUM(BS11:BU13)</f>
        <v>18.904699327195495</v>
      </c>
      <c r="AA16" s="2148"/>
      <c r="AB16" s="2149"/>
      <c r="AC16" s="2147">
        <f>+SUM(BV11:BX13)</f>
        <v>42.763312029647224</v>
      </c>
      <c r="AD16" s="2148"/>
      <c r="AE16" s="2149"/>
      <c r="AF16" s="2147">
        <f>+SUM(BY11:CA13)</f>
        <v>87.954235042683024</v>
      </c>
      <c r="AG16" s="2148"/>
      <c r="AH16" s="2149"/>
      <c r="AI16" s="1843">
        <f>SUM(W16:AH16)</f>
        <v>197.19799999999998</v>
      </c>
      <c r="AJ16" s="1843"/>
      <c r="AK16" s="1844"/>
      <c r="AL16" s="436"/>
      <c r="AM16" s="437"/>
      <c r="AN16" s="437"/>
      <c r="AO16" s="437"/>
      <c r="AP16" s="437"/>
      <c r="AQ16" s="438"/>
      <c r="AR16" s="101"/>
      <c r="AS16" s="101"/>
      <c r="AT16" s="101"/>
      <c r="AU16" s="2117"/>
      <c r="AV16" s="2118"/>
      <c r="AW16" s="2118"/>
      <c r="AX16" s="2119"/>
      <c r="AY16" s="2120"/>
      <c r="AZ16" s="2120"/>
      <c r="BA16" s="2119"/>
      <c r="BB16" s="2120"/>
      <c r="BC16" s="2120"/>
      <c r="BD16" s="2119"/>
      <c r="BE16" s="2120"/>
      <c r="BF16" s="2120"/>
      <c r="BG16" s="2119"/>
      <c r="BH16" s="2120"/>
      <c r="BI16" s="2121"/>
      <c r="BJ16" s="101"/>
      <c r="BK16" s="101"/>
      <c r="BL16" s="101"/>
      <c r="BM16" s="2117">
        <v>7</v>
      </c>
      <c r="BN16" s="2118"/>
      <c r="BO16" s="2118"/>
      <c r="BP16" s="2119">
        <f t="shared" si="0"/>
        <v>26.387681670462541</v>
      </c>
      <c r="BQ16" s="2120"/>
      <c r="BR16" s="2120"/>
      <c r="BS16" s="2119">
        <f t="shared" si="1"/>
        <v>10.48540801079122</v>
      </c>
      <c r="BT16" s="2120"/>
      <c r="BU16" s="2120"/>
      <c r="BV16" s="2119">
        <f t="shared" si="2"/>
        <v>23.718482201861402</v>
      </c>
      <c r="BW16" s="2120"/>
      <c r="BX16" s="2120"/>
      <c r="BY16" s="2119">
        <f t="shared" si="3"/>
        <v>48.783428116884835</v>
      </c>
      <c r="BZ16" s="2120"/>
      <c r="CA16" s="2125"/>
      <c r="CB16" s="2156">
        <v>15.625</v>
      </c>
      <c r="CC16" s="2084"/>
      <c r="CD16" s="2085"/>
      <c r="CE16" s="101"/>
      <c r="CF16" s="101"/>
      <c r="CG16" s="101"/>
      <c r="CH16" s="101"/>
      <c r="CI16" s="101"/>
      <c r="CJ16" s="101"/>
      <c r="CK16" s="101"/>
    </row>
    <row r="17" spans="1:89" s="92" customFormat="1" ht="18.75" customHeight="1">
      <c r="A17" s="428"/>
      <c r="B17" s="429"/>
      <c r="C17" s="429"/>
      <c r="D17" s="429"/>
      <c r="E17" s="429"/>
      <c r="F17" s="429"/>
      <c r="G17" s="429"/>
      <c r="H17" s="421"/>
      <c r="I17" s="430"/>
      <c r="J17" s="431"/>
      <c r="K17" s="431"/>
      <c r="L17" s="431"/>
      <c r="M17" s="429"/>
      <c r="N17" s="429"/>
      <c r="O17" s="432"/>
      <c r="P17" s="428"/>
      <c r="Q17" s="421"/>
      <c r="R17" s="2086" t="s">
        <v>446</v>
      </c>
      <c r="S17" s="2087"/>
      <c r="T17" s="2087"/>
      <c r="U17" s="2146">
        <f>SUM(BM9:BO10)</f>
        <v>4</v>
      </c>
      <c r="V17" s="2146"/>
      <c r="W17" s="2147">
        <f>+SUM(BP9:BR10)</f>
        <v>16.134906283494342</v>
      </c>
      <c r="X17" s="2148"/>
      <c r="Y17" s="2149"/>
      <c r="Z17" s="2147">
        <f>+SUM(BS9:BU10)</f>
        <v>6.4113656406463573</v>
      </c>
      <c r="AA17" s="2148"/>
      <c r="AB17" s="2149"/>
      <c r="AC17" s="2147">
        <f>+SUM(BV9:BX10)</f>
        <v>14.502808253221364</v>
      </c>
      <c r="AD17" s="2148"/>
      <c r="AE17" s="2149"/>
      <c r="AF17" s="2147">
        <f>+SUM(BY9:CA10)</f>
        <v>29.828919822637936</v>
      </c>
      <c r="AG17" s="2148"/>
      <c r="AH17" s="2149"/>
      <c r="AI17" s="1843">
        <f>SUM(W17:AH17)</f>
        <v>66.877999999999986</v>
      </c>
      <c r="AJ17" s="1843"/>
      <c r="AK17" s="1844"/>
      <c r="AL17" s="436"/>
      <c r="AM17" s="437"/>
      <c r="AN17" s="437"/>
      <c r="AO17" s="437"/>
      <c r="AP17" s="437"/>
      <c r="AQ17" s="438"/>
      <c r="AR17" s="101"/>
      <c r="AS17" s="101"/>
      <c r="AT17" s="101"/>
      <c r="AU17" s="2159">
        <f>SUM(AU5:AW16)</f>
        <v>85</v>
      </c>
      <c r="AV17" s="2160"/>
      <c r="AW17" s="2160"/>
      <c r="AX17" s="2161">
        <f>SUM(AX5:AZ16)</f>
        <v>336.96399999999994</v>
      </c>
      <c r="AY17" s="2162"/>
      <c r="AZ17" s="2162"/>
      <c r="BA17" s="2161">
        <f>SUM(BA5:BC16)</f>
        <v>133.89600000000002</v>
      </c>
      <c r="BB17" s="2162"/>
      <c r="BC17" s="2162"/>
      <c r="BD17" s="2161">
        <f>SUM(BD5:BF16)</f>
        <v>302.87900000000002</v>
      </c>
      <c r="BE17" s="2162"/>
      <c r="BF17" s="2162"/>
      <c r="BG17" s="2161">
        <f>SUM(BG5:BI16)</f>
        <v>622.952</v>
      </c>
      <c r="BH17" s="2162"/>
      <c r="BI17" s="2162"/>
      <c r="BJ17" s="2115">
        <f>SUM(AX17:BI17)</f>
        <v>1396.691</v>
      </c>
      <c r="BK17" s="2116"/>
      <c r="BL17" s="2116"/>
      <c r="BM17" s="2159">
        <f>SUM(BM5:BO16)</f>
        <v>40</v>
      </c>
      <c r="BN17" s="2160"/>
      <c r="BO17" s="2160"/>
      <c r="BP17" s="2161">
        <f>SUM(BP5:BR16)</f>
        <v>155.87827819897169</v>
      </c>
      <c r="BQ17" s="2162"/>
      <c r="BR17" s="2162"/>
      <c r="BS17" s="2161">
        <f>SUM(BS5:BU16)</f>
        <v>61.939785667696007</v>
      </c>
      <c r="BT17" s="2162"/>
      <c r="BU17" s="2162"/>
      <c r="BV17" s="2161">
        <f>SUM(BV5:BX16)</f>
        <v>140.11068548161333</v>
      </c>
      <c r="BW17" s="2162"/>
      <c r="BX17" s="2162"/>
      <c r="BY17" s="2161">
        <f>SUM(BY5:CA16)</f>
        <v>288.1752506517189</v>
      </c>
      <c r="BZ17" s="2162"/>
      <c r="CA17" s="2162"/>
      <c r="CB17" s="2161">
        <f>SUM(BP17:CA17)</f>
        <v>646.10399999999993</v>
      </c>
      <c r="CC17" s="2162"/>
      <c r="CD17" s="2162"/>
      <c r="CE17" s="101"/>
      <c r="CF17" s="101"/>
      <c r="CG17" s="101"/>
      <c r="CH17" s="101"/>
      <c r="CI17" s="101"/>
      <c r="CJ17" s="101"/>
      <c r="CK17" s="101"/>
    </row>
    <row r="18" spans="1:89" s="92" customFormat="1" ht="18.75" customHeight="1">
      <c r="A18" s="428"/>
      <c r="B18" s="429"/>
      <c r="C18" s="429"/>
      <c r="D18" s="429"/>
      <c r="E18" s="429"/>
      <c r="F18" s="429"/>
      <c r="G18" s="429"/>
      <c r="H18" s="421"/>
      <c r="I18" s="430"/>
      <c r="J18" s="431"/>
      <c r="K18" s="431"/>
      <c r="L18" s="431"/>
      <c r="M18" s="429"/>
      <c r="N18" s="429"/>
      <c r="O18" s="432"/>
      <c r="P18" s="428"/>
      <c r="Q18" s="421"/>
      <c r="R18" s="2086" t="s">
        <v>431</v>
      </c>
      <c r="S18" s="2087"/>
      <c r="T18" s="2087"/>
      <c r="U18" s="2157">
        <f>SUM(U14:V17)</f>
        <v>40</v>
      </c>
      <c r="V18" s="2158"/>
      <c r="W18" s="2090">
        <f>+SUM(W14:Y17)</f>
        <v>155.87827819897169</v>
      </c>
      <c r="X18" s="2091"/>
      <c r="Y18" s="2092"/>
      <c r="Z18" s="2090">
        <f>+SUM(Z14:AB17)</f>
        <v>61.939785667696015</v>
      </c>
      <c r="AA18" s="2091"/>
      <c r="AB18" s="2092"/>
      <c r="AC18" s="2090">
        <f>+SUM(AC14:AE17)</f>
        <v>140.11068548161336</v>
      </c>
      <c r="AD18" s="2091"/>
      <c r="AE18" s="2092"/>
      <c r="AF18" s="2090">
        <f>+SUM(AF14:AH17)</f>
        <v>288.17525065171895</v>
      </c>
      <c r="AG18" s="2091"/>
      <c r="AH18" s="2092"/>
      <c r="AI18" s="1843">
        <f>+SUM(AI14:AK17)</f>
        <v>646.10399999999981</v>
      </c>
      <c r="AJ18" s="1843"/>
      <c r="AK18" s="1844"/>
      <c r="AL18" s="436"/>
      <c r="AM18" s="437"/>
      <c r="AN18" s="437"/>
      <c r="AO18" s="437"/>
      <c r="AP18" s="437"/>
      <c r="AQ18" s="438"/>
      <c r="AR18" s="101"/>
      <c r="AS18" s="101"/>
      <c r="AT18" s="101"/>
      <c r="AU18" s="101"/>
      <c r="AV18" s="101"/>
      <c r="AW18" s="101"/>
      <c r="AX18" s="2163">
        <f>AX17/$BJ17</f>
        <v>0.24125880384422893</v>
      </c>
      <c r="AY18" s="2164"/>
      <c r="AZ18" s="2165"/>
      <c r="BA18" s="2163">
        <f>BA17/$BJ17</f>
        <v>9.5866587527234023E-2</v>
      </c>
      <c r="BB18" s="2164"/>
      <c r="BC18" s="2165"/>
      <c r="BD18" s="2163">
        <f>BD17/$BJ17</f>
        <v>0.21685469441701852</v>
      </c>
      <c r="BE18" s="2164"/>
      <c r="BF18" s="2165"/>
      <c r="BG18" s="2163">
        <f>BG17/$BJ17</f>
        <v>0.44601991421151849</v>
      </c>
      <c r="BH18" s="2164"/>
      <c r="BI18" s="2165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</row>
    <row r="19" spans="1:89" s="92" customFormat="1" ht="18.75" customHeight="1">
      <c r="A19" s="428"/>
      <c r="B19" s="429"/>
      <c r="C19" s="429"/>
      <c r="D19" s="429"/>
      <c r="E19" s="429"/>
      <c r="F19" s="429"/>
      <c r="G19" s="429"/>
      <c r="H19" s="421"/>
      <c r="I19" s="445"/>
      <c r="J19" s="446"/>
      <c r="K19" s="446"/>
      <c r="L19" s="446"/>
      <c r="M19" s="447"/>
      <c r="N19" s="447"/>
      <c r="O19" s="448"/>
      <c r="P19" s="449"/>
      <c r="Q19" s="450"/>
      <c r="R19" s="451"/>
      <c r="S19" s="446"/>
      <c r="T19" s="446"/>
      <c r="U19" s="452"/>
      <c r="V19" s="446"/>
      <c r="W19" s="446"/>
      <c r="X19" s="446"/>
      <c r="Y19" s="446"/>
      <c r="Z19" s="446"/>
      <c r="AA19" s="446"/>
      <c r="AB19" s="446"/>
      <c r="AC19" s="446"/>
      <c r="AD19" s="453"/>
      <c r="AE19" s="446"/>
      <c r="AF19" s="446"/>
      <c r="AG19" s="446"/>
      <c r="AH19" s="446"/>
      <c r="AI19" s="446"/>
      <c r="AJ19" s="446"/>
      <c r="AK19" s="448"/>
      <c r="AL19" s="454"/>
      <c r="AM19" s="455"/>
      <c r="AN19" s="455"/>
      <c r="AO19" s="455"/>
      <c r="AP19" s="455"/>
      <c r="AQ19" s="456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</row>
    <row r="20" spans="1:89" s="92" customFormat="1" ht="18.75" customHeight="1">
      <c r="A20" s="428"/>
      <c r="B20" s="429"/>
      <c r="C20" s="429"/>
      <c r="D20" s="429"/>
      <c r="E20" s="429"/>
      <c r="F20" s="429"/>
      <c r="G20" s="429"/>
      <c r="H20" s="421"/>
      <c r="I20" s="2176" t="s">
        <v>447</v>
      </c>
      <c r="J20" s="2177"/>
      <c r="K20" s="2177"/>
      <c r="L20" s="2177"/>
      <c r="M20" s="2177"/>
      <c r="N20" s="2177"/>
      <c r="O20" s="2178"/>
      <c r="P20" s="2176" t="s">
        <v>448</v>
      </c>
      <c r="Q20" s="2178"/>
      <c r="R20" s="430"/>
      <c r="S20" s="431" t="s">
        <v>449</v>
      </c>
      <c r="T20" s="2177" t="s">
        <v>450</v>
      </c>
      <c r="U20" s="2177"/>
      <c r="V20" s="2177"/>
      <c r="W20" s="2177"/>
      <c r="X20" s="431" t="s">
        <v>451</v>
      </c>
      <c r="Y20" s="2177" t="s">
        <v>452</v>
      </c>
      <c r="Z20" s="2177"/>
      <c r="AA20" s="2177"/>
      <c r="AB20" s="2177"/>
      <c r="AC20" s="429" t="s">
        <v>453</v>
      </c>
      <c r="AD20" s="457"/>
      <c r="AE20" s="431"/>
      <c r="AF20" s="431"/>
      <c r="AG20" s="431"/>
      <c r="AH20" s="431"/>
      <c r="AI20" s="431"/>
      <c r="AJ20" s="431"/>
      <c r="AK20" s="432"/>
      <c r="AL20" s="436"/>
      <c r="AM20" s="437"/>
      <c r="AN20" s="437"/>
      <c r="AO20" s="437"/>
      <c r="AP20" s="437"/>
      <c r="AQ20" s="458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</row>
    <row r="21" spans="1:89" s="92" customFormat="1" ht="18.75" customHeight="1">
      <c r="A21" s="428"/>
      <c r="B21" s="429"/>
      <c r="C21" s="429"/>
      <c r="D21" s="429"/>
      <c r="E21" s="429"/>
      <c r="F21" s="429"/>
      <c r="G21" s="429"/>
      <c r="H21" s="421"/>
      <c r="I21" s="2166" t="s">
        <v>454</v>
      </c>
      <c r="J21" s="2004"/>
      <c r="K21" s="2004"/>
      <c r="L21" s="2004"/>
      <c r="M21" s="2004"/>
      <c r="N21" s="2004"/>
      <c r="O21" s="2167"/>
      <c r="P21" s="428"/>
      <c r="Q21" s="421"/>
      <c r="R21" s="2166" t="s">
        <v>455</v>
      </c>
      <c r="S21" s="2004"/>
      <c r="T21" s="2004"/>
      <c r="U21" s="2004"/>
      <c r="V21" s="459"/>
      <c r="W21" s="431"/>
      <c r="X21" s="429"/>
      <c r="Y21" s="429"/>
      <c r="Z21" s="429"/>
      <c r="AA21" s="431"/>
      <c r="AB21" s="429"/>
      <c r="AC21" s="429"/>
      <c r="AD21" s="460"/>
      <c r="AE21" s="459"/>
      <c r="AF21" s="461"/>
      <c r="AG21" s="429"/>
      <c r="AH21" s="429"/>
      <c r="AI21" s="462"/>
      <c r="AJ21" s="431"/>
      <c r="AK21" s="432"/>
      <c r="AL21" s="436"/>
      <c r="AM21" s="437"/>
      <c r="AN21" s="437"/>
      <c r="AO21" s="437"/>
      <c r="AP21" s="437"/>
      <c r="AQ21" s="438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</row>
    <row r="22" spans="1:89" s="92" customFormat="1" ht="18.75" customHeight="1">
      <c r="A22" s="428"/>
      <c r="B22" s="429"/>
      <c r="C22" s="429"/>
      <c r="D22" s="429"/>
      <c r="E22" s="429"/>
      <c r="F22" s="429"/>
      <c r="G22" s="429"/>
      <c r="H22" s="421"/>
      <c r="I22" s="428"/>
      <c r="J22" s="463"/>
      <c r="K22" s="463"/>
      <c r="L22" s="429"/>
      <c r="M22" s="429"/>
      <c r="N22" s="429"/>
      <c r="O22" s="421"/>
      <c r="P22" s="428"/>
      <c r="Q22" s="421"/>
      <c r="R22" s="430"/>
      <c r="S22" s="431" t="s">
        <v>449</v>
      </c>
      <c r="T22" s="2172">
        <f>+W8</f>
        <v>68.023999999999987</v>
      </c>
      <c r="U22" s="2179"/>
      <c r="V22" s="2179"/>
      <c r="W22" s="2179"/>
      <c r="X22" s="431" t="s">
        <v>451</v>
      </c>
      <c r="Y22" s="2172">
        <f>+W18</f>
        <v>155.87827819897169</v>
      </c>
      <c r="Z22" s="2179"/>
      <c r="AA22" s="2179"/>
      <c r="AB22" s="2179"/>
      <c r="AC22" s="429" t="s">
        <v>453</v>
      </c>
      <c r="AD22" s="457"/>
      <c r="AE22" s="431"/>
      <c r="AF22" s="431"/>
      <c r="AG22" s="431"/>
      <c r="AH22" s="431"/>
      <c r="AI22" s="431"/>
      <c r="AJ22" s="431" t="s">
        <v>456</v>
      </c>
      <c r="AK22" s="432"/>
      <c r="AL22" s="2005">
        <f>+T22+Y22</f>
        <v>223.90227819897166</v>
      </c>
      <c r="AM22" s="2006"/>
      <c r="AN22" s="2006"/>
      <c r="AO22" s="2006"/>
      <c r="AP22" s="2006"/>
      <c r="AQ22" s="2007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</row>
    <row r="23" spans="1:89" s="92" customFormat="1" ht="18.75" customHeight="1">
      <c r="A23" s="428"/>
      <c r="B23" s="429"/>
      <c r="C23" s="429"/>
      <c r="D23" s="429"/>
      <c r="E23" s="429"/>
      <c r="F23" s="429"/>
      <c r="G23" s="429"/>
      <c r="H23" s="421"/>
      <c r="I23" s="430"/>
      <c r="J23" s="431"/>
      <c r="K23" s="431"/>
      <c r="L23" s="431"/>
      <c r="M23" s="429"/>
      <c r="N23" s="429"/>
      <c r="O23" s="432"/>
      <c r="P23" s="428"/>
      <c r="Q23" s="421"/>
      <c r="R23" s="2166" t="s">
        <v>457</v>
      </c>
      <c r="S23" s="2004"/>
      <c r="T23" s="2004"/>
      <c r="U23" s="2004"/>
      <c r="V23" s="459"/>
      <c r="W23" s="431"/>
      <c r="X23" s="429"/>
      <c r="Y23" s="429"/>
      <c r="Z23" s="429"/>
      <c r="AA23" s="431"/>
      <c r="AB23" s="429"/>
      <c r="AC23" s="429"/>
      <c r="AD23" s="460"/>
      <c r="AE23" s="459"/>
      <c r="AF23" s="461"/>
      <c r="AG23" s="429"/>
      <c r="AH23" s="429"/>
      <c r="AI23" s="462"/>
      <c r="AJ23" s="431"/>
      <c r="AK23" s="432"/>
      <c r="AL23" s="436"/>
      <c r="AM23" s="437"/>
      <c r="AN23" s="437"/>
      <c r="AO23" s="437"/>
      <c r="AP23" s="437"/>
      <c r="AQ23" s="438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</row>
    <row r="24" spans="1:89" s="92" customFormat="1" ht="18.75" customHeight="1">
      <c r="A24" s="428"/>
      <c r="B24" s="429"/>
      <c r="C24" s="429"/>
      <c r="D24" s="429"/>
      <c r="E24" s="429"/>
      <c r="F24" s="429"/>
      <c r="G24" s="429"/>
      <c r="H24" s="421"/>
      <c r="I24" s="428"/>
      <c r="J24" s="463"/>
      <c r="K24" s="463"/>
      <c r="L24" s="429"/>
      <c r="M24" s="429"/>
      <c r="N24" s="429"/>
      <c r="O24" s="421"/>
      <c r="P24" s="428"/>
      <c r="Q24" s="421"/>
      <c r="R24" s="430"/>
      <c r="S24" s="431" t="s">
        <v>449</v>
      </c>
      <c r="T24" s="2172">
        <f>+Z8</f>
        <v>32.885000000000012</v>
      </c>
      <c r="U24" s="2179"/>
      <c r="V24" s="2179"/>
      <c r="W24" s="2179"/>
      <c r="X24" s="431" t="s">
        <v>451</v>
      </c>
      <c r="Y24" s="2172">
        <f>+Z18</f>
        <v>61.939785667696015</v>
      </c>
      <c r="Z24" s="2179"/>
      <c r="AA24" s="2179"/>
      <c r="AB24" s="2179"/>
      <c r="AC24" s="429" t="s">
        <v>453</v>
      </c>
      <c r="AD24" s="457"/>
      <c r="AE24" s="431"/>
      <c r="AF24" s="431"/>
      <c r="AG24" s="431"/>
      <c r="AH24" s="431"/>
      <c r="AI24" s="431"/>
      <c r="AJ24" s="431" t="s">
        <v>456</v>
      </c>
      <c r="AK24" s="432"/>
      <c r="AL24" s="2005">
        <f>+T24+Y24</f>
        <v>94.824785667696034</v>
      </c>
      <c r="AM24" s="2006"/>
      <c r="AN24" s="2006"/>
      <c r="AO24" s="2006"/>
      <c r="AP24" s="2006"/>
      <c r="AQ24" s="2007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</row>
    <row r="25" spans="1:89" s="92" customFormat="1" ht="18.75" customHeight="1">
      <c r="A25" s="428"/>
      <c r="B25" s="429"/>
      <c r="C25" s="429"/>
      <c r="D25" s="429"/>
      <c r="E25" s="429"/>
      <c r="F25" s="429"/>
      <c r="G25" s="429"/>
      <c r="H25" s="421"/>
      <c r="I25" s="430"/>
      <c r="J25" s="431"/>
      <c r="K25" s="431"/>
      <c r="L25" s="431"/>
      <c r="M25" s="429"/>
      <c r="N25" s="429"/>
      <c r="O25" s="432"/>
      <c r="P25" s="428"/>
      <c r="Q25" s="421"/>
      <c r="R25" s="2166" t="s">
        <v>458</v>
      </c>
      <c r="S25" s="2004"/>
      <c r="T25" s="2004"/>
      <c r="U25" s="2004"/>
      <c r="V25" s="459"/>
      <c r="W25" s="431"/>
      <c r="X25" s="429"/>
      <c r="Y25" s="429"/>
      <c r="Z25" s="429"/>
      <c r="AA25" s="431"/>
      <c r="AB25" s="429"/>
      <c r="AC25" s="429"/>
      <c r="AD25" s="460"/>
      <c r="AE25" s="459"/>
      <c r="AF25" s="461"/>
      <c r="AG25" s="429"/>
      <c r="AH25" s="429"/>
      <c r="AI25" s="462"/>
      <c r="AJ25" s="431"/>
      <c r="AK25" s="432"/>
      <c r="AL25" s="436"/>
      <c r="AM25" s="437"/>
      <c r="AN25" s="437"/>
      <c r="AO25" s="437"/>
      <c r="AP25" s="437"/>
      <c r="AQ25" s="438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</row>
    <row r="26" spans="1:89" s="92" customFormat="1" ht="18.75" customHeight="1">
      <c r="A26" s="428"/>
      <c r="B26" s="429"/>
      <c r="C26" s="429"/>
      <c r="D26" s="429"/>
      <c r="E26" s="429"/>
      <c r="F26" s="429"/>
      <c r="G26" s="429"/>
      <c r="H26" s="421"/>
      <c r="I26" s="428"/>
      <c r="J26" s="463"/>
      <c r="K26" s="463"/>
      <c r="L26" s="429"/>
      <c r="M26" s="429"/>
      <c r="N26" s="429"/>
      <c r="O26" s="421"/>
      <c r="P26" s="428"/>
      <c r="Q26" s="421"/>
      <c r="R26" s="430"/>
      <c r="S26" s="431" t="s">
        <v>449</v>
      </c>
      <c r="T26" s="2172">
        <f>+AC8</f>
        <v>24.943000000000001</v>
      </c>
      <c r="U26" s="2179"/>
      <c r="V26" s="2179"/>
      <c r="W26" s="2179"/>
      <c r="X26" s="431" t="s">
        <v>451</v>
      </c>
      <c r="Y26" s="2172">
        <f>+AC18</f>
        <v>140.11068548161336</v>
      </c>
      <c r="Z26" s="2179"/>
      <c r="AA26" s="2179"/>
      <c r="AB26" s="2179"/>
      <c r="AC26" s="429" t="s">
        <v>453</v>
      </c>
      <c r="AD26" s="457"/>
      <c r="AE26" s="431"/>
      <c r="AF26" s="431"/>
      <c r="AG26" s="431"/>
      <c r="AH26" s="431"/>
      <c r="AI26" s="431"/>
      <c r="AJ26" s="431" t="s">
        <v>456</v>
      </c>
      <c r="AK26" s="432"/>
      <c r="AL26" s="2005">
        <f>+T26+Y26</f>
        <v>165.05368548161337</v>
      </c>
      <c r="AM26" s="2006"/>
      <c r="AN26" s="2006"/>
      <c r="AO26" s="2006"/>
      <c r="AP26" s="2006"/>
      <c r="AQ26" s="2007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</row>
    <row r="27" spans="1:89" s="92" customFormat="1" ht="18.75" customHeight="1">
      <c r="A27" s="428"/>
      <c r="B27" s="429"/>
      <c r="C27" s="429"/>
      <c r="D27" s="429"/>
      <c r="E27" s="429"/>
      <c r="F27" s="429"/>
      <c r="G27" s="429"/>
      <c r="H27" s="421"/>
      <c r="I27" s="430"/>
      <c r="J27" s="431"/>
      <c r="K27" s="431"/>
      <c r="L27" s="431"/>
      <c r="M27" s="429"/>
      <c r="N27" s="429"/>
      <c r="O27" s="432"/>
      <c r="P27" s="428"/>
      <c r="Q27" s="421"/>
      <c r="R27" s="2166" t="s">
        <v>459</v>
      </c>
      <c r="S27" s="2004"/>
      <c r="T27" s="2004"/>
      <c r="U27" s="2004"/>
      <c r="V27" s="459"/>
      <c r="W27" s="431"/>
      <c r="X27" s="429"/>
      <c r="Y27" s="429"/>
      <c r="Z27" s="429"/>
      <c r="AA27" s="431"/>
      <c r="AB27" s="429"/>
      <c r="AC27" s="429"/>
      <c r="AD27" s="460"/>
      <c r="AE27" s="459"/>
      <c r="AF27" s="461"/>
      <c r="AG27" s="429"/>
      <c r="AH27" s="429"/>
      <c r="AI27" s="462"/>
      <c r="AJ27" s="431"/>
      <c r="AK27" s="432"/>
      <c r="AL27" s="436"/>
      <c r="AM27" s="437"/>
      <c r="AN27" s="437"/>
      <c r="AO27" s="437"/>
      <c r="AP27" s="437"/>
      <c r="AQ27" s="438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</row>
    <row r="28" spans="1:89" s="92" customFormat="1" ht="18.75" customHeight="1">
      <c r="A28" s="428"/>
      <c r="B28" s="429"/>
      <c r="C28" s="429"/>
      <c r="D28" s="429"/>
      <c r="E28" s="429"/>
      <c r="F28" s="429"/>
      <c r="G28" s="429"/>
      <c r="H28" s="421"/>
      <c r="I28" s="449"/>
      <c r="J28" s="464"/>
      <c r="K28" s="464"/>
      <c r="L28" s="447"/>
      <c r="M28" s="447"/>
      <c r="N28" s="447"/>
      <c r="O28" s="450"/>
      <c r="P28" s="449"/>
      <c r="Q28" s="450"/>
      <c r="R28" s="445"/>
      <c r="S28" s="446" t="s">
        <v>449</v>
      </c>
      <c r="T28" s="2184">
        <f>+AF8</f>
        <v>337.88400000000007</v>
      </c>
      <c r="U28" s="2185"/>
      <c r="V28" s="2185"/>
      <c r="W28" s="2185"/>
      <c r="X28" s="446" t="s">
        <v>451</v>
      </c>
      <c r="Y28" s="2184">
        <f>+AF18</f>
        <v>288.17525065171895</v>
      </c>
      <c r="Z28" s="2185"/>
      <c r="AA28" s="2185"/>
      <c r="AB28" s="2185"/>
      <c r="AC28" s="447" t="s">
        <v>453</v>
      </c>
      <c r="AD28" s="453"/>
      <c r="AE28" s="446"/>
      <c r="AF28" s="446"/>
      <c r="AG28" s="446"/>
      <c r="AH28" s="446"/>
      <c r="AI28" s="446"/>
      <c r="AJ28" s="446" t="s">
        <v>456</v>
      </c>
      <c r="AK28" s="448"/>
      <c r="AL28" s="2039">
        <f>+T28+Y28</f>
        <v>626.05925065171903</v>
      </c>
      <c r="AM28" s="2040"/>
      <c r="AN28" s="2040"/>
      <c r="AO28" s="2040"/>
      <c r="AP28" s="2040"/>
      <c r="AQ28" s="204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</row>
    <row r="29" spans="1:89" s="53" customFormat="1" ht="18.75" customHeight="1">
      <c r="A29" s="465"/>
      <c r="B29" s="466"/>
      <c r="C29" s="466"/>
      <c r="D29" s="466"/>
      <c r="E29" s="466"/>
      <c r="F29" s="466"/>
      <c r="G29" s="466"/>
      <c r="H29" s="467"/>
      <c r="I29" s="468"/>
      <c r="J29" s="469"/>
      <c r="K29" s="2058" t="s">
        <v>460</v>
      </c>
      <c r="L29" s="2058"/>
      <c r="M29" s="2058"/>
      <c r="N29" s="470"/>
      <c r="O29" s="471"/>
      <c r="P29" s="472"/>
      <c r="Q29" s="467"/>
      <c r="R29" s="473"/>
      <c r="S29" s="2057">
        <f>+AL22</f>
        <v>223.90227819897166</v>
      </c>
      <c r="T29" s="2057"/>
      <c r="U29" s="2057"/>
      <c r="V29" s="474" t="s">
        <v>451</v>
      </c>
      <c r="W29" s="2057">
        <f>+AL24</f>
        <v>94.824785667696034</v>
      </c>
      <c r="X29" s="2057"/>
      <c r="Y29" s="2057"/>
      <c r="Z29" s="474" t="s">
        <v>451</v>
      </c>
      <c r="AA29" s="2057">
        <f>+AL26</f>
        <v>165.05368548161337</v>
      </c>
      <c r="AB29" s="2057"/>
      <c r="AC29" s="2057"/>
      <c r="AD29" s="474" t="s">
        <v>451</v>
      </c>
      <c r="AE29" s="2057">
        <f>+AL28</f>
        <v>626.05925065171903</v>
      </c>
      <c r="AF29" s="2057"/>
      <c r="AG29" s="2057"/>
      <c r="AH29" s="475"/>
      <c r="AI29" s="476"/>
      <c r="AJ29" s="469" t="s">
        <v>456</v>
      </c>
      <c r="AK29" s="477"/>
      <c r="AL29" s="2200">
        <f>+S29+W29+AA29+AE29</f>
        <v>1109.8400000000001</v>
      </c>
      <c r="AM29" s="2201"/>
      <c r="AN29" s="2201"/>
      <c r="AO29" s="2201"/>
      <c r="AP29" s="2201"/>
      <c r="AQ29" s="2202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</row>
    <row r="30" spans="1:89" s="92" customFormat="1" ht="18.75" customHeight="1">
      <c r="A30" s="478" t="s">
        <v>461</v>
      </c>
      <c r="B30" s="429"/>
      <c r="C30" s="429"/>
      <c r="D30" s="429"/>
      <c r="E30" s="429"/>
      <c r="F30" s="429"/>
      <c r="G30" s="429"/>
      <c r="H30" s="421"/>
      <c r="I30" s="430"/>
      <c r="J30" s="431"/>
      <c r="K30" s="2004"/>
      <c r="L30" s="2004"/>
      <c r="M30" s="2004"/>
      <c r="N30" s="429"/>
      <c r="O30" s="432"/>
      <c r="P30" s="428"/>
      <c r="Q30" s="421"/>
      <c r="R30" s="479"/>
      <c r="S30" s="462" t="s">
        <v>462</v>
      </c>
      <c r="T30" s="429"/>
      <c r="U30" s="431"/>
      <c r="V30" s="431"/>
      <c r="W30" s="431" t="s">
        <v>463</v>
      </c>
      <c r="X30" s="462" t="s">
        <v>449</v>
      </c>
      <c r="Y30" s="480" t="s">
        <v>464</v>
      </c>
      <c r="Z30" s="481"/>
      <c r="AA30" s="459"/>
      <c r="AB30" s="482"/>
      <c r="AC30" s="429"/>
      <c r="AD30" s="462"/>
      <c r="AE30" s="431" t="s">
        <v>465</v>
      </c>
      <c r="AF30" s="431" t="s">
        <v>466</v>
      </c>
      <c r="AG30" s="431"/>
      <c r="AH30" s="483"/>
      <c r="AI30" s="431" t="s">
        <v>453</v>
      </c>
      <c r="AJ30" s="431"/>
      <c r="AK30" s="432"/>
      <c r="AL30" s="436"/>
      <c r="AM30" s="437"/>
      <c r="AN30" s="437"/>
      <c r="AO30" s="437"/>
      <c r="AP30" s="437"/>
      <c r="AQ30" s="458"/>
      <c r="AR30" s="101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1"/>
      <c r="CF30" s="101"/>
      <c r="CG30" s="101"/>
      <c r="CH30" s="101"/>
      <c r="CI30" s="101"/>
      <c r="CJ30" s="101"/>
      <c r="CK30" s="101"/>
    </row>
    <row r="31" spans="1:89" s="92" customFormat="1" ht="18.75" customHeight="1">
      <c r="A31" s="479"/>
      <c r="B31" s="462"/>
      <c r="C31" s="462"/>
      <c r="D31" s="462"/>
      <c r="E31" s="462"/>
      <c r="F31" s="462"/>
      <c r="G31" s="462"/>
      <c r="H31" s="484"/>
      <c r="I31" s="430"/>
      <c r="J31" s="431" t="s">
        <v>467</v>
      </c>
      <c r="K31" s="2004" t="s">
        <v>468</v>
      </c>
      <c r="L31" s="2004"/>
      <c r="M31" s="2004"/>
      <c r="N31" s="429" t="s">
        <v>469</v>
      </c>
      <c r="O31" s="432"/>
      <c r="P31" s="2166" t="s">
        <v>448</v>
      </c>
      <c r="Q31" s="2167"/>
      <c r="R31" s="485"/>
      <c r="S31" s="1999">
        <f>+AI8</f>
        <v>463.73600000000005</v>
      </c>
      <c r="T31" s="2004"/>
      <c r="U31" s="2004"/>
      <c r="V31" s="431"/>
      <c r="W31" s="431" t="s">
        <v>463</v>
      </c>
      <c r="X31" s="462" t="s">
        <v>449</v>
      </c>
      <c r="Y31" s="480" t="s">
        <v>464</v>
      </c>
      <c r="Z31" s="481"/>
      <c r="AA31" s="459"/>
      <c r="AB31" s="482"/>
      <c r="AC31" s="429"/>
      <c r="AD31" s="462"/>
      <c r="AE31" s="431" t="s">
        <v>465</v>
      </c>
      <c r="AF31" s="2169">
        <f>+U8</f>
        <v>27</v>
      </c>
      <c r="AG31" s="2004"/>
      <c r="AH31" s="2004"/>
      <c r="AI31" s="431" t="s">
        <v>453</v>
      </c>
      <c r="AJ31" s="486"/>
      <c r="AK31" s="432"/>
      <c r="AL31" s="2005">
        <f>+S31-3*AF31</f>
        <v>382.73600000000005</v>
      </c>
      <c r="AM31" s="2006"/>
      <c r="AN31" s="2006"/>
      <c r="AO31" s="2006"/>
      <c r="AP31" s="2006"/>
      <c r="AQ31" s="2007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</row>
    <row r="32" spans="1:89" s="54" customFormat="1" ht="18.75" customHeight="1">
      <c r="A32" s="479"/>
      <c r="B32" s="462"/>
      <c r="C32" s="462"/>
      <c r="D32" s="462"/>
      <c r="E32" s="462"/>
      <c r="F32" s="462"/>
      <c r="G32" s="462"/>
      <c r="H32" s="484"/>
      <c r="I32" s="487"/>
      <c r="J32" s="488" t="s">
        <v>467</v>
      </c>
      <c r="K32" s="2180" t="s">
        <v>470</v>
      </c>
      <c r="L32" s="2180"/>
      <c r="M32" s="2180"/>
      <c r="N32" s="489" t="s">
        <v>469</v>
      </c>
      <c r="O32" s="490"/>
      <c r="P32" s="2181" t="s">
        <v>448</v>
      </c>
      <c r="Q32" s="2182"/>
      <c r="R32" s="491"/>
      <c r="S32" s="2203">
        <f>+AI18</f>
        <v>646.10399999999981</v>
      </c>
      <c r="T32" s="2180"/>
      <c r="U32" s="2180"/>
      <c r="V32" s="488"/>
      <c r="W32" s="488" t="s">
        <v>463</v>
      </c>
      <c r="X32" s="492" t="s">
        <v>449</v>
      </c>
      <c r="Y32" s="493" t="s">
        <v>464</v>
      </c>
      <c r="Z32" s="494"/>
      <c r="AA32" s="495"/>
      <c r="AB32" s="496"/>
      <c r="AC32" s="489"/>
      <c r="AD32" s="492"/>
      <c r="AE32" s="488" t="s">
        <v>465</v>
      </c>
      <c r="AF32" s="2214">
        <f>+U18</f>
        <v>40</v>
      </c>
      <c r="AG32" s="2180"/>
      <c r="AH32" s="2180"/>
      <c r="AI32" s="488" t="s">
        <v>453</v>
      </c>
      <c r="AJ32" s="497"/>
      <c r="AK32" s="490"/>
      <c r="AL32" s="2215">
        <f>+S32-3*AF32</f>
        <v>526.10399999999981</v>
      </c>
      <c r="AM32" s="2216"/>
      <c r="AN32" s="2216"/>
      <c r="AO32" s="2216"/>
      <c r="AP32" s="2216"/>
      <c r="AQ32" s="2217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</row>
    <row r="33" spans="1:89" s="92" customFormat="1" ht="18.75" customHeight="1">
      <c r="A33" s="479"/>
      <c r="B33" s="462"/>
      <c r="C33" s="462"/>
      <c r="D33" s="462"/>
      <c r="E33" s="462"/>
      <c r="F33" s="462"/>
      <c r="G33" s="462"/>
      <c r="H33" s="484"/>
      <c r="I33" s="430"/>
      <c r="J33" s="431"/>
      <c r="K33" s="2004" t="s">
        <v>460</v>
      </c>
      <c r="L33" s="2004"/>
      <c r="M33" s="2004"/>
      <c r="N33" s="429"/>
      <c r="O33" s="432"/>
      <c r="P33" s="2166" t="s">
        <v>448</v>
      </c>
      <c r="Q33" s="2167"/>
      <c r="R33" s="485"/>
      <c r="S33" s="2172">
        <f>+AL31</f>
        <v>382.73600000000005</v>
      </c>
      <c r="T33" s="2172"/>
      <c r="U33" s="2172"/>
      <c r="V33" s="431"/>
      <c r="W33" s="431" t="s">
        <v>451</v>
      </c>
      <c r="X33" s="462"/>
      <c r="Y33" s="2172">
        <f>+AL32</f>
        <v>526.10399999999981</v>
      </c>
      <c r="Z33" s="2172"/>
      <c r="AA33" s="2172"/>
      <c r="AB33" s="482"/>
      <c r="AC33" s="429"/>
      <c r="AD33" s="462"/>
      <c r="AE33" s="431"/>
      <c r="AF33" s="498"/>
      <c r="AG33" s="459"/>
      <c r="AH33" s="459"/>
      <c r="AI33" s="431"/>
      <c r="AJ33" s="486" t="s">
        <v>456</v>
      </c>
      <c r="AK33" s="432"/>
      <c r="AL33" s="2005">
        <f>+S33+Y33</f>
        <v>908.83999999999992</v>
      </c>
      <c r="AM33" s="2006"/>
      <c r="AN33" s="2006"/>
      <c r="AO33" s="2006"/>
      <c r="AP33" s="2006"/>
      <c r="AQ33" s="2007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</row>
    <row r="34" spans="1:89" s="92" customFormat="1" ht="18.75" customHeight="1">
      <c r="A34" s="416" t="s">
        <v>471</v>
      </c>
      <c r="B34" s="417"/>
      <c r="C34" s="417"/>
      <c r="D34" s="417"/>
      <c r="E34" s="417"/>
      <c r="F34" s="417"/>
      <c r="G34" s="417"/>
      <c r="H34" s="418"/>
      <c r="I34" s="499" t="s">
        <v>41</v>
      </c>
      <c r="J34" s="417"/>
      <c r="K34" s="417"/>
      <c r="L34" s="417"/>
      <c r="M34" s="417"/>
      <c r="N34" s="417"/>
      <c r="O34" s="418"/>
      <c r="P34" s="416" t="s">
        <v>472</v>
      </c>
      <c r="Q34" s="418"/>
      <c r="R34" s="423"/>
      <c r="S34" s="500" t="s">
        <v>467</v>
      </c>
      <c r="T34" s="417" t="s">
        <v>473</v>
      </c>
      <c r="U34" s="417"/>
      <c r="V34" s="417"/>
      <c r="W34" s="417"/>
      <c r="X34" s="417"/>
      <c r="Y34" s="501" t="s">
        <v>474</v>
      </c>
      <c r="Z34" s="417" t="s">
        <v>475</v>
      </c>
      <c r="AA34" s="417"/>
      <c r="AB34" s="417"/>
      <c r="AC34" s="417"/>
      <c r="AD34" s="417"/>
      <c r="AE34" s="423" t="s">
        <v>469</v>
      </c>
      <c r="AF34" s="423"/>
      <c r="AG34" s="500"/>
      <c r="AH34" s="423"/>
      <c r="AI34" s="423"/>
      <c r="AJ34" s="423"/>
      <c r="AK34" s="424"/>
      <c r="AL34" s="502"/>
      <c r="AM34" s="503"/>
      <c r="AN34" s="503"/>
      <c r="AO34" s="503"/>
      <c r="AP34" s="503"/>
      <c r="AQ34" s="504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</row>
    <row r="35" spans="1:89" s="92" customFormat="1" ht="18.75" customHeight="1">
      <c r="A35" s="505"/>
      <c r="B35" s="506"/>
      <c r="C35" s="506"/>
      <c r="D35" s="506"/>
      <c r="E35" s="506"/>
      <c r="F35" s="506"/>
      <c r="G35" s="506"/>
      <c r="H35" s="507"/>
      <c r="I35" s="468"/>
      <c r="J35" s="469"/>
      <c r="K35" s="469"/>
      <c r="L35" s="469"/>
      <c r="M35" s="469"/>
      <c r="N35" s="469"/>
      <c r="O35" s="471"/>
      <c r="P35" s="468"/>
      <c r="Q35" s="471"/>
      <c r="R35" s="508"/>
      <c r="S35" s="509" t="s">
        <v>467</v>
      </c>
      <c r="T35" s="2170">
        <f>+U10</f>
        <v>85</v>
      </c>
      <c r="U35" s="2171"/>
      <c r="V35" s="2171"/>
      <c r="W35" s="2171"/>
      <c r="X35" s="2171"/>
      <c r="Y35" s="510" t="s">
        <v>474</v>
      </c>
      <c r="Z35" s="2170">
        <f>+U18</f>
        <v>40</v>
      </c>
      <c r="AA35" s="2171"/>
      <c r="AB35" s="2171"/>
      <c r="AC35" s="2171"/>
      <c r="AD35" s="2171"/>
      <c r="AE35" s="469" t="s">
        <v>469</v>
      </c>
      <c r="AF35" s="469"/>
      <c r="AG35" s="509"/>
      <c r="AH35" s="469"/>
      <c r="AI35" s="469"/>
      <c r="AJ35" s="469"/>
      <c r="AK35" s="471"/>
      <c r="AL35" s="2200">
        <f>+T35+Z35</f>
        <v>125</v>
      </c>
      <c r="AM35" s="2201"/>
      <c r="AN35" s="2201"/>
      <c r="AO35" s="2201"/>
      <c r="AP35" s="2201"/>
      <c r="AQ35" s="2202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</row>
    <row r="36" spans="1:89" s="92" customFormat="1" ht="18.75" customHeight="1">
      <c r="A36" s="428" t="s">
        <v>476</v>
      </c>
      <c r="B36" s="429"/>
      <c r="C36" s="429"/>
      <c r="D36" s="429"/>
      <c r="E36" s="429"/>
      <c r="F36" s="429"/>
      <c r="G36" s="429"/>
      <c r="H36" s="421"/>
      <c r="I36" s="428" t="s">
        <v>477</v>
      </c>
      <c r="J36" s="429"/>
      <c r="K36" s="429"/>
      <c r="L36" s="429"/>
      <c r="M36" s="429"/>
      <c r="N36" s="429"/>
      <c r="O36" s="421"/>
      <c r="P36" s="428" t="s">
        <v>448</v>
      </c>
      <c r="Q36" s="421"/>
      <c r="R36" s="485" t="s">
        <v>478</v>
      </c>
      <c r="S36" s="459" t="s">
        <v>479</v>
      </c>
      <c r="T36" s="431" t="s">
        <v>480</v>
      </c>
      <c r="U36" s="431"/>
      <c r="V36" s="431"/>
      <c r="W36" s="431"/>
      <c r="X36" s="429"/>
      <c r="Y36" s="462"/>
      <c r="Z36" s="462"/>
      <c r="AA36" s="462"/>
      <c r="AB36" s="429"/>
      <c r="AC36" s="429"/>
      <c r="AD36" s="429"/>
      <c r="AE36" s="459"/>
      <c r="AF36" s="429"/>
      <c r="AG36" s="429"/>
      <c r="AH36" s="429"/>
      <c r="AI36" s="429"/>
      <c r="AJ36" s="431"/>
      <c r="AK36" s="432"/>
      <c r="AL36" s="436"/>
      <c r="AM36" s="437"/>
      <c r="AN36" s="437"/>
      <c r="AO36" s="437"/>
      <c r="AP36" s="437"/>
      <c r="AQ36" s="458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</row>
    <row r="37" spans="1:89" s="92" customFormat="1" ht="18.75" customHeight="1">
      <c r="A37" s="511"/>
      <c r="B37" s="506"/>
      <c r="C37" s="506"/>
      <c r="D37" s="506"/>
      <c r="E37" s="506"/>
      <c r="F37" s="506"/>
      <c r="G37" s="506"/>
      <c r="H37" s="507"/>
      <c r="I37" s="508"/>
      <c r="J37" s="470"/>
      <c r="K37" s="512"/>
      <c r="L37" s="470"/>
      <c r="M37" s="470"/>
      <c r="N37" s="470"/>
      <c r="O37" s="513"/>
      <c r="P37" s="468"/>
      <c r="Q37" s="471"/>
      <c r="R37" s="514"/>
      <c r="S37" s="2057">
        <f>+AI18</f>
        <v>646.10399999999981</v>
      </c>
      <c r="T37" s="2058"/>
      <c r="U37" s="2058"/>
      <c r="V37" s="2058"/>
      <c r="W37" s="470" t="s">
        <v>463</v>
      </c>
      <c r="X37" s="515" t="s">
        <v>449</v>
      </c>
      <c r="Y37" s="2058">
        <v>1</v>
      </c>
      <c r="Z37" s="2058"/>
      <c r="AA37" s="516"/>
      <c r="AB37" s="517" t="s">
        <v>451</v>
      </c>
      <c r="AC37" s="470"/>
      <c r="AD37" s="2058">
        <v>1</v>
      </c>
      <c r="AE37" s="2058"/>
      <c r="AF37" s="470" t="s">
        <v>453</v>
      </c>
      <c r="AG37" s="470" t="s">
        <v>481</v>
      </c>
      <c r="AH37" s="2218">
        <f>+U18</f>
        <v>40</v>
      </c>
      <c r="AI37" s="2058"/>
      <c r="AJ37" s="2058"/>
      <c r="AK37" s="471"/>
      <c r="AL37" s="2024">
        <f>+S37-(Y37+AD37)*AH37</f>
        <v>566.10399999999981</v>
      </c>
      <c r="AM37" s="2025"/>
      <c r="AN37" s="2025"/>
      <c r="AO37" s="2025"/>
      <c r="AP37" s="2025"/>
      <c r="AQ37" s="2026"/>
      <c r="AR37" s="101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1"/>
      <c r="CF37" s="101"/>
      <c r="CG37" s="101"/>
      <c r="CH37" s="101"/>
      <c r="CI37" s="101"/>
      <c r="CJ37" s="101"/>
      <c r="CK37" s="101"/>
    </row>
    <row r="38" spans="1:89" s="92" customFormat="1" ht="18.75" customHeight="1">
      <c r="A38" s="2166" t="s">
        <v>482</v>
      </c>
      <c r="B38" s="2004"/>
      <c r="C38" s="2004"/>
      <c r="D38" s="2004"/>
      <c r="E38" s="2004"/>
      <c r="F38" s="2004"/>
      <c r="G38" s="2004"/>
      <c r="H38" s="2167"/>
      <c r="I38" s="2173" t="s">
        <v>483</v>
      </c>
      <c r="J38" s="2174"/>
      <c r="K38" s="2174"/>
      <c r="L38" s="2174"/>
      <c r="M38" s="2174"/>
      <c r="N38" s="2174"/>
      <c r="O38" s="2175"/>
      <c r="P38" s="518" t="s">
        <v>41</v>
      </c>
      <c r="Q38" s="519"/>
      <c r="R38" s="479" t="s">
        <v>484</v>
      </c>
      <c r="S38" s="429"/>
      <c r="T38" s="459"/>
      <c r="U38" s="431"/>
      <c r="V38" s="520"/>
      <c r="W38" s="521"/>
      <c r="X38" s="521"/>
      <c r="Y38" s="521"/>
      <c r="Z38" s="522"/>
      <c r="AA38" s="520"/>
      <c r="AB38" s="521"/>
      <c r="AC38" s="523"/>
      <c r="AD38" s="523"/>
      <c r="AE38" s="431"/>
      <c r="AF38" s="431"/>
      <c r="AG38" s="431"/>
      <c r="AH38" s="431"/>
      <c r="AI38" s="483"/>
      <c r="AJ38" s="431"/>
      <c r="AK38" s="432"/>
      <c r="AL38" s="524"/>
      <c r="AM38" s="525"/>
      <c r="AN38" s="525"/>
      <c r="AO38" s="525"/>
      <c r="AP38" s="525"/>
      <c r="AQ38" s="438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</row>
    <row r="39" spans="1:89" s="92" customFormat="1" ht="18.75" customHeight="1">
      <c r="A39" s="479"/>
      <c r="B39" s="462"/>
      <c r="C39" s="462"/>
      <c r="D39" s="462"/>
      <c r="E39" s="462"/>
      <c r="F39" s="462"/>
      <c r="G39" s="462"/>
      <c r="H39" s="484"/>
      <c r="I39" s="428" t="s">
        <v>485</v>
      </c>
      <c r="J39" s="429"/>
      <c r="K39" s="429"/>
      <c r="L39" s="429"/>
      <c r="M39" s="429"/>
      <c r="N39" s="429"/>
      <c r="O39" s="421"/>
      <c r="P39" s="518" t="s">
        <v>41</v>
      </c>
      <c r="Q39" s="519"/>
      <c r="R39" s="430" t="s">
        <v>1022</v>
      </c>
      <c r="S39" s="431"/>
      <c r="T39" s="431"/>
      <c r="U39" s="431"/>
      <c r="V39" s="431"/>
      <c r="W39" s="431"/>
      <c r="X39" s="431"/>
      <c r="Y39" s="1999">
        <f>AI10</f>
        <v>1396.691</v>
      </c>
      <c r="Z39" s="1999"/>
      <c r="AA39" s="1999"/>
      <c r="AB39" s="1999"/>
      <c r="AC39" s="520"/>
      <c r="AD39" s="2054"/>
      <c r="AE39" s="2168"/>
      <c r="AF39" s="2168"/>
      <c r="AG39" s="459"/>
      <c r="AH39" s="2169"/>
      <c r="AI39" s="2169"/>
      <c r="AJ39" s="2169"/>
      <c r="AK39" s="432"/>
      <c r="AL39" s="2005">
        <f>ROUND(Y39+AD39*AH39,3)</f>
        <v>1396.691</v>
      </c>
      <c r="AM39" s="2006"/>
      <c r="AN39" s="2006"/>
      <c r="AO39" s="2006"/>
      <c r="AP39" s="2006"/>
      <c r="AQ39" s="2007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</row>
    <row r="40" spans="1:89" s="53" customFormat="1" ht="18.75" customHeight="1">
      <c r="A40" s="526"/>
      <c r="B40" s="527"/>
      <c r="C40" s="527"/>
      <c r="D40" s="527"/>
      <c r="E40" s="527"/>
      <c r="F40" s="527"/>
      <c r="G40" s="527"/>
      <c r="H40" s="528"/>
      <c r="I40" s="529"/>
      <c r="J40" s="530"/>
      <c r="K40" s="530"/>
      <c r="L40" s="530"/>
      <c r="M40" s="530"/>
      <c r="N40" s="530"/>
      <c r="O40" s="531"/>
      <c r="P40" s="465"/>
      <c r="Q40" s="519"/>
      <c r="R40" s="532" t="s">
        <v>502</v>
      </c>
      <c r="S40" s="533"/>
      <c r="T40" s="533"/>
      <c r="U40" s="533"/>
      <c r="V40" s="533"/>
      <c r="W40" s="2008">
        <f>+AL39</f>
        <v>1396.691</v>
      </c>
      <c r="X40" s="2008"/>
      <c r="Y40" s="2008"/>
      <c r="Z40" s="2008"/>
      <c r="AA40" s="2008"/>
      <c r="AB40" s="534" t="s">
        <v>501</v>
      </c>
      <c r="AC40" s="535">
        <v>0.106</v>
      </c>
      <c r="AD40" s="536"/>
      <c r="AE40" s="536"/>
      <c r="AF40" s="537"/>
      <c r="AG40" s="537"/>
      <c r="AH40" s="533"/>
      <c r="AI40" s="533"/>
      <c r="AJ40" s="533"/>
      <c r="AK40" s="538"/>
      <c r="AL40" s="2009">
        <f>ROUND(W40*AC40,3)</f>
        <v>148.04900000000001</v>
      </c>
      <c r="AM40" s="2010"/>
      <c r="AN40" s="2010"/>
      <c r="AO40" s="2010"/>
      <c r="AP40" s="2010"/>
      <c r="AQ40" s="2011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</row>
    <row r="41" spans="1:89" s="53" customFormat="1" ht="18.75" customHeight="1">
      <c r="A41" s="526"/>
      <c r="B41" s="527"/>
      <c r="C41" s="527"/>
      <c r="D41" s="527"/>
      <c r="E41" s="527"/>
      <c r="F41" s="527"/>
      <c r="G41" s="527"/>
      <c r="H41" s="528"/>
      <c r="I41" s="539"/>
      <c r="J41" s="540"/>
      <c r="K41" s="540"/>
      <c r="L41" s="540"/>
      <c r="M41" s="540"/>
      <c r="N41" s="540"/>
      <c r="O41" s="541"/>
      <c r="P41" s="529" t="s">
        <v>503</v>
      </c>
      <c r="Q41" s="519"/>
      <c r="R41" s="526" t="s">
        <v>504</v>
      </c>
      <c r="S41" s="530"/>
      <c r="T41" s="530">
        <v>7</v>
      </c>
      <c r="U41" s="530" t="s">
        <v>505</v>
      </c>
      <c r="V41" s="530"/>
      <c r="W41" s="2188">
        <f>AL40</f>
        <v>148.04900000000001</v>
      </c>
      <c r="X41" s="2188"/>
      <c r="Y41" s="2188"/>
      <c r="Z41" s="2188"/>
      <c r="AA41" s="2188"/>
      <c r="AB41" s="542" t="s">
        <v>501</v>
      </c>
      <c r="AC41" s="543">
        <f>1+T41/100</f>
        <v>1.07</v>
      </c>
      <c r="AD41" s="544"/>
      <c r="AE41" s="544"/>
      <c r="AF41" s="530"/>
      <c r="AG41" s="530"/>
      <c r="AH41" s="530"/>
      <c r="AI41" s="530"/>
      <c r="AJ41" s="530"/>
      <c r="AK41" s="531"/>
      <c r="AL41" s="2036">
        <f>ROUND(W41*AC41,3)</f>
        <v>158.41200000000001</v>
      </c>
      <c r="AM41" s="2037"/>
      <c r="AN41" s="2037"/>
      <c r="AO41" s="2037"/>
      <c r="AP41" s="2037"/>
      <c r="AQ41" s="2038"/>
      <c r="AR41" s="55" t="s">
        <v>1034</v>
      </c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</row>
    <row r="42" spans="1:89" s="53" customFormat="1" ht="18.75" customHeight="1">
      <c r="A42" s="526"/>
      <c r="B42" s="527"/>
      <c r="C42" s="527"/>
      <c r="D42" s="527"/>
      <c r="E42" s="527"/>
      <c r="F42" s="527"/>
      <c r="G42" s="527"/>
      <c r="H42" s="528"/>
      <c r="I42" s="465" t="s">
        <v>506</v>
      </c>
      <c r="J42" s="545"/>
      <c r="K42" s="545"/>
      <c r="L42" s="545"/>
      <c r="M42" s="545"/>
      <c r="N42" s="545"/>
      <c r="O42" s="519"/>
      <c r="P42" s="546" t="s">
        <v>41</v>
      </c>
      <c r="Q42" s="547"/>
      <c r="R42" s="548" t="s">
        <v>506</v>
      </c>
      <c r="S42" s="533"/>
      <c r="T42" s="533"/>
      <c r="U42" s="533"/>
      <c r="V42" s="533"/>
      <c r="W42" s="533"/>
      <c r="X42" s="533"/>
      <c r="Y42" s="2207">
        <f>AI18</f>
        <v>646.10399999999981</v>
      </c>
      <c r="Z42" s="2207"/>
      <c r="AA42" s="2207"/>
      <c r="AB42" s="2207"/>
      <c r="AC42" s="549"/>
      <c r="AD42" s="2223"/>
      <c r="AE42" s="2224"/>
      <c r="AF42" s="2224"/>
      <c r="AG42" s="534"/>
      <c r="AH42" s="2225"/>
      <c r="AI42" s="2225"/>
      <c r="AJ42" s="2225"/>
      <c r="AK42" s="538"/>
      <c r="AL42" s="2208">
        <f>ROUND(Y42-AD42*AH42,3)</f>
        <v>646.10400000000004</v>
      </c>
      <c r="AM42" s="2209"/>
      <c r="AN42" s="2209"/>
      <c r="AO42" s="2209"/>
      <c r="AP42" s="2209"/>
      <c r="AQ42" s="2210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</row>
    <row r="43" spans="1:89" s="53" customFormat="1" ht="18.75" customHeight="1">
      <c r="A43" s="526"/>
      <c r="B43" s="527"/>
      <c r="C43" s="527"/>
      <c r="D43" s="527"/>
      <c r="E43" s="527"/>
      <c r="F43" s="527"/>
      <c r="G43" s="527"/>
      <c r="H43" s="528"/>
      <c r="I43" s="529"/>
      <c r="J43" s="530"/>
      <c r="K43" s="530"/>
      <c r="L43" s="530"/>
      <c r="M43" s="530"/>
      <c r="N43" s="530"/>
      <c r="O43" s="531"/>
      <c r="P43" s="465"/>
      <c r="Q43" s="519"/>
      <c r="R43" s="532" t="s">
        <v>502</v>
      </c>
      <c r="S43" s="533"/>
      <c r="T43" s="533"/>
      <c r="U43" s="533"/>
      <c r="V43" s="533"/>
      <c r="W43" s="2008">
        <f>+AL42</f>
        <v>646.10400000000004</v>
      </c>
      <c r="X43" s="2008"/>
      <c r="Y43" s="2008"/>
      <c r="Z43" s="2008"/>
      <c r="AA43" s="2008"/>
      <c r="AB43" s="534" t="s">
        <v>501</v>
      </c>
      <c r="AC43" s="535">
        <v>0.106</v>
      </c>
      <c r="AD43" s="536"/>
      <c r="AE43" s="536"/>
      <c r="AF43" s="537"/>
      <c r="AG43" s="537"/>
      <c r="AH43" s="533"/>
      <c r="AI43" s="533"/>
      <c r="AJ43" s="533"/>
      <c r="AK43" s="538"/>
      <c r="AL43" s="2208">
        <f>ROUND(W43*AC43,3)</f>
        <v>68.486999999999995</v>
      </c>
      <c r="AM43" s="2209"/>
      <c r="AN43" s="2209"/>
      <c r="AO43" s="2209"/>
      <c r="AP43" s="2209"/>
      <c r="AQ43" s="2210"/>
      <c r="AR43" s="55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55"/>
      <c r="CF43" s="55"/>
      <c r="CG43" s="55"/>
      <c r="CH43" s="55"/>
      <c r="CI43" s="55"/>
      <c r="CJ43" s="55"/>
      <c r="CK43" s="55"/>
    </row>
    <row r="44" spans="1:89" s="57" customFormat="1" ht="18.75" customHeight="1">
      <c r="A44" s="526"/>
      <c r="B44" s="527"/>
      <c r="C44" s="527"/>
      <c r="D44" s="527"/>
      <c r="E44" s="527"/>
      <c r="F44" s="527"/>
      <c r="G44" s="527"/>
      <c r="H44" s="528"/>
      <c r="I44" s="539"/>
      <c r="J44" s="540"/>
      <c r="K44" s="540"/>
      <c r="L44" s="540"/>
      <c r="M44" s="540"/>
      <c r="N44" s="540"/>
      <c r="O44" s="541"/>
      <c r="P44" s="539" t="s">
        <v>503</v>
      </c>
      <c r="Q44" s="550"/>
      <c r="R44" s="551" t="s">
        <v>504</v>
      </c>
      <c r="S44" s="540"/>
      <c r="T44" s="540">
        <v>7</v>
      </c>
      <c r="U44" s="540" t="s">
        <v>505</v>
      </c>
      <c r="V44" s="540"/>
      <c r="W44" s="2012">
        <f>AL43</f>
        <v>68.486999999999995</v>
      </c>
      <c r="X44" s="2012"/>
      <c r="Y44" s="2012"/>
      <c r="Z44" s="2012"/>
      <c r="AA44" s="2012"/>
      <c r="AB44" s="552" t="s">
        <v>501</v>
      </c>
      <c r="AC44" s="553">
        <f>1+T44/100</f>
        <v>1.07</v>
      </c>
      <c r="AD44" s="554"/>
      <c r="AE44" s="554"/>
      <c r="AF44" s="540"/>
      <c r="AG44" s="540"/>
      <c r="AH44" s="540"/>
      <c r="AI44" s="540"/>
      <c r="AJ44" s="540"/>
      <c r="AK44" s="541"/>
      <c r="AL44" s="2211">
        <f>ROUND(W44*AC44,3)</f>
        <v>73.281000000000006</v>
      </c>
      <c r="AM44" s="2212"/>
      <c r="AN44" s="2212"/>
      <c r="AO44" s="2212"/>
      <c r="AP44" s="2212"/>
      <c r="AQ44" s="2213"/>
      <c r="AR44" s="102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2"/>
      <c r="CF44" s="102"/>
      <c r="CG44" s="102"/>
      <c r="CH44" s="102"/>
      <c r="CI44" s="102"/>
      <c r="CJ44" s="102"/>
      <c r="CK44" s="102"/>
    </row>
    <row r="45" spans="1:89" s="92" customFormat="1" ht="18.75" customHeight="1">
      <c r="A45" s="479"/>
      <c r="B45" s="462"/>
      <c r="C45" s="462"/>
      <c r="D45" s="462"/>
      <c r="E45" s="462"/>
      <c r="F45" s="462"/>
      <c r="G45" s="462"/>
      <c r="H45" s="484"/>
      <c r="I45" s="2166" t="s">
        <v>507</v>
      </c>
      <c r="J45" s="2004"/>
      <c r="K45" s="2004"/>
      <c r="L45" s="2004"/>
      <c r="M45" s="2004"/>
      <c r="N45" s="2004"/>
      <c r="O45" s="2167"/>
      <c r="P45" s="518" t="s">
        <v>41</v>
      </c>
      <c r="Q45" s="519"/>
      <c r="R45" s="479" t="s">
        <v>508</v>
      </c>
      <c r="S45" s="429"/>
      <c r="T45" s="459"/>
      <c r="U45" s="431"/>
      <c r="V45" s="520"/>
      <c r="W45" s="521"/>
      <c r="X45" s="521"/>
      <c r="Y45" s="521"/>
      <c r="Z45" s="522"/>
      <c r="AA45" s="520"/>
      <c r="AB45" s="521"/>
      <c r="AC45" s="523"/>
      <c r="AD45" s="523"/>
      <c r="AE45" s="431"/>
      <c r="AF45" s="431"/>
      <c r="AG45" s="431"/>
      <c r="AH45" s="431"/>
      <c r="AI45" s="483"/>
      <c r="AJ45" s="431"/>
      <c r="AK45" s="432"/>
      <c r="AL45" s="524"/>
      <c r="AM45" s="525"/>
      <c r="AN45" s="525"/>
      <c r="AO45" s="525"/>
      <c r="AP45" s="525"/>
      <c r="AQ45" s="438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</row>
    <row r="46" spans="1:89" s="92" customFormat="1" ht="18.75" customHeight="1">
      <c r="A46" s="479"/>
      <c r="B46" s="462"/>
      <c r="C46" s="462"/>
      <c r="D46" s="462"/>
      <c r="E46" s="462"/>
      <c r="F46" s="462"/>
      <c r="G46" s="462"/>
      <c r="H46" s="484"/>
      <c r="I46" s="2166" t="s">
        <v>506</v>
      </c>
      <c r="J46" s="2004"/>
      <c r="K46" s="2004"/>
      <c r="L46" s="2004"/>
      <c r="M46" s="2004"/>
      <c r="N46" s="2004"/>
      <c r="O46" s="2167"/>
      <c r="P46" s="518" t="s">
        <v>41</v>
      </c>
      <c r="Q46" s="519"/>
      <c r="R46" s="430" t="s">
        <v>506</v>
      </c>
      <c r="S46" s="431"/>
      <c r="T46" s="431"/>
      <c r="U46" s="431"/>
      <c r="V46" s="431"/>
      <c r="W46" s="431"/>
      <c r="X46" s="431"/>
      <c r="Y46" s="522"/>
      <c r="Z46" s="522"/>
      <c r="AA46" s="522"/>
      <c r="AB46" s="522"/>
      <c r="AC46" s="431"/>
      <c r="AD46" s="431"/>
      <c r="AE46" s="431"/>
      <c r="AF46" s="2054">
        <f>+AL37</f>
        <v>566.10399999999981</v>
      </c>
      <c r="AG46" s="2168"/>
      <c r="AH46" s="2168"/>
      <c r="AI46" s="431"/>
      <c r="AJ46" s="431"/>
      <c r="AK46" s="432"/>
      <c r="AL46" s="2005">
        <f>AF46</f>
        <v>566.10399999999981</v>
      </c>
      <c r="AM46" s="2006"/>
      <c r="AN46" s="2006"/>
      <c r="AO46" s="2006"/>
      <c r="AP46" s="2006"/>
      <c r="AQ46" s="2007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</row>
    <row r="47" spans="1:89" s="92" customFormat="1" ht="18.75" customHeight="1">
      <c r="A47" s="479"/>
      <c r="B47" s="462"/>
      <c r="C47" s="462"/>
      <c r="D47" s="462"/>
      <c r="E47" s="462"/>
      <c r="F47" s="462"/>
      <c r="G47" s="462"/>
      <c r="H47" s="484"/>
      <c r="I47" s="430"/>
      <c r="J47" s="431"/>
      <c r="K47" s="431"/>
      <c r="L47" s="431"/>
      <c r="M47" s="431"/>
      <c r="N47" s="431"/>
      <c r="O47" s="432"/>
      <c r="P47" s="465"/>
      <c r="Q47" s="519"/>
      <c r="R47" s="555" t="s">
        <v>502</v>
      </c>
      <c r="S47" s="556"/>
      <c r="T47" s="556"/>
      <c r="U47" s="556"/>
      <c r="V47" s="556"/>
      <c r="W47" s="2008">
        <f>+AL46</f>
        <v>566.10399999999981</v>
      </c>
      <c r="X47" s="2008"/>
      <c r="Y47" s="2008"/>
      <c r="Z47" s="2008"/>
      <c r="AA47" s="2008"/>
      <c r="AB47" s="557" t="s">
        <v>501</v>
      </c>
      <c r="AC47" s="535">
        <v>0.106</v>
      </c>
      <c r="AD47" s="536"/>
      <c r="AE47" s="536"/>
      <c r="AF47" s="537"/>
      <c r="AG47" s="537"/>
      <c r="AH47" s="533"/>
      <c r="AI47" s="533"/>
      <c r="AJ47" s="533"/>
      <c r="AK47" s="538"/>
      <c r="AL47" s="2009">
        <f>ROUND(W47*AC47,3)</f>
        <v>60.006999999999998</v>
      </c>
      <c r="AM47" s="2010"/>
      <c r="AN47" s="2010"/>
      <c r="AO47" s="2010"/>
      <c r="AP47" s="2010"/>
      <c r="AQ47" s="2011"/>
      <c r="AR47" s="101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1"/>
      <c r="CF47" s="101"/>
      <c r="CG47" s="101"/>
      <c r="CH47" s="101"/>
      <c r="CI47" s="101"/>
      <c r="CJ47" s="101"/>
      <c r="CK47" s="101"/>
    </row>
    <row r="48" spans="1:89" s="54" customFormat="1" ht="18.75" customHeight="1">
      <c r="A48" s="479"/>
      <c r="B48" s="462"/>
      <c r="C48" s="462"/>
      <c r="D48" s="462"/>
      <c r="E48" s="462"/>
      <c r="F48" s="462"/>
      <c r="G48" s="462"/>
      <c r="H48" s="484"/>
      <c r="I48" s="445"/>
      <c r="J48" s="446"/>
      <c r="K48" s="446"/>
      <c r="L48" s="446"/>
      <c r="M48" s="446"/>
      <c r="N48" s="446"/>
      <c r="O48" s="448"/>
      <c r="P48" s="445" t="s">
        <v>503</v>
      </c>
      <c r="Q48" s="550"/>
      <c r="R48" s="451" t="s">
        <v>504</v>
      </c>
      <c r="S48" s="446"/>
      <c r="T48" s="446">
        <v>7</v>
      </c>
      <c r="U48" s="446" t="s">
        <v>505</v>
      </c>
      <c r="V48" s="446"/>
      <c r="W48" s="2012">
        <f>AL47</f>
        <v>60.006999999999998</v>
      </c>
      <c r="X48" s="2012"/>
      <c r="Y48" s="2012"/>
      <c r="Z48" s="2012"/>
      <c r="AA48" s="2012"/>
      <c r="AB48" s="558" t="s">
        <v>501</v>
      </c>
      <c r="AC48" s="553">
        <f>1+T48/100</f>
        <v>1.07</v>
      </c>
      <c r="AD48" s="554"/>
      <c r="AE48" s="554"/>
      <c r="AF48" s="540"/>
      <c r="AG48" s="540"/>
      <c r="AH48" s="540"/>
      <c r="AI48" s="540"/>
      <c r="AJ48" s="540"/>
      <c r="AK48" s="541"/>
      <c r="AL48" s="2013">
        <f>ROUND(W48*AC48,3)</f>
        <v>64.206999999999994</v>
      </c>
      <c r="AM48" s="2014"/>
      <c r="AN48" s="2014"/>
      <c r="AO48" s="2014"/>
      <c r="AP48" s="2014"/>
      <c r="AQ48" s="2015"/>
      <c r="AR48" s="103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3"/>
      <c r="CF48" s="103"/>
      <c r="CG48" s="103"/>
      <c r="CH48" s="103"/>
      <c r="CI48" s="103"/>
      <c r="CJ48" s="103"/>
      <c r="CK48" s="103"/>
    </row>
    <row r="49" spans="1:256" s="92" customFormat="1" ht="18.75" customHeight="1">
      <c r="A49" s="479"/>
      <c r="B49" s="462"/>
      <c r="C49" s="462"/>
      <c r="D49" s="462"/>
      <c r="E49" s="462"/>
      <c r="F49" s="462"/>
      <c r="G49" s="462"/>
      <c r="H49" s="484"/>
      <c r="I49" s="2166" t="s">
        <v>509</v>
      </c>
      <c r="J49" s="2004"/>
      <c r="K49" s="2004"/>
      <c r="L49" s="2004"/>
      <c r="M49" s="2004"/>
      <c r="N49" s="2004"/>
      <c r="O49" s="2167"/>
      <c r="P49" s="518" t="s">
        <v>41</v>
      </c>
      <c r="Q49" s="519"/>
      <c r="R49" s="479" t="s">
        <v>510</v>
      </c>
      <c r="S49" s="429"/>
      <c r="T49" s="459"/>
      <c r="U49" s="431"/>
      <c r="V49" s="520"/>
      <c r="W49" s="521"/>
      <c r="X49" s="521"/>
      <c r="Y49" s="521"/>
      <c r="Z49" s="522"/>
      <c r="AA49" s="520"/>
      <c r="AB49" s="521"/>
      <c r="AC49" s="523"/>
      <c r="AD49" s="523"/>
      <c r="AE49" s="431"/>
      <c r="AF49" s="431"/>
      <c r="AG49" s="431"/>
      <c r="AH49" s="431"/>
      <c r="AI49" s="483"/>
      <c r="AJ49" s="431"/>
      <c r="AK49" s="432"/>
      <c r="AL49" s="524"/>
      <c r="AM49" s="525"/>
      <c r="AN49" s="525"/>
      <c r="AO49" s="525"/>
      <c r="AP49" s="525"/>
      <c r="AQ49" s="438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</row>
    <row r="50" spans="1:256" s="92" customFormat="1" ht="18.75" customHeight="1">
      <c r="A50" s="479"/>
      <c r="B50" s="462"/>
      <c r="C50" s="462"/>
      <c r="D50" s="462"/>
      <c r="E50" s="462"/>
      <c r="F50" s="462"/>
      <c r="G50" s="462"/>
      <c r="H50" s="484"/>
      <c r="I50" s="2166" t="s">
        <v>506</v>
      </c>
      <c r="J50" s="2004"/>
      <c r="K50" s="2004"/>
      <c r="L50" s="2004"/>
      <c r="M50" s="2004"/>
      <c r="N50" s="2004"/>
      <c r="O50" s="2167"/>
      <c r="P50" s="428" t="s">
        <v>448</v>
      </c>
      <c r="Q50" s="519"/>
      <c r="R50" s="430"/>
      <c r="S50" s="431"/>
      <c r="T50" s="431"/>
      <c r="U50" s="431"/>
      <c r="V50" s="431"/>
      <c r="W50" s="431"/>
      <c r="X50" s="431"/>
      <c r="Y50" s="1999">
        <f>+AL42</f>
        <v>646.10400000000004</v>
      </c>
      <c r="Z50" s="1999"/>
      <c r="AA50" s="1999"/>
      <c r="AB50" s="1999"/>
      <c r="AC50" s="520" t="s">
        <v>511</v>
      </c>
      <c r="AD50" s="1999">
        <f>+AL46</f>
        <v>566.10399999999981</v>
      </c>
      <c r="AE50" s="1999"/>
      <c r="AF50" s="1999"/>
      <c r="AG50" s="1999"/>
      <c r="AH50" s="483"/>
      <c r="AI50" s="431"/>
      <c r="AJ50" s="431"/>
      <c r="AK50" s="432"/>
      <c r="AL50" s="2005">
        <f>ROUND(Y50-AD50,3)</f>
        <v>80</v>
      </c>
      <c r="AM50" s="2006"/>
      <c r="AN50" s="2006"/>
      <c r="AO50" s="2006"/>
      <c r="AP50" s="2006"/>
      <c r="AQ50" s="2007"/>
      <c r="AR50" s="103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</row>
    <row r="51" spans="1:256" s="92" customFormat="1" ht="18.75" customHeight="1">
      <c r="A51" s="479"/>
      <c r="B51" s="462"/>
      <c r="C51" s="462"/>
      <c r="D51" s="462"/>
      <c r="E51" s="462"/>
      <c r="F51" s="462"/>
      <c r="G51" s="462"/>
      <c r="H51" s="484"/>
      <c r="I51" s="430"/>
      <c r="J51" s="431"/>
      <c r="K51" s="431"/>
      <c r="L51" s="431"/>
      <c r="M51" s="431"/>
      <c r="N51" s="431"/>
      <c r="O51" s="432"/>
      <c r="P51" s="465"/>
      <c r="Q51" s="519"/>
      <c r="R51" s="555" t="s">
        <v>502</v>
      </c>
      <c r="S51" s="556"/>
      <c r="T51" s="556"/>
      <c r="U51" s="556"/>
      <c r="V51" s="556"/>
      <c r="W51" s="2008">
        <f>+AL50</f>
        <v>80</v>
      </c>
      <c r="X51" s="2008"/>
      <c r="Y51" s="2008"/>
      <c r="Z51" s="2008"/>
      <c r="AA51" s="2008"/>
      <c r="AB51" s="557" t="s">
        <v>501</v>
      </c>
      <c r="AC51" s="535">
        <v>0.106</v>
      </c>
      <c r="AD51" s="536"/>
      <c r="AE51" s="536"/>
      <c r="AF51" s="537"/>
      <c r="AG51" s="537"/>
      <c r="AH51" s="533"/>
      <c r="AI51" s="533"/>
      <c r="AJ51" s="533"/>
      <c r="AK51" s="538"/>
      <c r="AL51" s="2009">
        <f>ROUND(W51*AC51,3)</f>
        <v>8.48</v>
      </c>
      <c r="AM51" s="2010"/>
      <c r="AN51" s="2010"/>
      <c r="AO51" s="2010"/>
      <c r="AP51" s="2010"/>
      <c r="AQ51" s="201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</row>
    <row r="52" spans="1:256" s="92" customFormat="1" ht="18.75" customHeight="1">
      <c r="A52" s="505"/>
      <c r="B52" s="506"/>
      <c r="C52" s="506"/>
      <c r="D52" s="506"/>
      <c r="E52" s="506"/>
      <c r="F52" s="506"/>
      <c r="G52" s="506"/>
      <c r="H52" s="507"/>
      <c r="I52" s="468"/>
      <c r="J52" s="469"/>
      <c r="K52" s="469"/>
      <c r="L52" s="469"/>
      <c r="M52" s="469"/>
      <c r="N52" s="469"/>
      <c r="O52" s="471"/>
      <c r="P52" s="468" t="s">
        <v>503</v>
      </c>
      <c r="Q52" s="467"/>
      <c r="R52" s="505" t="s">
        <v>504</v>
      </c>
      <c r="S52" s="469"/>
      <c r="T52" s="469">
        <v>7</v>
      </c>
      <c r="U52" s="469" t="s">
        <v>505</v>
      </c>
      <c r="V52" s="469"/>
      <c r="W52" s="2194">
        <f>AL51</f>
        <v>8.48</v>
      </c>
      <c r="X52" s="2194"/>
      <c r="Y52" s="2194"/>
      <c r="Z52" s="2194"/>
      <c r="AA52" s="2194"/>
      <c r="AB52" s="510" t="s">
        <v>501</v>
      </c>
      <c r="AC52" s="474">
        <f>1+T52/100</f>
        <v>1.07</v>
      </c>
      <c r="AD52" s="559"/>
      <c r="AE52" s="559"/>
      <c r="AF52" s="476"/>
      <c r="AG52" s="476"/>
      <c r="AH52" s="476"/>
      <c r="AI52" s="476"/>
      <c r="AJ52" s="476"/>
      <c r="AK52" s="477"/>
      <c r="AL52" s="2024">
        <f>ROUND(W52*AC52,3)</f>
        <v>9.0739999999999998</v>
      </c>
      <c r="AM52" s="2025"/>
      <c r="AN52" s="2025"/>
      <c r="AO52" s="2025"/>
      <c r="AP52" s="2025"/>
      <c r="AQ52" s="2026"/>
      <c r="AR52" s="101" t="s">
        <v>1035</v>
      </c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</row>
    <row r="53" spans="1:256" s="92" customFormat="1" ht="18.75" customHeight="1">
      <c r="A53" s="428" t="s">
        <v>512</v>
      </c>
      <c r="B53" s="429"/>
      <c r="C53" s="429"/>
      <c r="D53" s="429"/>
      <c r="E53" s="429"/>
      <c r="F53" s="429"/>
      <c r="G53" s="429"/>
      <c r="H53" s="421"/>
      <c r="I53" s="2166" t="s">
        <v>513</v>
      </c>
      <c r="J53" s="2004"/>
      <c r="K53" s="2004"/>
      <c r="L53" s="2004"/>
      <c r="M53" s="2004"/>
      <c r="N53" s="2004"/>
      <c r="O53" s="2167"/>
      <c r="P53" s="428" t="s">
        <v>514</v>
      </c>
      <c r="Q53" s="421"/>
      <c r="R53" s="560" t="s">
        <v>467</v>
      </c>
      <c r="S53" s="429" t="s">
        <v>515</v>
      </c>
      <c r="T53" s="429"/>
      <c r="U53" s="561" t="s">
        <v>474</v>
      </c>
      <c r="V53" s="429" t="s">
        <v>516</v>
      </c>
      <c r="W53" s="429"/>
      <c r="X53" s="429"/>
      <c r="Y53" s="429"/>
      <c r="Z53" s="429"/>
      <c r="AA53" s="431" t="s">
        <v>469</v>
      </c>
      <c r="AB53" s="459" t="s">
        <v>501</v>
      </c>
      <c r="AC53" s="429" t="s">
        <v>517</v>
      </c>
      <c r="AD53" s="429"/>
      <c r="AE53" s="429"/>
      <c r="AF53" s="429"/>
      <c r="AG53" s="431" t="s">
        <v>511</v>
      </c>
      <c r="AH53" s="431" t="s">
        <v>518</v>
      </c>
      <c r="AI53" s="431"/>
      <c r="AJ53" s="431"/>
      <c r="AK53" s="432"/>
      <c r="AL53" s="436"/>
      <c r="AM53" s="437"/>
      <c r="AN53" s="437"/>
      <c r="AO53" s="437"/>
      <c r="AP53" s="437"/>
      <c r="AQ53" s="458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</row>
    <row r="54" spans="1:256" s="92" customFormat="1" ht="18.75" customHeight="1">
      <c r="A54" s="479"/>
      <c r="B54" s="462"/>
      <c r="C54" s="462"/>
      <c r="D54" s="462"/>
      <c r="E54" s="462"/>
      <c r="F54" s="462"/>
      <c r="G54" s="462"/>
      <c r="H54" s="484"/>
      <c r="I54" s="420" t="s">
        <v>41</v>
      </c>
      <c r="J54" s="429"/>
      <c r="K54" s="429"/>
      <c r="L54" s="429"/>
      <c r="M54" s="429"/>
      <c r="N54" s="429"/>
      <c r="O54" s="421"/>
      <c r="P54" s="430"/>
      <c r="Q54" s="432"/>
      <c r="R54" s="562" t="s">
        <v>519</v>
      </c>
      <c r="S54" s="429"/>
      <c r="T54" s="429"/>
      <c r="U54" s="460" t="s">
        <v>520</v>
      </c>
      <c r="V54" s="429"/>
      <c r="W54" s="429"/>
      <c r="X54" s="459" t="s">
        <v>496</v>
      </c>
      <c r="Y54" s="429">
        <v>15</v>
      </c>
      <c r="Z54" s="429"/>
      <c r="AA54" s="459" t="s">
        <v>521</v>
      </c>
      <c r="AB54" s="431" t="s">
        <v>522</v>
      </c>
      <c r="AC54" s="431"/>
      <c r="AD54" s="431"/>
      <c r="AE54" s="431"/>
      <c r="AF54" s="431"/>
      <c r="AG54" s="431"/>
      <c r="AH54" s="431"/>
      <c r="AI54" s="431"/>
      <c r="AJ54" s="431"/>
      <c r="AK54" s="432"/>
      <c r="AL54" s="436"/>
      <c r="AM54" s="437"/>
      <c r="AN54" s="437"/>
      <c r="AO54" s="437"/>
      <c r="AP54" s="437"/>
      <c r="AQ54" s="458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</row>
    <row r="55" spans="1:256" s="92" customFormat="1" ht="18.75" customHeight="1">
      <c r="A55" s="505"/>
      <c r="B55" s="506"/>
      <c r="C55" s="506"/>
      <c r="D55" s="506"/>
      <c r="E55" s="506"/>
      <c r="F55" s="506"/>
      <c r="G55" s="506"/>
      <c r="H55" s="507"/>
      <c r="I55" s="508"/>
      <c r="J55" s="470"/>
      <c r="K55" s="470"/>
      <c r="L55" s="470"/>
      <c r="M55" s="470"/>
      <c r="N55" s="470"/>
      <c r="O55" s="513"/>
      <c r="P55" s="508"/>
      <c r="Q55" s="513"/>
      <c r="R55" s="468" t="s">
        <v>523</v>
      </c>
      <c r="S55" s="469"/>
      <c r="T55" s="510" t="s">
        <v>496</v>
      </c>
      <c r="U55" s="469" t="s">
        <v>467</v>
      </c>
      <c r="V55" s="2206">
        <f>+U10</f>
        <v>85</v>
      </c>
      <c r="W55" s="2206"/>
      <c r="X55" s="2206"/>
      <c r="Y55" s="2206"/>
      <c r="Z55" s="517" t="s">
        <v>474</v>
      </c>
      <c r="AA55" s="2206">
        <f>+U18</f>
        <v>40</v>
      </c>
      <c r="AB55" s="2206"/>
      <c r="AC55" s="2206"/>
      <c r="AD55" s="2206"/>
      <c r="AE55" s="469" t="s">
        <v>469</v>
      </c>
      <c r="AF55" s="469"/>
      <c r="AG55" s="469"/>
      <c r="AH55" s="469"/>
      <c r="AI55" s="469"/>
      <c r="AJ55" s="469"/>
      <c r="AK55" s="471"/>
      <c r="AL55" s="2200">
        <f>(V55+AA55)</f>
        <v>125</v>
      </c>
      <c r="AM55" s="2201"/>
      <c r="AN55" s="2201"/>
      <c r="AO55" s="2201"/>
      <c r="AP55" s="2201"/>
      <c r="AQ55" s="2202"/>
      <c r="AR55" s="101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1"/>
      <c r="CF55" s="101"/>
      <c r="CG55" s="101"/>
      <c r="CH55" s="101"/>
      <c r="CI55" s="101"/>
      <c r="CJ55" s="101"/>
      <c r="CK55" s="101"/>
    </row>
    <row r="56" spans="1:256" s="54" customFormat="1" ht="18.75" customHeight="1">
      <c r="A56" s="1601" t="s">
        <v>524</v>
      </c>
      <c r="B56" s="1602"/>
      <c r="C56" s="1602"/>
      <c r="D56" s="1602"/>
      <c r="E56" s="1602"/>
      <c r="F56" s="1602"/>
      <c r="G56" s="1602"/>
      <c r="H56" s="1600"/>
      <c r="I56" s="428"/>
      <c r="J56" s="429"/>
      <c r="K56" s="429"/>
      <c r="L56" s="429"/>
      <c r="M56" s="429"/>
      <c r="N56" s="429"/>
      <c r="O56" s="421"/>
      <c r="P56" s="428" t="s">
        <v>514</v>
      </c>
      <c r="Q56" s="421"/>
      <c r="R56" s="560" t="s">
        <v>467</v>
      </c>
      <c r="S56" s="429" t="s">
        <v>525</v>
      </c>
      <c r="T56" s="429"/>
      <c r="U56" s="429"/>
      <c r="V56" s="429"/>
      <c r="W56" s="429"/>
      <c r="X56" s="431" t="s">
        <v>469</v>
      </c>
      <c r="Y56" s="431"/>
      <c r="Z56" s="429"/>
      <c r="AA56" s="429"/>
      <c r="AB56" s="431"/>
      <c r="AC56" s="431"/>
      <c r="AD56" s="431"/>
      <c r="AE56" s="431"/>
      <c r="AF56" s="431"/>
      <c r="AG56" s="431"/>
      <c r="AH56" s="431"/>
      <c r="AI56" s="431"/>
      <c r="AJ56" s="431"/>
      <c r="AK56" s="432"/>
      <c r="AL56" s="436"/>
      <c r="AM56" s="437"/>
      <c r="AN56" s="437"/>
      <c r="AO56" s="437"/>
      <c r="AP56" s="437"/>
      <c r="AQ56" s="458"/>
      <c r="AR56" s="103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3"/>
      <c r="CF56" s="103"/>
      <c r="CG56" s="103"/>
      <c r="CH56" s="103"/>
      <c r="CI56" s="103"/>
      <c r="CJ56" s="103"/>
      <c r="CK56" s="103"/>
    </row>
    <row r="57" spans="1:256" ht="18.75" customHeight="1">
      <c r="A57" s="479"/>
      <c r="B57" s="462"/>
      <c r="C57" s="462"/>
      <c r="D57" s="462"/>
      <c r="E57" s="462"/>
      <c r="F57" s="462"/>
      <c r="G57" s="462"/>
      <c r="H57" s="484"/>
      <c r="I57" s="2166" t="s">
        <v>526</v>
      </c>
      <c r="J57" s="2004"/>
      <c r="K57" s="2004"/>
      <c r="L57" s="2004"/>
      <c r="M57" s="2004"/>
      <c r="N57" s="2004"/>
      <c r="O57" s="2167"/>
      <c r="P57" s="428" t="s">
        <v>514</v>
      </c>
      <c r="Q57" s="421"/>
      <c r="R57" s="420" t="s">
        <v>41</v>
      </c>
      <c r="S57" s="429"/>
      <c r="T57" s="459" t="s">
        <v>496</v>
      </c>
      <c r="U57" s="2204">
        <f>+U6+U7+U9</f>
        <v>58</v>
      </c>
      <c r="V57" s="2204"/>
      <c r="W57" s="2204"/>
      <c r="X57" s="431"/>
      <c r="Y57" s="429"/>
      <c r="Z57" s="429"/>
      <c r="AA57" s="431"/>
      <c r="AB57" s="431"/>
      <c r="AC57" s="431"/>
      <c r="AD57" s="431"/>
      <c r="AE57" s="431"/>
      <c r="AF57" s="431"/>
      <c r="AG57" s="431"/>
      <c r="AH57" s="431"/>
      <c r="AI57" s="431"/>
      <c r="AJ57" s="431"/>
      <c r="AK57" s="432"/>
      <c r="AL57" s="2220">
        <f>+U57</f>
        <v>58</v>
      </c>
      <c r="AM57" s="2221"/>
      <c r="AN57" s="2221"/>
      <c r="AO57" s="2221"/>
      <c r="AP57" s="2221"/>
      <c r="AQ57" s="2222"/>
      <c r="DW57" s="92"/>
      <c r="DX57" s="92"/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92"/>
      <c r="GB57" s="92"/>
      <c r="GC57" s="92"/>
      <c r="GD57" s="92"/>
      <c r="GE57" s="92"/>
      <c r="GF57" s="92"/>
      <c r="GG57" s="92"/>
      <c r="GH57" s="92"/>
      <c r="GI57" s="92"/>
      <c r="GJ57" s="92"/>
      <c r="GK57" s="92"/>
      <c r="GL57" s="92"/>
      <c r="GM57" s="92"/>
      <c r="GN57" s="92"/>
      <c r="GO57" s="92"/>
      <c r="GP57" s="92"/>
      <c r="GQ57" s="92"/>
      <c r="GR57" s="92"/>
      <c r="GS57" s="92"/>
      <c r="GT57" s="92"/>
      <c r="GU57" s="92"/>
      <c r="GV57" s="92"/>
      <c r="GW57" s="92"/>
      <c r="GX57" s="92"/>
      <c r="GY57" s="92"/>
      <c r="GZ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92"/>
      <c r="HP57" s="92"/>
      <c r="HQ57" s="92"/>
      <c r="HR57" s="92"/>
      <c r="HS57" s="92"/>
      <c r="HT57" s="92"/>
      <c r="HU57" s="92"/>
      <c r="HV57" s="92"/>
      <c r="HW57" s="92"/>
      <c r="HX57" s="92"/>
      <c r="HY57" s="92"/>
      <c r="HZ57" s="92"/>
      <c r="IA57" s="92"/>
      <c r="IB57" s="92"/>
      <c r="IC57" s="92"/>
      <c r="ID57" s="92"/>
      <c r="IE57" s="92"/>
      <c r="IF57" s="92"/>
      <c r="IG57" s="92"/>
      <c r="IH57" s="92"/>
      <c r="II57" s="92"/>
      <c r="IJ57" s="92"/>
      <c r="IK57" s="92"/>
      <c r="IL57" s="92"/>
      <c r="IM57" s="92"/>
      <c r="IN57" s="92"/>
      <c r="IO57" s="92"/>
      <c r="IP57" s="92"/>
      <c r="IQ57" s="92"/>
      <c r="IR57" s="92"/>
      <c r="IS57" s="92"/>
      <c r="IT57" s="92"/>
      <c r="IU57" s="92"/>
      <c r="IV57" s="92"/>
    </row>
    <row r="58" spans="1:256" ht="18.75" customHeight="1">
      <c r="A58" s="479"/>
      <c r="B58" s="462"/>
      <c r="C58" s="462"/>
      <c r="D58" s="462"/>
      <c r="E58" s="462"/>
      <c r="F58" s="462"/>
      <c r="G58" s="462"/>
      <c r="H58" s="484"/>
      <c r="I58" s="2166" t="s">
        <v>527</v>
      </c>
      <c r="J58" s="2004"/>
      <c r="K58" s="2004"/>
      <c r="L58" s="2004"/>
      <c r="M58" s="2004"/>
      <c r="N58" s="2004"/>
      <c r="O58" s="2167"/>
      <c r="P58" s="449" t="s">
        <v>514</v>
      </c>
      <c r="Q58" s="450"/>
      <c r="R58" s="563" t="s">
        <v>41</v>
      </c>
      <c r="S58" s="447"/>
      <c r="T58" s="558" t="s">
        <v>496</v>
      </c>
      <c r="U58" s="2205">
        <f>U15</f>
        <v>16</v>
      </c>
      <c r="V58" s="2205"/>
      <c r="W58" s="2205"/>
      <c r="X58" s="446"/>
      <c r="Y58" s="447"/>
      <c r="Z58" s="447"/>
      <c r="AA58" s="446"/>
      <c r="AB58" s="446"/>
      <c r="AC58" s="446"/>
      <c r="AD58" s="446"/>
      <c r="AE58" s="446"/>
      <c r="AF58" s="446"/>
      <c r="AG58" s="446"/>
      <c r="AH58" s="446"/>
      <c r="AI58" s="446"/>
      <c r="AJ58" s="446"/>
      <c r="AK58" s="448"/>
      <c r="AL58" s="2211">
        <f>+U58</f>
        <v>16</v>
      </c>
      <c r="AM58" s="2212"/>
      <c r="AN58" s="2212"/>
      <c r="AO58" s="2212"/>
      <c r="AP58" s="2212"/>
      <c r="AQ58" s="2213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/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92"/>
      <c r="GB58" s="92"/>
      <c r="GC58" s="92"/>
      <c r="GD58" s="92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/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/>
      <c r="IA58" s="92"/>
      <c r="IB58" s="92"/>
      <c r="IC58" s="92"/>
      <c r="ID58" s="92"/>
      <c r="IE58" s="92"/>
      <c r="IF58" s="92"/>
      <c r="IG58" s="92"/>
      <c r="IH58" s="92"/>
      <c r="II58" s="92"/>
      <c r="IJ58" s="92"/>
      <c r="IK58" s="92"/>
      <c r="IL58" s="92"/>
      <c r="IM58" s="92"/>
      <c r="IN58" s="92"/>
      <c r="IO58" s="92"/>
      <c r="IP58" s="92"/>
      <c r="IQ58" s="92"/>
      <c r="IR58" s="92"/>
      <c r="IS58" s="92"/>
      <c r="IT58" s="92"/>
      <c r="IU58" s="92"/>
      <c r="IV58" s="92"/>
    </row>
    <row r="59" spans="1:256" ht="18.75" customHeight="1">
      <c r="A59" s="505"/>
      <c r="B59" s="506"/>
      <c r="C59" s="506"/>
      <c r="D59" s="506"/>
      <c r="E59" s="506"/>
      <c r="F59" s="506"/>
      <c r="G59" s="506"/>
      <c r="H59" s="507"/>
      <c r="I59" s="508"/>
      <c r="J59" s="470"/>
      <c r="K59" s="470"/>
      <c r="L59" s="470"/>
      <c r="M59" s="470"/>
      <c r="N59" s="470"/>
      <c r="O59" s="513"/>
      <c r="P59" s="468"/>
      <c r="Q59" s="471"/>
      <c r="R59" s="508" t="s">
        <v>431</v>
      </c>
      <c r="S59" s="564"/>
      <c r="T59" s="510" t="s">
        <v>496</v>
      </c>
      <c r="U59" s="470"/>
      <c r="V59" s="565"/>
      <c r="W59" s="470"/>
      <c r="X59" s="510"/>
      <c r="Y59" s="469"/>
      <c r="Z59" s="469"/>
      <c r="AA59" s="469"/>
      <c r="AB59" s="469"/>
      <c r="AC59" s="469"/>
      <c r="AD59" s="469"/>
      <c r="AE59" s="469"/>
      <c r="AF59" s="469"/>
      <c r="AG59" s="469"/>
      <c r="AH59" s="469"/>
      <c r="AI59" s="469"/>
      <c r="AJ59" s="469"/>
      <c r="AK59" s="471"/>
      <c r="AL59" s="566">
        <f>SUM(AL57:AL58)</f>
        <v>74</v>
      </c>
      <c r="AM59" s="567"/>
      <c r="AN59" s="567"/>
      <c r="AO59" s="567"/>
      <c r="AP59" s="567"/>
      <c r="AQ59" s="568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92"/>
      <c r="FP59" s="92"/>
      <c r="FQ59" s="92"/>
      <c r="FR59" s="92"/>
      <c r="FS59" s="92"/>
      <c r="FT59" s="92"/>
      <c r="FU59" s="92"/>
      <c r="FV59" s="92"/>
      <c r="FW59" s="92"/>
      <c r="FX59" s="92"/>
      <c r="FY59" s="92"/>
      <c r="FZ59" s="92"/>
      <c r="GA59" s="92"/>
      <c r="GB59" s="92"/>
      <c r="GC59" s="92"/>
      <c r="GD59" s="92"/>
      <c r="GE59" s="92"/>
      <c r="GF59" s="92"/>
      <c r="GG59" s="92"/>
      <c r="GH59" s="92"/>
      <c r="GI59" s="92"/>
      <c r="GJ59" s="92"/>
      <c r="GK59" s="92"/>
      <c r="GL59" s="92"/>
      <c r="GM59" s="92"/>
      <c r="GN59" s="92"/>
      <c r="GO59" s="92"/>
      <c r="GP59" s="92"/>
      <c r="GQ59" s="92"/>
      <c r="GR59" s="92"/>
      <c r="GS59" s="92"/>
      <c r="GT59" s="92"/>
      <c r="GU59" s="92"/>
      <c r="GV59" s="92"/>
      <c r="GW59" s="92"/>
      <c r="GX59" s="92"/>
      <c r="GY59" s="92"/>
      <c r="GZ59" s="92"/>
      <c r="HA59" s="92"/>
      <c r="HB59" s="92"/>
      <c r="HC59" s="92"/>
      <c r="HD59" s="92"/>
      <c r="HE59" s="92"/>
      <c r="HF59" s="92"/>
      <c r="HG59" s="92"/>
      <c r="HH59" s="92"/>
      <c r="HI59" s="92"/>
      <c r="HJ59" s="92"/>
      <c r="HK59" s="92"/>
      <c r="HL59" s="92"/>
      <c r="HM59" s="92"/>
      <c r="HN59" s="92"/>
      <c r="HO59" s="92"/>
      <c r="HP59" s="92"/>
      <c r="HQ59" s="92"/>
      <c r="HR59" s="92"/>
      <c r="HS59" s="92"/>
      <c r="HT59" s="92"/>
      <c r="HU59" s="92"/>
      <c r="HV59" s="92"/>
      <c r="HW59" s="92"/>
      <c r="HX59" s="92"/>
      <c r="HY59" s="92"/>
      <c r="HZ59" s="92"/>
      <c r="IA59" s="92"/>
      <c r="IB59" s="92"/>
      <c r="IC59" s="92"/>
      <c r="ID59" s="92"/>
      <c r="IE59" s="92"/>
      <c r="IF59" s="92"/>
      <c r="IG59" s="92"/>
      <c r="IH59" s="92"/>
      <c r="II59" s="92"/>
      <c r="IJ59" s="92"/>
      <c r="IK59" s="92"/>
      <c r="IL59" s="92"/>
      <c r="IM59" s="92"/>
      <c r="IN59" s="92"/>
      <c r="IO59" s="92"/>
      <c r="IP59" s="92"/>
      <c r="IQ59" s="92"/>
      <c r="IR59" s="92"/>
      <c r="IS59" s="92"/>
      <c r="IT59" s="92"/>
      <c r="IU59" s="92"/>
      <c r="IV59" s="92"/>
    </row>
    <row r="60" spans="1:256" ht="18.75" customHeight="1">
      <c r="A60" s="428" t="s">
        <v>528</v>
      </c>
      <c r="B60" s="429"/>
      <c r="C60" s="429"/>
      <c r="D60" s="429"/>
      <c r="E60" s="429"/>
      <c r="F60" s="429"/>
      <c r="G60" s="429"/>
      <c r="H60" s="421"/>
      <c r="I60" s="2195">
        <v>500</v>
      </c>
      <c r="J60" s="2196"/>
      <c r="K60" s="2196"/>
      <c r="L60" s="2196"/>
      <c r="M60" s="2196"/>
      <c r="N60" s="2196"/>
      <c r="O60" s="2197"/>
      <c r="P60" s="428" t="s">
        <v>529</v>
      </c>
      <c r="Q60" s="421"/>
      <c r="R60" s="420" t="s">
        <v>432</v>
      </c>
      <c r="S60" s="486"/>
      <c r="T60" s="459" t="s">
        <v>496</v>
      </c>
      <c r="U60" s="2003" t="s">
        <v>530</v>
      </c>
      <c r="V60" s="2003"/>
      <c r="W60" s="2003"/>
      <c r="X60" s="2003"/>
      <c r="Y60" s="2219">
        <f>+U6</f>
        <v>17</v>
      </c>
      <c r="Z60" s="2219"/>
      <c r="AA60" s="2219"/>
      <c r="AB60" s="2219"/>
      <c r="AC60" s="2003" t="s">
        <v>531</v>
      </c>
      <c r="AD60" s="2003"/>
      <c r="AE60" s="2003"/>
      <c r="AF60" s="2003"/>
      <c r="AG60" s="2219">
        <v>46</v>
      </c>
      <c r="AH60" s="2219"/>
      <c r="AI60" s="2219"/>
      <c r="AJ60" s="2219"/>
      <c r="AK60" s="432"/>
      <c r="AL60" s="2005">
        <f>+Y60+AG60</f>
        <v>63</v>
      </c>
      <c r="AM60" s="2006"/>
      <c r="AN60" s="2006"/>
      <c r="AO60" s="2006"/>
      <c r="AP60" s="2006"/>
      <c r="AQ60" s="2007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  <c r="FQ60" s="92"/>
      <c r="FR60" s="92"/>
      <c r="FS60" s="92"/>
      <c r="FT60" s="92"/>
      <c r="FU60" s="92"/>
      <c r="FV60" s="92"/>
      <c r="FW60" s="92"/>
      <c r="FX60" s="92"/>
      <c r="FY60" s="92"/>
      <c r="FZ60" s="92"/>
      <c r="GA60" s="92"/>
      <c r="GB60" s="92"/>
      <c r="GC60" s="92"/>
      <c r="GD60" s="92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/>
      <c r="HL60" s="92"/>
      <c r="HM60" s="92"/>
      <c r="HN60" s="92"/>
      <c r="HO60" s="92"/>
      <c r="HP60" s="92"/>
      <c r="HQ60" s="92"/>
      <c r="HR60" s="92"/>
      <c r="HS60" s="92"/>
      <c r="HT60" s="92"/>
      <c r="HU60" s="92"/>
      <c r="HV60" s="92"/>
      <c r="HW60" s="92"/>
      <c r="HX60" s="92"/>
      <c r="HY60" s="92"/>
      <c r="HZ60" s="92"/>
      <c r="IA60" s="92"/>
      <c r="IB60" s="92"/>
      <c r="IC60" s="92"/>
      <c r="ID60" s="92"/>
      <c r="IE60" s="92"/>
      <c r="IF60" s="92"/>
      <c r="IG60" s="92"/>
      <c r="IH60" s="92"/>
      <c r="II60" s="92"/>
      <c r="IJ60" s="92"/>
      <c r="IK60" s="92"/>
      <c r="IL60" s="92"/>
      <c r="IM60" s="92"/>
      <c r="IN60" s="92"/>
      <c r="IO60" s="92"/>
      <c r="IP60" s="92"/>
      <c r="IQ60" s="92"/>
      <c r="IR60" s="92"/>
      <c r="IS60" s="92"/>
      <c r="IT60" s="92"/>
      <c r="IU60" s="92"/>
      <c r="IV60" s="92"/>
    </row>
    <row r="61" spans="1:256" ht="18.75" customHeight="1">
      <c r="A61" s="479"/>
      <c r="B61" s="462"/>
      <c r="C61" s="462"/>
      <c r="D61" s="462"/>
      <c r="E61" s="462"/>
      <c r="F61" s="462"/>
      <c r="G61" s="462"/>
      <c r="H61" s="484"/>
      <c r="I61" s="2195" t="s">
        <v>532</v>
      </c>
      <c r="J61" s="2196"/>
      <c r="K61" s="2196"/>
      <c r="L61" s="2196"/>
      <c r="M61" s="2196"/>
      <c r="N61" s="2196"/>
      <c r="O61" s="2197"/>
      <c r="P61" s="428"/>
      <c r="Q61" s="421"/>
      <c r="R61" s="420" t="s">
        <v>433</v>
      </c>
      <c r="S61" s="486"/>
      <c r="T61" s="459" t="s">
        <v>496</v>
      </c>
      <c r="U61" s="2003" t="s">
        <v>530</v>
      </c>
      <c r="V61" s="2003"/>
      <c r="W61" s="2003"/>
      <c r="X61" s="2003"/>
      <c r="Y61" s="2219">
        <f>+U7</f>
        <v>17</v>
      </c>
      <c r="Z61" s="2219"/>
      <c r="AA61" s="2219"/>
      <c r="AB61" s="2219"/>
      <c r="AC61" s="2003" t="s">
        <v>531</v>
      </c>
      <c r="AD61" s="2003"/>
      <c r="AE61" s="2003"/>
      <c r="AF61" s="2003"/>
      <c r="AG61" s="2219">
        <v>46</v>
      </c>
      <c r="AH61" s="2219"/>
      <c r="AI61" s="2219"/>
      <c r="AJ61" s="2219"/>
      <c r="AK61" s="432"/>
      <c r="AL61" s="2005">
        <f>+Y61+AG61</f>
        <v>63</v>
      </c>
      <c r="AM61" s="2006"/>
      <c r="AN61" s="2006"/>
      <c r="AO61" s="2006"/>
      <c r="AP61" s="2006"/>
      <c r="AQ61" s="2007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/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92"/>
      <c r="FP61" s="92"/>
      <c r="FQ61" s="92"/>
      <c r="FR61" s="92"/>
      <c r="FS61" s="92"/>
      <c r="FT61" s="92"/>
      <c r="FU61" s="92"/>
      <c r="FV61" s="92"/>
      <c r="FW61" s="92"/>
      <c r="FX61" s="92"/>
      <c r="FY61" s="92"/>
      <c r="FZ61" s="92"/>
      <c r="GA61" s="92"/>
      <c r="GB61" s="92"/>
      <c r="GC61" s="92"/>
      <c r="GD61" s="92"/>
      <c r="GE61" s="92"/>
      <c r="GF61" s="92"/>
      <c r="GG61" s="92"/>
      <c r="GH61" s="92"/>
      <c r="GI61" s="92"/>
      <c r="GJ61" s="92"/>
      <c r="GK61" s="92"/>
      <c r="GL61" s="92"/>
      <c r="GM61" s="92"/>
      <c r="GN61" s="92"/>
      <c r="GO61" s="92"/>
      <c r="GP61" s="92"/>
      <c r="GQ61" s="92"/>
      <c r="GR61" s="92"/>
      <c r="GS61" s="92"/>
      <c r="GT61" s="92"/>
      <c r="GU61" s="92"/>
      <c r="GV61" s="92"/>
      <c r="GW61" s="92"/>
      <c r="GX61" s="92"/>
      <c r="GY61" s="92"/>
      <c r="GZ61" s="92"/>
      <c r="HA61" s="92"/>
      <c r="HB61" s="92"/>
      <c r="HC61" s="92"/>
      <c r="HD61" s="92"/>
      <c r="HE61" s="92"/>
      <c r="HF61" s="92"/>
      <c r="HG61" s="92"/>
      <c r="HH61" s="92"/>
      <c r="HI61" s="92"/>
      <c r="HJ61" s="92"/>
      <c r="HK61" s="92"/>
      <c r="HL61" s="92"/>
      <c r="HM61" s="92"/>
      <c r="HN61" s="92"/>
      <c r="HO61" s="92"/>
      <c r="HP61" s="92"/>
      <c r="HQ61" s="92"/>
      <c r="HR61" s="92"/>
      <c r="HS61" s="92"/>
      <c r="HT61" s="92"/>
      <c r="HU61" s="92"/>
      <c r="HV61" s="92"/>
      <c r="HW61" s="92"/>
      <c r="HX61" s="92"/>
      <c r="HY61" s="92"/>
      <c r="HZ61" s="92"/>
      <c r="IA61" s="92"/>
      <c r="IB61" s="92"/>
      <c r="IC61" s="92"/>
      <c r="ID61" s="92"/>
      <c r="IE61" s="92"/>
      <c r="IF61" s="92"/>
      <c r="IG61" s="92"/>
      <c r="IH61" s="92"/>
      <c r="II61" s="92"/>
      <c r="IJ61" s="92"/>
      <c r="IK61" s="92"/>
      <c r="IL61" s="92"/>
      <c r="IM61" s="92"/>
      <c r="IN61" s="92"/>
      <c r="IO61" s="92"/>
      <c r="IP61" s="92"/>
      <c r="IQ61" s="92"/>
      <c r="IR61" s="92"/>
      <c r="IS61" s="92"/>
      <c r="IT61" s="92"/>
      <c r="IU61" s="92"/>
      <c r="IV61" s="92"/>
    </row>
    <row r="62" spans="1:256" ht="18.75" customHeight="1">
      <c r="A62" s="479"/>
      <c r="B62" s="462"/>
      <c r="C62" s="462"/>
      <c r="D62" s="462"/>
      <c r="E62" s="462"/>
      <c r="F62" s="462"/>
      <c r="G62" s="462"/>
      <c r="H62" s="484"/>
      <c r="I62" s="430"/>
      <c r="J62" s="431"/>
      <c r="K62" s="431"/>
      <c r="L62" s="431"/>
      <c r="M62" s="431"/>
      <c r="N62" s="431"/>
      <c r="O62" s="432"/>
      <c r="P62" s="449"/>
      <c r="Q62" s="450"/>
      <c r="R62" s="563" t="s">
        <v>434</v>
      </c>
      <c r="S62" s="569"/>
      <c r="T62" s="558" t="s">
        <v>496</v>
      </c>
      <c r="U62" s="2226" t="s">
        <v>530</v>
      </c>
      <c r="V62" s="2226"/>
      <c r="W62" s="2226"/>
      <c r="X62" s="2226"/>
      <c r="Y62" s="2230">
        <f>+U9</f>
        <v>24</v>
      </c>
      <c r="Z62" s="2230"/>
      <c r="AA62" s="2230"/>
      <c r="AB62" s="2230"/>
      <c r="AC62" s="2226" t="s">
        <v>531</v>
      </c>
      <c r="AD62" s="2226"/>
      <c r="AE62" s="2226"/>
      <c r="AF62" s="2226"/>
      <c r="AG62" s="2230">
        <v>69</v>
      </c>
      <c r="AH62" s="2230"/>
      <c r="AI62" s="2230"/>
      <c r="AJ62" s="2230"/>
      <c r="AK62" s="448"/>
      <c r="AL62" s="2039">
        <f>+Y62+AG62</f>
        <v>93</v>
      </c>
      <c r="AM62" s="2040"/>
      <c r="AN62" s="2040"/>
      <c r="AO62" s="2040"/>
      <c r="AP62" s="2040"/>
      <c r="AQ62" s="2041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  <c r="FQ62" s="92"/>
      <c r="FR62" s="92"/>
      <c r="FS62" s="92"/>
      <c r="FT62" s="92"/>
      <c r="FU62" s="92"/>
      <c r="FV62" s="92"/>
      <c r="FW62" s="92"/>
      <c r="FX62" s="92"/>
      <c r="FY62" s="92"/>
      <c r="FZ62" s="92"/>
      <c r="GA62" s="92"/>
      <c r="GB62" s="92"/>
      <c r="GC62" s="92"/>
      <c r="GD62" s="92"/>
      <c r="GE62" s="92"/>
      <c r="GF62" s="92"/>
      <c r="GG62" s="92"/>
      <c r="GH62" s="92"/>
      <c r="GI62" s="92"/>
      <c r="GJ62" s="92"/>
      <c r="GK62" s="92"/>
      <c r="GL62" s="92"/>
      <c r="GM62" s="92"/>
      <c r="GN62" s="92"/>
      <c r="GO62" s="92"/>
      <c r="GP62" s="92"/>
      <c r="GQ62" s="92"/>
      <c r="GR62" s="92"/>
      <c r="GS62" s="92"/>
      <c r="GT62" s="92"/>
      <c r="GU62" s="92"/>
      <c r="GV62" s="92"/>
      <c r="GW62" s="92"/>
      <c r="GX62" s="92"/>
      <c r="GY62" s="92"/>
      <c r="GZ62" s="92"/>
      <c r="HA62" s="92"/>
      <c r="HB62" s="92"/>
      <c r="HC62" s="92"/>
      <c r="HD62" s="92"/>
      <c r="HE62" s="92"/>
      <c r="HF62" s="92"/>
      <c r="HG62" s="92"/>
      <c r="HH62" s="92"/>
      <c r="HI62" s="92"/>
      <c r="HJ62" s="92"/>
      <c r="HK62" s="92"/>
      <c r="HL62" s="92"/>
      <c r="HM62" s="92"/>
      <c r="HN62" s="92"/>
      <c r="HO62" s="92"/>
      <c r="HP62" s="92"/>
      <c r="HQ62" s="92"/>
      <c r="HR62" s="92"/>
      <c r="HS62" s="92"/>
      <c r="HT62" s="92"/>
      <c r="HU62" s="92"/>
      <c r="HV62" s="92"/>
      <c r="HW62" s="92"/>
      <c r="HX62" s="92"/>
      <c r="HY62" s="92"/>
      <c r="HZ62" s="92"/>
      <c r="IA62" s="92"/>
      <c r="IB62" s="92"/>
      <c r="IC62" s="92"/>
      <c r="ID62" s="92"/>
      <c r="IE62" s="92"/>
      <c r="IF62" s="92"/>
      <c r="IG62" s="92"/>
      <c r="IH62" s="92"/>
      <c r="II62" s="92"/>
      <c r="IJ62" s="92"/>
      <c r="IK62" s="92"/>
      <c r="IL62" s="92"/>
      <c r="IM62" s="92"/>
      <c r="IN62" s="92"/>
      <c r="IO62" s="92"/>
      <c r="IP62" s="92"/>
      <c r="IQ62" s="92"/>
      <c r="IR62" s="92"/>
      <c r="IS62" s="92"/>
      <c r="IT62" s="92"/>
      <c r="IU62" s="92"/>
      <c r="IV62" s="92"/>
    </row>
    <row r="63" spans="1:256" ht="18.75" customHeight="1">
      <c r="A63" s="505"/>
      <c r="B63" s="506"/>
      <c r="C63" s="506"/>
      <c r="D63" s="506"/>
      <c r="E63" s="506"/>
      <c r="F63" s="506"/>
      <c r="G63" s="506"/>
      <c r="H63" s="507"/>
      <c r="I63" s="468"/>
      <c r="J63" s="469"/>
      <c r="K63" s="469"/>
      <c r="L63" s="469"/>
      <c r="M63" s="469"/>
      <c r="N63" s="469"/>
      <c r="O63" s="471"/>
      <c r="P63" s="508"/>
      <c r="Q63" s="513"/>
      <c r="R63" s="508" t="s">
        <v>431</v>
      </c>
      <c r="S63" s="564"/>
      <c r="T63" s="510" t="s">
        <v>496</v>
      </c>
      <c r="U63" s="2228" t="s">
        <v>530</v>
      </c>
      <c r="V63" s="2228"/>
      <c r="W63" s="2228"/>
      <c r="X63" s="2228"/>
      <c r="Y63" s="2229">
        <f>+Y60+Y61+Y62</f>
        <v>58</v>
      </c>
      <c r="Z63" s="2229"/>
      <c r="AA63" s="2229"/>
      <c r="AB63" s="2229"/>
      <c r="AC63" s="2228" t="s">
        <v>531</v>
      </c>
      <c r="AD63" s="2228"/>
      <c r="AE63" s="2228"/>
      <c r="AF63" s="2228"/>
      <c r="AG63" s="2229">
        <f>+AG60+AG61+AG62</f>
        <v>161</v>
      </c>
      <c r="AH63" s="2229"/>
      <c r="AI63" s="2229"/>
      <c r="AJ63" s="2229"/>
      <c r="AK63" s="471"/>
      <c r="AL63" s="2227">
        <f>+AL60+AL61+AL62</f>
        <v>219</v>
      </c>
      <c r="AM63" s="2025"/>
      <c r="AN63" s="2025"/>
      <c r="AO63" s="2025"/>
      <c r="AP63" s="2025"/>
      <c r="AQ63" s="2026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  <c r="FQ63" s="92"/>
      <c r="FR63" s="92"/>
      <c r="FS63" s="92"/>
      <c r="FT63" s="92"/>
      <c r="FU63" s="92"/>
      <c r="FV63" s="92"/>
      <c r="FW63" s="92"/>
      <c r="FX63" s="92"/>
      <c r="FY63" s="92"/>
      <c r="FZ63" s="92"/>
      <c r="GA63" s="92"/>
      <c r="GB63" s="92"/>
      <c r="GC63" s="92"/>
      <c r="GD63" s="92"/>
      <c r="GE63" s="92"/>
      <c r="GF63" s="92"/>
      <c r="GG63" s="92"/>
      <c r="GH63" s="92"/>
      <c r="GI63" s="92"/>
      <c r="GJ63" s="92"/>
      <c r="GK63" s="92"/>
      <c r="GL63" s="92"/>
      <c r="GM63" s="92"/>
      <c r="GN63" s="92"/>
      <c r="GO63" s="92"/>
      <c r="GP63" s="92"/>
      <c r="GQ63" s="92"/>
      <c r="GR63" s="92"/>
      <c r="GS63" s="92"/>
      <c r="GT63" s="92"/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/>
      <c r="HS63" s="92"/>
      <c r="HT63" s="92"/>
      <c r="HU63" s="92"/>
      <c r="HV63" s="92"/>
      <c r="HW63" s="92"/>
      <c r="HX63" s="92"/>
      <c r="HY63" s="92"/>
      <c r="HZ63" s="92"/>
      <c r="IA63" s="92"/>
      <c r="IB63" s="92"/>
      <c r="IC63" s="92"/>
      <c r="ID63" s="92"/>
      <c r="IE63" s="92"/>
      <c r="IF63" s="92"/>
      <c r="IG63" s="92"/>
      <c r="IH63" s="92"/>
      <c r="II63" s="92"/>
      <c r="IJ63" s="92"/>
      <c r="IK63" s="92"/>
      <c r="IL63" s="92"/>
      <c r="IM63" s="92"/>
      <c r="IN63" s="92"/>
      <c r="IO63" s="92"/>
      <c r="IP63" s="92"/>
      <c r="IQ63" s="92"/>
      <c r="IR63" s="92"/>
      <c r="IS63" s="92"/>
      <c r="IT63" s="92"/>
      <c r="IU63" s="92"/>
      <c r="IV63" s="92"/>
    </row>
    <row r="64" spans="1:256" s="92" customFormat="1" ht="18.75" customHeight="1">
      <c r="A64" s="2166" t="s">
        <v>378</v>
      </c>
      <c r="B64" s="2004"/>
      <c r="C64" s="2004"/>
      <c r="D64" s="2004"/>
      <c r="E64" s="2004"/>
      <c r="F64" s="2004"/>
      <c r="G64" s="2004"/>
      <c r="H64" s="2167"/>
      <c r="I64" s="430"/>
      <c r="J64" s="431"/>
      <c r="K64" s="431"/>
      <c r="L64" s="431"/>
      <c r="M64" s="431"/>
      <c r="N64" s="431"/>
      <c r="O64" s="432"/>
      <c r="P64" s="428"/>
      <c r="Q64" s="421"/>
      <c r="R64" s="2235" t="s">
        <v>437</v>
      </c>
      <c r="S64" s="2236"/>
      <c r="T64" s="2236"/>
      <c r="U64" s="2237" t="s">
        <v>438</v>
      </c>
      <c r="V64" s="2237"/>
      <c r="W64" s="2236" t="s">
        <v>533</v>
      </c>
      <c r="X64" s="2236"/>
      <c r="Y64" s="2236"/>
      <c r="Z64" s="2236"/>
      <c r="AA64" s="2236"/>
      <c r="AB64" s="2236"/>
      <c r="AC64" s="2236"/>
      <c r="AD64" s="2236"/>
      <c r="AE64" s="2236"/>
      <c r="AF64" s="2236"/>
      <c r="AG64" s="2236"/>
      <c r="AH64" s="2236"/>
      <c r="AI64" s="2236"/>
      <c r="AJ64" s="2236"/>
      <c r="AK64" s="2238"/>
      <c r="AL64" s="524"/>
      <c r="AM64" s="525"/>
      <c r="AN64" s="525"/>
      <c r="AO64" s="525"/>
      <c r="AP64" s="525"/>
      <c r="AQ64" s="438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</row>
    <row r="65" spans="1:256" s="92" customFormat="1" ht="18.75" customHeight="1">
      <c r="A65" s="479"/>
      <c r="B65" s="462"/>
      <c r="C65" s="462"/>
      <c r="D65" s="462"/>
      <c r="E65" s="462"/>
      <c r="F65" s="462"/>
      <c r="G65" s="462"/>
      <c r="H65" s="484"/>
      <c r="I65" s="430"/>
      <c r="J65" s="431"/>
      <c r="K65" s="431"/>
      <c r="L65" s="431"/>
      <c r="M65" s="431"/>
      <c r="N65" s="431"/>
      <c r="O65" s="432"/>
      <c r="P65" s="428"/>
      <c r="Q65" s="421"/>
      <c r="R65" s="2073"/>
      <c r="S65" s="2074"/>
      <c r="T65" s="2074"/>
      <c r="U65" s="2075"/>
      <c r="V65" s="2075"/>
      <c r="W65" s="2074" t="s">
        <v>440</v>
      </c>
      <c r="X65" s="2077"/>
      <c r="Y65" s="2077"/>
      <c r="Z65" s="2074" t="s">
        <v>441</v>
      </c>
      <c r="AA65" s="2077"/>
      <c r="AB65" s="2077"/>
      <c r="AC65" s="2074" t="s">
        <v>442</v>
      </c>
      <c r="AD65" s="2077"/>
      <c r="AE65" s="2077"/>
      <c r="AF65" s="2074" t="s">
        <v>92</v>
      </c>
      <c r="AG65" s="2077"/>
      <c r="AH65" s="2077"/>
      <c r="AI65" s="2074" t="s">
        <v>431</v>
      </c>
      <c r="AJ65" s="2074"/>
      <c r="AK65" s="2076"/>
      <c r="AL65" s="524"/>
      <c r="AM65" s="525"/>
      <c r="AN65" s="525"/>
      <c r="AO65" s="525"/>
      <c r="AP65" s="525"/>
      <c r="AQ65" s="438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</row>
    <row r="66" spans="1:256" s="92" customFormat="1" ht="18.75" customHeight="1">
      <c r="A66" s="479"/>
      <c r="B66" s="462"/>
      <c r="C66" s="462"/>
      <c r="D66" s="462"/>
      <c r="E66" s="462"/>
      <c r="F66" s="462"/>
      <c r="G66" s="462"/>
      <c r="H66" s="484"/>
      <c r="I66" s="430"/>
      <c r="J66" s="431"/>
      <c r="K66" s="431"/>
      <c r="L66" s="431"/>
      <c r="M66" s="431"/>
      <c r="N66" s="431"/>
      <c r="O66" s="432"/>
      <c r="P66" s="428"/>
      <c r="Q66" s="421"/>
      <c r="R66" s="2103" t="s">
        <v>432</v>
      </c>
      <c r="S66" s="2104"/>
      <c r="T66" s="2105"/>
      <c r="U66" s="2106">
        <v>17</v>
      </c>
      <c r="V66" s="2107"/>
      <c r="W66" s="2090">
        <f>+W6</f>
        <v>32.758999999999993</v>
      </c>
      <c r="X66" s="2091"/>
      <c r="Y66" s="2092"/>
      <c r="Z66" s="2090">
        <f>+Z6</f>
        <v>19.951000000000001</v>
      </c>
      <c r="AA66" s="2091"/>
      <c r="AB66" s="2092"/>
      <c r="AC66" s="2090">
        <f>+AC6</f>
        <v>101.666</v>
      </c>
      <c r="AD66" s="2091"/>
      <c r="AE66" s="2092"/>
      <c r="AF66" s="2090">
        <f>+AF6</f>
        <v>117.428</v>
      </c>
      <c r="AG66" s="2091"/>
      <c r="AH66" s="2092"/>
      <c r="AI66" s="2090">
        <f>SUM(W66:AH66)</f>
        <v>271.80399999999997</v>
      </c>
      <c r="AJ66" s="2091"/>
      <c r="AK66" s="2108"/>
      <c r="AL66" s="524"/>
      <c r="AM66" s="525"/>
      <c r="AN66" s="525"/>
      <c r="AO66" s="525"/>
      <c r="AP66" s="525"/>
      <c r="AQ66" s="438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</row>
    <row r="67" spans="1:256" s="92" customFormat="1" ht="18.75" customHeight="1">
      <c r="A67" s="479"/>
      <c r="B67" s="462"/>
      <c r="C67" s="462"/>
      <c r="D67" s="462"/>
      <c r="E67" s="462"/>
      <c r="F67" s="462"/>
      <c r="G67" s="462"/>
      <c r="H67" s="484"/>
      <c r="I67" s="430"/>
      <c r="J67" s="431"/>
      <c r="K67" s="431"/>
      <c r="L67" s="431"/>
      <c r="M67" s="431"/>
      <c r="N67" s="431"/>
      <c r="O67" s="432"/>
      <c r="P67" s="428"/>
      <c r="Q67" s="421"/>
      <c r="R67" s="2103" t="s">
        <v>433</v>
      </c>
      <c r="S67" s="2104"/>
      <c r="T67" s="2105"/>
      <c r="U67" s="2106">
        <v>17</v>
      </c>
      <c r="V67" s="2107"/>
      <c r="W67" s="2090">
        <f>+W7</f>
        <v>94.350000000000009</v>
      </c>
      <c r="X67" s="2091"/>
      <c r="Y67" s="2092"/>
      <c r="Z67" s="2090">
        <f>+Z7</f>
        <v>32.720000000000006</v>
      </c>
      <c r="AA67" s="2091"/>
      <c r="AB67" s="2092"/>
      <c r="AC67" s="2090">
        <f>+AC7</f>
        <v>22.93</v>
      </c>
      <c r="AD67" s="2091"/>
      <c r="AE67" s="2092"/>
      <c r="AF67" s="2090">
        <f>+AF7</f>
        <v>139.49400000000003</v>
      </c>
      <c r="AG67" s="2091"/>
      <c r="AH67" s="2092"/>
      <c r="AI67" s="2090">
        <f>SUM(W67:AH67)</f>
        <v>289.49400000000003</v>
      </c>
      <c r="AJ67" s="2091"/>
      <c r="AK67" s="2108"/>
      <c r="AL67" s="524"/>
      <c r="AM67" s="525"/>
      <c r="AN67" s="525"/>
      <c r="AO67" s="525"/>
      <c r="AP67" s="525"/>
      <c r="AQ67" s="438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</row>
    <row r="68" spans="1:256" ht="18.75" customHeight="1">
      <c r="A68" s="428"/>
      <c r="B68" s="429"/>
      <c r="C68" s="429"/>
      <c r="D68" s="429"/>
      <c r="E68" s="429"/>
      <c r="F68" s="429"/>
      <c r="G68" s="429"/>
      <c r="H68" s="421"/>
      <c r="I68" s="428"/>
      <c r="J68" s="463"/>
      <c r="K68" s="463"/>
      <c r="L68" s="429"/>
      <c r="M68" s="429"/>
      <c r="N68" s="429"/>
      <c r="O68" s="421"/>
      <c r="P68" s="428"/>
      <c r="Q68" s="421"/>
      <c r="R68" s="2247" t="s">
        <v>434</v>
      </c>
      <c r="S68" s="2248"/>
      <c r="T68" s="2250"/>
      <c r="U68" s="2251">
        <v>24</v>
      </c>
      <c r="V68" s="2252"/>
      <c r="W68" s="2231">
        <f>+W9</f>
        <v>141.83099999999996</v>
      </c>
      <c r="X68" s="2232"/>
      <c r="Y68" s="2234"/>
      <c r="Z68" s="2231">
        <f>+Z9</f>
        <v>48.339999999999996</v>
      </c>
      <c r="AA68" s="2232"/>
      <c r="AB68" s="2234"/>
      <c r="AC68" s="2231">
        <f>+AC9</f>
        <v>153.34</v>
      </c>
      <c r="AD68" s="2232"/>
      <c r="AE68" s="2234"/>
      <c r="AF68" s="2231">
        <f>+AF9</f>
        <v>28.145999999999997</v>
      </c>
      <c r="AG68" s="2232"/>
      <c r="AH68" s="2234"/>
      <c r="AI68" s="2231">
        <f>SUM(W68:AH68)</f>
        <v>371.65699999999998</v>
      </c>
      <c r="AJ68" s="2232"/>
      <c r="AK68" s="2233"/>
      <c r="AL68" s="524"/>
      <c r="AM68" s="525"/>
      <c r="AN68" s="525"/>
      <c r="AO68" s="525"/>
      <c r="AP68" s="525"/>
      <c r="AQ68" s="438"/>
      <c r="DW68" s="92"/>
      <c r="DX68" s="92"/>
      <c r="DY68" s="92"/>
      <c r="DZ68" s="92"/>
      <c r="EA68" s="92"/>
      <c r="EB68" s="92"/>
      <c r="EC68" s="92"/>
      <c r="ED68" s="92"/>
      <c r="EE68" s="92"/>
      <c r="EF68" s="92"/>
      <c r="EG68" s="92"/>
      <c r="EH68" s="92"/>
      <c r="EI68" s="92"/>
      <c r="EJ68" s="92"/>
      <c r="EK68" s="92"/>
      <c r="EL68" s="92"/>
      <c r="EM68" s="92"/>
      <c r="EN68" s="92"/>
      <c r="EO68" s="92"/>
      <c r="EP68" s="92"/>
      <c r="EQ68" s="92"/>
      <c r="ER68" s="92"/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92"/>
      <c r="FP68" s="92"/>
      <c r="FQ68" s="92"/>
      <c r="FR68" s="92"/>
      <c r="FS68" s="92"/>
      <c r="FT68" s="92"/>
      <c r="FU68" s="92"/>
      <c r="FV68" s="92"/>
      <c r="FW68" s="92"/>
      <c r="FX68" s="92"/>
      <c r="FY68" s="92"/>
      <c r="FZ68" s="92"/>
      <c r="GA68" s="92"/>
      <c r="GB68" s="92"/>
      <c r="GC68" s="92"/>
      <c r="GD68" s="92"/>
      <c r="GE68" s="92"/>
      <c r="GF68" s="92"/>
      <c r="GG68" s="92"/>
      <c r="GH68" s="92"/>
      <c r="GI68" s="92"/>
      <c r="GJ68" s="92"/>
      <c r="GK68" s="92"/>
      <c r="GL68" s="92"/>
      <c r="GM68" s="92"/>
      <c r="GN68" s="92"/>
      <c r="GO68" s="92"/>
      <c r="GP68" s="92"/>
      <c r="GQ68" s="92"/>
      <c r="GR68" s="92"/>
      <c r="GS68" s="92"/>
      <c r="GT68" s="92"/>
      <c r="GU68" s="92"/>
      <c r="GV68" s="92"/>
      <c r="GW68" s="92"/>
      <c r="GX68" s="92"/>
      <c r="GY68" s="92"/>
      <c r="GZ68" s="92"/>
      <c r="HA68" s="92"/>
      <c r="HB68" s="92"/>
      <c r="HC68" s="92"/>
      <c r="HD68" s="92"/>
      <c r="HE68" s="92"/>
      <c r="HF68" s="92"/>
      <c r="HG68" s="92"/>
      <c r="HH68" s="92"/>
      <c r="HI68" s="92"/>
      <c r="HJ68" s="92"/>
      <c r="HK68" s="92"/>
      <c r="HL68" s="92"/>
      <c r="HM68" s="92"/>
      <c r="HN68" s="92"/>
      <c r="HO68" s="92"/>
      <c r="HP68" s="92"/>
      <c r="HQ68" s="92"/>
      <c r="HR68" s="92"/>
      <c r="HS68" s="92"/>
      <c r="HT68" s="92"/>
      <c r="HU68" s="92"/>
      <c r="HV68" s="92"/>
      <c r="HW68" s="92"/>
      <c r="HX68" s="92"/>
      <c r="HY68" s="92"/>
      <c r="HZ68" s="92"/>
      <c r="IA68" s="92"/>
      <c r="IB68" s="92"/>
      <c r="IC68" s="92"/>
      <c r="ID68" s="92"/>
      <c r="IE68" s="92"/>
      <c r="IF68" s="92"/>
      <c r="IG68" s="92"/>
      <c r="IH68" s="92"/>
      <c r="II68" s="92"/>
      <c r="IJ68" s="92"/>
      <c r="IK68" s="92"/>
      <c r="IL68" s="92"/>
      <c r="IM68" s="92"/>
      <c r="IN68" s="92"/>
      <c r="IO68" s="92"/>
      <c r="IP68" s="92"/>
      <c r="IQ68" s="92"/>
      <c r="IR68" s="92"/>
      <c r="IS68" s="92"/>
      <c r="IT68" s="92"/>
      <c r="IU68" s="92"/>
      <c r="IV68" s="92"/>
    </row>
    <row r="69" spans="1:256" ht="18.75" customHeight="1">
      <c r="A69" s="428"/>
      <c r="B69" s="429"/>
      <c r="C69" s="429"/>
      <c r="D69" s="429"/>
      <c r="E69" s="429"/>
      <c r="F69" s="429"/>
      <c r="G69" s="429"/>
      <c r="H69" s="421"/>
      <c r="I69" s="428"/>
      <c r="J69" s="463"/>
      <c r="K69" s="463"/>
      <c r="L69" s="429"/>
      <c r="M69" s="429"/>
      <c r="N69" s="429"/>
      <c r="O69" s="421"/>
      <c r="P69" s="428"/>
      <c r="Q69" s="421"/>
      <c r="R69" s="430"/>
      <c r="S69" s="431"/>
      <c r="T69" s="459"/>
      <c r="U69" s="570"/>
      <c r="V69" s="429"/>
      <c r="W69" s="429"/>
      <c r="X69" s="431"/>
      <c r="Y69" s="431"/>
      <c r="Z69" s="429"/>
      <c r="AA69" s="429"/>
      <c r="AB69" s="429"/>
      <c r="AC69" s="429"/>
      <c r="AD69" s="431"/>
      <c r="AE69" s="431"/>
      <c r="AF69" s="431"/>
      <c r="AG69" s="431"/>
      <c r="AH69" s="431"/>
      <c r="AI69" s="431"/>
      <c r="AJ69" s="431"/>
      <c r="AK69" s="432"/>
      <c r="AL69" s="524"/>
      <c r="AM69" s="525"/>
      <c r="AN69" s="525"/>
      <c r="AO69" s="525"/>
      <c r="AP69" s="525"/>
      <c r="AQ69" s="438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/>
      <c r="EK69" s="92"/>
      <c r="EL69" s="92"/>
      <c r="EM69" s="92"/>
      <c r="EN69" s="92"/>
      <c r="EO69" s="92"/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92"/>
      <c r="FP69" s="92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2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2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2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2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2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2"/>
      <c r="IQ69" s="92"/>
      <c r="IR69" s="92"/>
      <c r="IS69" s="92"/>
      <c r="IT69" s="92"/>
      <c r="IU69" s="92"/>
      <c r="IV69" s="92"/>
    </row>
    <row r="70" spans="1:256" ht="18.75" customHeight="1">
      <c r="A70" s="428"/>
      <c r="B70" s="429"/>
      <c r="C70" s="429"/>
      <c r="D70" s="429"/>
      <c r="E70" s="429"/>
      <c r="F70" s="429"/>
      <c r="G70" s="429"/>
      <c r="H70" s="421"/>
      <c r="I70" s="428"/>
      <c r="J70" s="463"/>
      <c r="K70" s="463"/>
      <c r="L70" s="429"/>
      <c r="M70" s="429"/>
      <c r="N70" s="429"/>
      <c r="O70" s="421"/>
      <c r="P70" s="428"/>
      <c r="Q70" s="421"/>
      <c r="R70" s="2173" t="s">
        <v>437</v>
      </c>
      <c r="S70" s="2174"/>
      <c r="T70" s="2174"/>
      <c r="U70" s="2239"/>
      <c r="V70" s="2240"/>
      <c r="W70" s="2198" t="s">
        <v>489</v>
      </c>
      <c r="X70" s="2198"/>
      <c r="Y70" s="2198"/>
      <c r="Z70" s="2198"/>
      <c r="AA70" s="2198"/>
      <c r="AB70" s="2198"/>
      <c r="AC70" s="2198"/>
      <c r="AD70" s="2198"/>
      <c r="AE70" s="2198"/>
      <c r="AF70" s="2198"/>
      <c r="AG70" s="2198"/>
      <c r="AH70" s="2198"/>
      <c r="AI70" s="2198"/>
      <c r="AJ70" s="2198"/>
      <c r="AK70" s="2199"/>
      <c r="AL70" s="524"/>
      <c r="AM70" s="525"/>
      <c r="AN70" s="525"/>
      <c r="AO70" s="525"/>
      <c r="AP70" s="525"/>
      <c r="AQ70" s="438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/>
      <c r="IA70" s="92"/>
      <c r="IB70" s="92"/>
      <c r="IC70" s="92"/>
      <c r="ID70" s="92"/>
      <c r="IE70" s="92"/>
      <c r="IF70" s="92"/>
      <c r="IG70" s="92"/>
      <c r="IH70" s="92"/>
      <c r="II70" s="92"/>
      <c r="IJ70" s="92"/>
      <c r="IK70" s="92"/>
      <c r="IL70" s="92"/>
      <c r="IM70" s="92"/>
      <c r="IN70" s="92"/>
      <c r="IO70" s="92"/>
      <c r="IP70" s="92"/>
      <c r="IQ70" s="92"/>
      <c r="IR70" s="92"/>
      <c r="IS70" s="92"/>
      <c r="IT70" s="92"/>
      <c r="IU70" s="92"/>
      <c r="IV70" s="92"/>
    </row>
    <row r="71" spans="1:256" ht="18.75" customHeight="1">
      <c r="A71" s="428"/>
      <c r="B71" s="429"/>
      <c r="C71" s="429"/>
      <c r="D71" s="429"/>
      <c r="E71" s="429"/>
      <c r="F71" s="429"/>
      <c r="G71" s="429"/>
      <c r="H71" s="421"/>
      <c r="I71" s="428"/>
      <c r="J71" s="463"/>
      <c r="K71" s="463"/>
      <c r="L71" s="429"/>
      <c r="M71" s="429"/>
      <c r="N71" s="429"/>
      <c r="O71" s="421"/>
      <c r="P71" s="428"/>
      <c r="Q71" s="421"/>
      <c r="R71" s="2241"/>
      <c r="S71" s="2242"/>
      <c r="T71" s="2242"/>
      <c r="U71" s="2243"/>
      <c r="V71" s="2244"/>
      <c r="W71" s="2074" t="s">
        <v>440</v>
      </c>
      <c r="X71" s="2077"/>
      <c r="Y71" s="2077"/>
      <c r="Z71" s="2074" t="s">
        <v>441</v>
      </c>
      <c r="AA71" s="2077"/>
      <c r="AB71" s="2077"/>
      <c r="AC71" s="2074" t="s">
        <v>442</v>
      </c>
      <c r="AD71" s="2077"/>
      <c r="AE71" s="2077"/>
      <c r="AF71" s="2074" t="s">
        <v>92</v>
      </c>
      <c r="AG71" s="2077"/>
      <c r="AH71" s="2077"/>
      <c r="AI71" s="2074" t="s">
        <v>431</v>
      </c>
      <c r="AJ71" s="2074"/>
      <c r="AK71" s="2076"/>
      <c r="AL71" s="524"/>
      <c r="AM71" s="525"/>
      <c r="AN71" s="525"/>
      <c r="AO71" s="525"/>
      <c r="AP71" s="525"/>
      <c r="AQ71" s="438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</row>
    <row r="72" spans="1:256" ht="18.75" customHeight="1">
      <c r="A72" s="428"/>
      <c r="B72" s="429"/>
      <c r="C72" s="429"/>
      <c r="D72" s="429"/>
      <c r="E72" s="429"/>
      <c r="F72" s="429"/>
      <c r="G72" s="429"/>
      <c r="H72" s="421"/>
      <c r="I72" s="428"/>
      <c r="J72" s="463"/>
      <c r="K72" s="463"/>
      <c r="L72" s="429"/>
      <c r="M72" s="429"/>
      <c r="N72" s="429"/>
      <c r="O72" s="421"/>
      <c r="P72" s="428"/>
      <c r="Q72" s="421"/>
      <c r="R72" s="2103" t="s">
        <v>432</v>
      </c>
      <c r="S72" s="2104"/>
      <c r="T72" s="2104"/>
      <c r="U72" s="2245"/>
      <c r="V72" s="2246"/>
      <c r="W72" s="2090">
        <f>+W66/U66</f>
        <v>1.9269999999999996</v>
      </c>
      <c r="X72" s="2091"/>
      <c r="Y72" s="2092"/>
      <c r="Z72" s="2090">
        <f>+Z66/U66</f>
        <v>1.1735882352941176</v>
      </c>
      <c r="AA72" s="2091"/>
      <c r="AB72" s="2092"/>
      <c r="AC72" s="2090">
        <f>+AC66/U66</f>
        <v>5.98035294117647</v>
      </c>
      <c r="AD72" s="2091"/>
      <c r="AE72" s="2092"/>
      <c r="AF72" s="2090">
        <f>+AF66/U66</f>
        <v>6.9075294117647061</v>
      </c>
      <c r="AG72" s="2091"/>
      <c r="AH72" s="2092"/>
      <c r="AI72" s="2090">
        <f>SUM(W72:AH72)</f>
        <v>15.988470588235293</v>
      </c>
      <c r="AJ72" s="2091"/>
      <c r="AK72" s="2108"/>
      <c r="AL72" s="524"/>
      <c r="AM72" s="525"/>
      <c r="AN72" s="525"/>
      <c r="AO72" s="525"/>
      <c r="AP72" s="525"/>
      <c r="AQ72" s="438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</row>
    <row r="73" spans="1:256" ht="18.75" customHeight="1">
      <c r="A73" s="428"/>
      <c r="B73" s="429"/>
      <c r="C73" s="429"/>
      <c r="D73" s="429"/>
      <c r="E73" s="429"/>
      <c r="F73" s="429"/>
      <c r="G73" s="429"/>
      <c r="H73" s="421"/>
      <c r="I73" s="428"/>
      <c r="J73" s="463"/>
      <c r="K73" s="463"/>
      <c r="L73" s="429"/>
      <c r="M73" s="429"/>
      <c r="N73" s="429"/>
      <c r="O73" s="421"/>
      <c r="P73" s="428"/>
      <c r="Q73" s="421"/>
      <c r="R73" s="2103" t="s">
        <v>433</v>
      </c>
      <c r="S73" s="2104"/>
      <c r="T73" s="2104"/>
      <c r="U73" s="2245"/>
      <c r="V73" s="2246"/>
      <c r="W73" s="2090">
        <f t="shared" ref="W73" si="4">+W67/U67</f>
        <v>5.5500000000000007</v>
      </c>
      <c r="X73" s="2091"/>
      <c r="Y73" s="2092"/>
      <c r="Z73" s="2090">
        <f t="shared" ref="Z73:Z74" si="5">+Z67/U67</f>
        <v>1.9247058823529415</v>
      </c>
      <c r="AA73" s="2091"/>
      <c r="AB73" s="2092"/>
      <c r="AC73" s="2090">
        <f t="shared" ref="AC73:AC74" si="6">+AC67/U67</f>
        <v>1.3488235294117648</v>
      </c>
      <c r="AD73" s="2091"/>
      <c r="AE73" s="2092"/>
      <c r="AF73" s="2090">
        <f t="shared" ref="AF73:AF74" si="7">+AF67/U67</f>
        <v>8.205529411764708</v>
      </c>
      <c r="AG73" s="2091"/>
      <c r="AH73" s="2092"/>
      <c r="AI73" s="2090">
        <f>SUM(W73:AH73)</f>
        <v>17.029058823529414</v>
      </c>
      <c r="AJ73" s="2091"/>
      <c r="AK73" s="2108"/>
      <c r="AL73" s="524"/>
      <c r="AM73" s="525"/>
      <c r="AN73" s="525"/>
      <c r="AO73" s="525"/>
      <c r="AP73" s="525"/>
      <c r="AQ73" s="438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</row>
    <row r="74" spans="1:256" ht="18.75" customHeight="1">
      <c r="A74" s="428"/>
      <c r="B74" s="429"/>
      <c r="C74" s="429"/>
      <c r="D74" s="429"/>
      <c r="E74" s="429"/>
      <c r="F74" s="429"/>
      <c r="G74" s="429"/>
      <c r="H74" s="421"/>
      <c r="I74" s="428"/>
      <c r="J74" s="463"/>
      <c r="K74" s="463"/>
      <c r="L74" s="429"/>
      <c r="M74" s="429"/>
      <c r="N74" s="429"/>
      <c r="O74" s="421"/>
      <c r="P74" s="428"/>
      <c r="Q74" s="421"/>
      <c r="R74" s="2247" t="s">
        <v>434</v>
      </c>
      <c r="S74" s="2248"/>
      <c r="T74" s="2248"/>
      <c r="U74" s="2046"/>
      <c r="V74" s="2249"/>
      <c r="W74" s="2231">
        <f>+W68/U68</f>
        <v>5.9096249999999984</v>
      </c>
      <c r="X74" s="2232"/>
      <c r="Y74" s="2234"/>
      <c r="Z74" s="2231">
        <f t="shared" si="5"/>
        <v>2.0141666666666667</v>
      </c>
      <c r="AA74" s="2232"/>
      <c r="AB74" s="2234"/>
      <c r="AC74" s="2231">
        <f t="shared" si="6"/>
        <v>6.3891666666666671</v>
      </c>
      <c r="AD74" s="2232"/>
      <c r="AE74" s="2234"/>
      <c r="AF74" s="2231">
        <f t="shared" si="7"/>
        <v>1.17275</v>
      </c>
      <c r="AG74" s="2232"/>
      <c r="AH74" s="2234"/>
      <c r="AI74" s="2231">
        <f>SUM(W74:AH74)</f>
        <v>15.485708333333331</v>
      </c>
      <c r="AJ74" s="2232"/>
      <c r="AK74" s="2233"/>
      <c r="AL74" s="524"/>
      <c r="AM74" s="525"/>
      <c r="AN74" s="525"/>
      <c r="AO74" s="525"/>
      <c r="AP74" s="525"/>
      <c r="AQ74" s="438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  <c r="FQ74" s="92"/>
      <c r="FR74" s="92"/>
      <c r="FS74" s="92"/>
      <c r="FT74" s="92"/>
      <c r="FU74" s="92"/>
      <c r="FV74" s="92"/>
      <c r="FW74" s="92"/>
      <c r="FX74" s="92"/>
      <c r="FY74" s="92"/>
      <c r="FZ74" s="92"/>
      <c r="GA74" s="92"/>
      <c r="GB74" s="92"/>
      <c r="GC74" s="92"/>
      <c r="GD74" s="92"/>
      <c r="GE74" s="92"/>
      <c r="GF74" s="92"/>
      <c r="GG74" s="92"/>
      <c r="GH74" s="92"/>
      <c r="GI74" s="92"/>
      <c r="GJ74" s="92"/>
      <c r="GK74" s="92"/>
      <c r="GL74" s="92"/>
      <c r="GM74" s="92"/>
      <c r="GN74" s="92"/>
      <c r="GO74" s="92"/>
      <c r="GP74" s="92"/>
      <c r="GQ74" s="92"/>
      <c r="GR74" s="92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</row>
    <row r="75" spans="1:256" s="92" customFormat="1" ht="18.75" customHeight="1">
      <c r="A75" s="479"/>
      <c r="B75" s="462"/>
      <c r="C75" s="462"/>
      <c r="D75" s="462"/>
      <c r="E75" s="462"/>
      <c r="F75" s="462"/>
      <c r="G75" s="462"/>
      <c r="H75" s="484"/>
      <c r="I75" s="428"/>
      <c r="J75" s="463"/>
      <c r="K75" s="463"/>
      <c r="L75" s="429"/>
      <c r="M75" s="429"/>
      <c r="N75" s="429"/>
      <c r="O75" s="421"/>
      <c r="P75" s="2166"/>
      <c r="Q75" s="2167"/>
      <c r="R75" s="428"/>
      <c r="S75" s="429"/>
      <c r="T75" s="429"/>
      <c r="U75" s="522"/>
      <c r="V75" s="459"/>
      <c r="W75" s="429"/>
      <c r="X75" s="429"/>
      <c r="Y75" s="429"/>
      <c r="Z75" s="429"/>
      <c r="AA75" s="429"/>
      <c r="AB75" s="429"/>
      <c r="AC75" s="431"/>
      <c r="AD75" s="429"/>
      <c r="AE75" s="429"/>
      <c r="AF75" s="429"/>
      <c r="AG75" s="429"/>
      <c r="AH75" s="429"/>
      <c r="AI75" s="431"/>
      <c r="AJ75" s="457"/>
      <c r="AK75" s="432"/>
      <c r="AL75" s="524"/>
      <c r="AM75" s="525"/>
      <c r="AN75" s="525"/>
      <c r="AO75" s="525"/>
      <c r="AP75" s="525"/>
      <c r="AQ75" s="438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</row>
    <row r="76" spans="1:256" s="301" customFormat="1" ht="18.75" customHeight="1">
      <c r="A76" s="479"/>
      <c r="B76" s="462"/>
      <c r="C76" s="462"/>
      <c r="D76" s="462"/>
      <c r="E76" s="462"/>
      <c r="F76" s="462"/>
      <c r="G76" s="462"/>
      <c r="H76" s="484"/>
      <c r="I76" s="428" t="s">
        <v>490</v>
      </c>
      <c r="J76" s="463"/>
      <c r="K76" s="463"/>
      <c r="L76" s="429"/>
      <c r="M76" s="429"/>
      <c r="N76" s="429"/>
      <c r="O76" s="421"/>
      <c r="P76" s="2166" t="s">
        <v>448</v>
      </c>
      <c r="Q76" s="2167"/>
      <c r="R76" s="479"/>
      <c r="S76" s="482" t="s">
        <v>491</v>
      </c>
      <c r="T76" s="462"/>
      <c r="U76" s="482"/>
      <c r="V76" s="462"/>
      <c r="W76" s="462"/>
      <c r="X76" s="462"/>
      <c r="Y76" s="462"/>
      <c r="Z76" s="462"/>
      <c r="AA76" s="462"/>
      <c r="AB76" s="462"/>
      <c r="AC76" s="462"/>
      <c r="AD76" s="462"/>
      <c r="AE76" s="462"/>
      <c r="AF76" s="462"/>
      <c r="AG76" s="462"/>
      <c r="AH76" s="462"/>
      <c r="AI76" s="462"/>
      <c r="AJ76" s="462"/>
      <c r="AK76" s="484"/>
      <c r="AL76" s="572"/>
      <c r="AM76" s="573"/>
      <c r="AN76" s="573"/>
      <c r="AO76" s="573"/>
      <c r="AP76" s="573"/>
      <c r="AQ76" s="574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  <c r="BB76" s="300"/>
      <c r="BC76" s="300"/>
      <c r="BD76" s="300"/>
      <c r="BE76" s="300"/>
      <c r="BF76" s="300"/>
      <c r="BG76" s="300"/>
      <c r="BH76" s="300"/>
      <c r="BI76" s="300"/>
      <c r="BJ76" s="300"/>
      <c r="BK76" s="300"/>
      <c r="BL76" s="300"/>
      <c r="BM76" s="300"/>
      <c r="BN76" s="300"/>
      <c r="BO76" s="300"/>
      <c r="BP76" s="300"/>
      <c r="BQ76" s="300"/>
      <c r="BR76" s="300"/>
      <c r="BS76" s="300"/>
      <c r="BT76" s="300"/>
      <c r="BU76" s="300"/>
      <c r="BV76" s="300"/>
      <c r="BW76" s="300"/>
      <c r="BX76" s="300"/>
      <c r="BY76" s="300"/>
      <c r="BZ76" s="300"/>
      <c r="CA76" s="300"/>
      <c r="CB76" s="300"/>
      <c r="CC76" s="300"/>
      <c r="CD76" s="300"/>
      <c r="CE76" s="300"/>
      <c r="CF76" s="300"/>
      <c r="CG76" s="300"/>
      <c r="CH76" s="300"/>
      <c r="CI76" s="300"/>
      <c r="CJ76" s="300"/>
      <c r="CK76" s="300"/>
    </row>
    <row r="77" spans="1:256" s="301" customFormat="1" ht="18.75" customHeight="1">
      <c r="A77" s="479"/>
      <c r="B77" s="462"/>
      <c r="C77" s="462"/>
      <c r="D77" s="462"/>
      <c r="E77" s="462"/>
      <c r="F77" s="462"/>
      <c r="G77" s="462"/>
      <c r="H77" s="484"/>
      <c r="I77" s="479"/>
      <c r="J77" s="462"/>
      <c r="K77" s="462"/>
      <c r="L77" s="462"/>
      <c r="M77" s="462"/>
      <c r="N77" s="462"/>
      <c r="O77" s="484"/>
      <c r="P77" s="479"/>
      <c r="Q77" s="484"/>
      <c r="R77" s="462"/>
      <c r="S77" s="462" t="s">
        <v>492</v>
      </c>
      <c r="T77" s="462"/>
      <c r="U77" s="462"/>
      <c r="V77" s="1999">
        <f>+W66</f>
        <v>32.758999999999993</v>
      </c>
      <c r="W77" s="1999"/>
      <c r="X77" s="1999"/>
      <c r="Y77" s="462" t="s">
        <v>451</v>
      </c>
      <c r="Z77" s="462" t="s">
        <v>449</v>
      </c>
      <c r="AA77" s="1999">
        <f>+W72</f>
        <v>1.9269999999999996</v>
      </c>
      <c r="AB77" s="2004"/>
      <c r="AC77" s="2004"/>
      <c r="AD77" s="462" t="s">
        <v>465</v>
      </c>
      <c r="AE77" s="2003">
        <f>+AG60</f>
        <v>46</v>
      </c>
      <c r="AF77" s="2003"/>
      <c r="AG77" s="2003"/>
      <c r="AH77" s="462" t="s">
        <v>453</v>
      </c>
      <c r="AI77" s="462"/>
      <c r="AJ77" s="462" t="s">
        <v>456</v>
      </c>
      <c r="AK77" s="484"/>
      <c r="AL77" s="2005">
        <f>+V77+(AA77*AE77)</f>
        <v>121.40099999999998</v>
      </c>
      <c r="AM77" s="2006"/>
      <c r="AN77" s="2006"/>
      <c r="AO77" s="2006"/>
      <c r="AP77" s="2006"/>
      <c r="AQ77" s="2007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BF77" s="300"/>
      <c r="BG77" s="300"/>
      <c r="BH77" s="300"/>
      <c r="BI77" s="300"/>
      <c r="BJ77" s="300"/>
      <c r="BK77" s="300"/>
      <c r="BL77" s="300"/>
      <c r="BM77" s="300"/>
      <c r="BN77" s="300"/>
      <c r="BO77" s="300"/>
      <c r="BP77" s="300"/>
      <c r="BQ77" s="300"/>
      <c r="BR77" s="300"/>
      <c r="BS77" s="300"/>
      <c r="BT77" s="300"/>
      <c r="BU77" s="300"/>
      <c r="BV77" s="300"/>
      <c r="BW77" s="300"/>
      <c r="BX77" s="300"/>
      <c r="BY77" s="300"/>
      <c r="BZ77" s="300"/>
      <c r="CA77" s="300"/>
      <c r="CB77" s="300"/>
      <c r="CC77" s="300"/>
      <c r="CD77" s="300"/>
      <c r="CE77" s="300"/>
      <c r="CF77" s="300"/>
      <c r="CG77" s="300"/>
      <c r="CH77" s="300"/>
      <c r="CI77" s="300"/>
      <c r="CJ77" s="300"/>
      <c r="CK77" s="300"/>
    </row>
    <row r="78" spans="1:256" s="301" customFormat="1" ht="18.75" customHeight="1">
      <c r="A78" s="479"/>
      <c r="B78" s="462"/>
      <c r="C78" s="462"/>
      <c r="D78" s="462"/>
      <c r="E78" s="462"/>
      <c r="F78" s="462"/>
      <c r="G78" s="462"/>
      <c r="H78" s="484"/>
      <c r="I78" s="479"/>
      <c r="J78" s="462"/>
      <c r="K78" s="462"/>
      <c r="L78" s="462"/>
      <c r="M78" s="462"/>
      <c r="N78" s="462"/>
      <c r="O78" s="484"/>
      <c r="P78" s="479"/>
      <c r="Q78" s="484"/>
      <c r="R78" s="462"/>
      <c r="S78" s="462" t="s">
        <v>493</v>
      </c>
      <c r="T78" s="462"/>
      <c r="U78" s="462"/>
      <c r="V78" s="1999">
        <f>+W67</f>
        <v>94.350000000000009</v>
      </c>
      <c r="W78" s="1999"/>
      <c r="X78" s="1999"/>
      <c r="Y78" s="462" t="s">
        <v>451</v>
      </c>
      <c r="Z78" s="462" t="s">
        <v>449</v>
      </c>
      <c r="AA78" s="1999">
        <f>+W73</f>
        <v>5.5500000000000007</v>
      </c>
      <c r="AB78" s="2004"/>
      <c r="AC78" s="2004"/>
      <c r="AD78" s="462" t="s">
        <v>465</v>
      </c>
      <c r="AE78" s="2003">
        <f>+AG61</f>
        <v>46</v>
      </c>
      <c r="AF78" s="2003"/>
      <c r="AG78" s="2003"/>
      <c r="AH78" s="462" t="s">
        <v>453</v>
      </c>
      <c r="AI78" s="462"/>
      <c r="AJ78" s="462" t="s">
        <v>456</v>
      </c>
      <c r="AK78" s="484"/>
      <c r="AL78" s="2005">
        <f>+V78+(AA78*AE78)</f>
        <v>349.65000000000003</v>
      </c>
      <c r="AM78" s="2006"/>
      <c r="AN78" s="2006"/>
      <c r="AO78" s="2006"/>
      <c r="AP78" s="2006"/>
      <c r="AQ78" s="2007"/>
      <c r="AR78" s="300"/>
      <c r="AS78" s="300"/>
      <c r="AT78" s="300"/>
      <c r="AU78" s="300"/>
      <c r="AV78" s="300"/>
      <c r="AW78" s="300"/>
      <c r="AX78" s="300"/>
      <c r="AY78" s="300"/>
      <c r="AZ78" s="300"/>
      <c r="BA78" s="300"/>
      <c r="BB78" s="300"/>
      <c r="BC78" s="300"/>
      <c r="BD78" s="300"/>
      <c r="BE78" s="300"/>
      <c r="BF78" s="300"/>
      <c r="BG78" s="300"/>
      <c r="BH78" s="300"/>
      <c r="BI78" s="300"/>
      <c r="BJ78" s="300"/>
      <c r="BK78" s="300"/>
      <c r="BL78" s="300"/>
      <c r="BM78" s="300"/>
      <c r="BN78" s="300"/>
      <c r="BO78" s="300"/>
      <c r="BP78" s="300"/>
      <c r="BQ78" s="300"/>
      <c r="BR78" s="300"/>
      <c r="BS78" s="300"/>
      <c r="BT78" s="300"/>
      <c r="BU78" s="300"/>
      <c r="BV78" s="300"/>
      <c r="BW78" s="300"/>
      <c r="BX78" s="300"/>
      <c r="BY78" s="300"/>
      <c r="BZ78" s="300"/>
      <c r="CA78" s="300"/>
      <c r="CB78" s="300"/>
      <c r="CC78" s="300"/>
      <c r="CD78" s="300"/>
      <c r="CE78" s="300"/>
      <c r="CF78" s="300"/>
      <c r="CG78" s="300"/>
      <c r="CH78" s="300"/>
      <c r="CI78" s="300"/>
      <c r="CJ78" s="300"/>
      <c r="CK78" s="300"/>
    </row>
    <row r="79" spans="1:256" s="301" customFormat="1" ht="18.75" customHeight="1">
      <c r="A79" s="479"/>
      <c r="B79" s="462"/>
      <c r="C79" s="462"/>
      <c r="D79" s="462"/>
      <c r="E79" s="462"/>
      <c r="F79" s="462"/>
      <c r="G79" s="462"/>
      <c r="H79" s="484"/>
      <c r="I79" s="479"/>
      <c r="J79" s="462"/>
      <c r="K79" s="462"/>
      <c r="L79" s="462"/>
      <c r="M79" s="462"/>
      <c r="N79" s="462"/>
      <c r="O79" s="484"/>
      <c r="P79" s="479"/>
      <c r="Q79" s="484"/>
      <c r="R79" s="451"/>
      <c r="S79" s="575" t="s">
        <v>494</v>
      </c>
      <c r="T79" s="575"/>
      <c r="U79" s="575"/>
      <c r="V79" s="2033">
        <f>+W68</f>
        <v>141.83099999999996</v>
      </c>
      <c r="W79" s="2033"/>
      <c r="X79" s="2033"/>
      <c r="Y79" s="575" t="s">
        <v>451</v>
      </c>
      <c r="Z79" s="575" t="s">
        <v>449</v>
      </c>
      <c r="AA79" s="2033">
        <f>+W74</f>
        <v>5.9096249999999984</v>
      </c>
      <c r="AB79" s="2242"/>
      <c r="AC79" s="2242"/>
      <c r="AD79" s="575" t="s">
        <v>465</v>
      </c>
      <c r="AE79" s="2226">
        <f>+AG62</f>
        <v>69</v>
      </c>
      <c r="AF79" s="2226"/>
      <c r="AG79" s="2226"/>
      <c r="AH79" s="575" t="s">
        <v>453</v>
      </c>
      <c r="AI79" s="575"/>
      <c r="AJ79" s="575" t="s">
        <v>456</v>
      </c>
      <c r="AK79" s="576"/>
      <c r="AL79" s="2039">
        <f>+V79+(AA79*AE79)</f>
        <v>549.59512499999983</v>
      </c>
      <c r="AM79" s="2040"/>
      <c r="AN79" s="2040"/>
      <c r="AO79" s="2040"/>
      <c r="AP79" s="2040"/>
      <c r="AQ79" s="2041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  <c r="BW79" s="300"/>
      <c r="BX79" s="300"/>
      <c r="BY79" s="300"/>
      <c r="BZ79" s="300"/>
      <c r="CA79" s="300"/>
      <c r="CB79" s="300"/>
      <c r="CC79" s="300"/>
      <c r="CD79" s="300"/>
      <c r="CE79" s="300"/>
      <c r="CF79" s="300"/>
      <c r="CG79" s="300"/>
      <c r="CH79" s="300"/>
      <c r="CI79" s="300"/>
      <c r="CJ79" s="300"/>
      <c r="CK79" s="300"/>
    </row>
    <row r="80" spans="1:256" s="92" customFormat="1" ht="18.75" customHeight="1">
      <c r="A80" s="479"/>
      <c r="B80" s="462"/>
      <c r="C80" s="462"/>
      <c r="D80" s="462"/>
      <c r="E80" s="462"/>
      <c r="F80" s="462"/>
      <c r="G80" s="462"/>
      <c r="H80" s="484"/>
      <c r="I80" s="445"/>
      <c r="J80" s="446"/>
      <c r="K80" s="446"/>
      <c r="L80" s="446"/>
      <c r="M80" s="446"/>
      <c r="N80" s="446"/>
      <c r="O80" s="448"/>
      <c r="P80" s="449" t="s">
        <v>448</v>
      </c>
      <c r="Q80" s="450"/>
      <c r="R80" s="449" t="s">
        <v>495</v>
      </c>
      <c r="S80" s="447"/>
      <c r="T80" s="447"/>
      <c r="U80" s="577" t="s">
        <v>496</v>
      </c>
      <c r="V80" s="446"/>
      <c r="W80" s="578"/>
      <c r="X80" s="579"/>
      <c r="Y80" s="579"/>
      <c r="Z80" s="579"/>
      <c r="AA80" s="579"/>
      <c r="AB80" s="558"/>
      <c r="AC80" s="578"/>
      <c r="AD80" s="580"/>
      <c r="AE80" s="579"/>
      <c r="AF80" s="579"/>
      <c r="AG80" s="446"/>
      <c r="AH80" s="446"/>
      <c r="AI80" s="446"/>
      <c r="AJ80" s="446"/>
      <c r="AK80" s="448"/>
      <c r="AL80" s="2013">
        <f>+AL77+AL78+AL79</f>
        <v>1020.6461249999999</v>
      </c>
      <c r="AM80" s="2014"/>
      <c r="AN80" s="2014"/>
      <c r="AO80" s="2014"/>
      <c r="AP80" s="2014"/>
      <c r="AQ80" s="2015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</row>
    <row r="81" spans="1:256" s="301" customFormat="1" ht="18.75" customHeight="1">
      <c r="A81" s="479"/>
      <c r="B81" s="462"/>
      <c r="C81" s="462"/>
      <c r="D81" s="462"/>
      <c r="E81" s="462"/>
      <c r="F81" s="462"/>
      <c r="G81" s="462"/>
      <c r="H81" s="484"/>
      <c r="I81" s="428" t="s">
        <v>497</v>
      </c>
      <c r="J81" s="463"/>
      <c r="K81" s="463"/>
      <c r="L81" s="429"/>
      <c r="M81" s="429"/>
      <c r="N81" s="429"/>
      <c r="O81" s="421"/>
      <c r="P81" s="2166" t="s">
        <v>448</v>
      </c>
      <c r="Q81" s="2167"/>
      <c r="R81" s="479"/>
      <c r="S81" s="482" t="s">
        <v>491</v>
      </c>
      <c r="T81" s="462"/>
      <c r="U81" s="482"/>
      <c r="V81" s="462"/>
      <c r="W81" s="462"/>
      <c r="X81" s="462"/>
      <c r="Y81" s="462"/>
      <c r="Z81" s="462"/>
      <c r="AA81" s="462"/>
      <c r="AB81" s="462"/>
      <c r="AC81" s="462"/>
      <c r="AD81" s="462"/>
      <c r="AE81" s="462"/>
      <c r="AF81" s="462"/>
      <c r="AG81" s="462"/>
      <c r="AH81" s="462"/>
      <c r="AI81" s="462"/>
      <c r="AJ81" s="462"/>
      <c r="AK81" s="484"/>
      <c r="AL81" s="572"/>
      <c r="AM81" s="573"/>
      <c r="AN81" s="573"/>
      <c r="AO81" s="573"/>
      <c r="AP81" s="573"/>
      <c r="AQ81" s="574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  <c r="BW81" s="300"/>
      <c r="BX81" s="300"/>
      <c r="BY81" s="300"/>
      <c r="BZ81" s="300"/>
      <c r="CA81" s="300"/>
      <c r="CB81" s="300"/>
      <c r="CC81" s="300"/>
      <c r="CD81" s="300"/>
      <c r="CE81" s="300"/>
      <c r="CF81" s="300"/>
      <c r="CG81" s="300"/>
      <c r="CH81" s="300"/>
      <c r="CI81" s="300"/>
      <c r="CJ81" s="300"/>
      <c r="CK81" s="300"/>
    </row>
    <row r="82" spans="1:256" s="301" customFormat="1" ht="18.75" customHeight="1">
      <c r="A82" s="479"/>
      <c r="B82" s="462"/>
      <c r="C82" s="462"/>
      <c r="D82" s="462"/>
      <c r="E82" s="462"/>
      <c r="F82" s="462"/>
      <c r="G82" s="462"/>
      <c r="H82" s="484"/>
      <c r="I82" s="479"/>
      <c r="J82" s="462"/>
      <c r="K82" s="462"/>
      <c r="L82" s="462"/>
      <c r="M82" s="462"/>
      <c r="N82" s="462"/>
      <c r="O82" s="484"/>
      <c r="P82" s="479"/>
      <c r="Q82" s="484"/>
      <c r="R82" s="462"/>
      <c r="S82" s="462" t="s">
        <v>492</v>
      </c>
      <c r="T82" s="462"/>
      <c r="U82" s="462"/>
      <c r="V82" s="1999">
        <f>+Z66</f>
        <v>19.951000000000001</v>
      </c>
      <c r="W82" s="1999"/>
      <c r="X82" s="1999"/>
      <c r="Y82" s="462" t="s">
        <v>451</v>
      </c>
      <c r="Z82" s="462" t="s">
        <v>449</v>
      </c>
      <c r="AA82" s="1999">
        <f>+Z72</f>
        <v>1.1735882352941176</v>
      </c>
      <c r="AB82" s="2004"/>
      <c r="AC82" s="2004"/>
      <c r="AD82" s="462" t="s">
        <v>465</v>
      </c>
      <c r="AE82" s="2003">
        <f>+AG60</f>
        <v>46</v>
      </c>
      <c r="AF82" s="2003"/>
      <c r="AG82" s="2003"/>
      <c r="AH82" s="462" t="s">
        <v>453</v>
      </c>
      <c r="AI82" s="462"/>
      <c r="AJ82" s="462" t="s">
        <v>456</v>
      </c>
      <c r="AK82" s="484"/>
      <c r="AL82" s="2005">
        <f>+V82+(AA82*AE82)</f>
        <v>73.936058823529407</v>
      </c>
      <c r="AM82" s="2006"/>
      <c r="AN82" s="2006"/>
      <c r="AO82" s="2006"/>
      <c r="AP82" s="2006"/>
      <c r="AQ82" s="2007"/>
      <c r="AR82" s="300"/>
      <c r="AS82" s="300"/>
      <c r="AT82" s="300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  <c r="BW82" s="300"/>
      <c r="BX82" s="300"/>
      <c r="BY82" s="300"/>
      <c r="BZ82" s="300"/>
      <c r="CA82" s="300"/>
      <c r="CB82" s="300"/>
      <c r="CC82" s="300"/>
      <c r="CD82" s="300"/>
      <c r="CE82" s="300"/>
      <c r="CF82" s="300"/>
      <c r="CG82" s="300"/>
      <c r="CH82" s="300"/>
      <c r="CI82" s="300"/>
      <c r="CJ82" s="300"/>
      <c r="CK82" s="300"/>
    </row>
    <row r="83" spans="1:256" s="301" customFormat="1" ht="18.75" customHeight="1">
      <c r="A83" s="479"/>
      <c r="B83" s="462"/>
      <c r="C83" s="462"/>
      <c r="D83" s="462"/>
      <c r="E83" s="462"/>
      <c r="F83" s="462"/>
      <c r="G83" s="462"/>
      <c r="H83" s="484"/>
      <c r="I83" s="479"/>
      <c r="J83" s="462"/>
      <c r="K83" s="462"/>
      <c r="L83" s="462"/>
      <c r="M83" s="462"/>
      <c r="N83" s="462"/>
      <c r="O83" s="484"/>
      <c r="P83" s="479"/>
      <c r="Q83" s="484"/>
      <c r="R83" s="462"/>
      <c r="S83" s="462" t="s">
        <v>493</v>
      </c>
      <c r="T83" s="462"/>
      <c r="U83" s="462"/>
      <c r="V83" s="1999">
        <f>+Z67</f>
        <v>32.720000000000006</v>
      </c>
      <c r="W83" s="1999"/>
      <c r="X83" s="1999"/>
      <c r="Y83" s="462" t="s">
        <v>451</v>
      </c>
      <c r="Z83" s="462" t="s">
        <v>449</v>
      </c>
      <c r="AA83" s="1999">
        <f>+Z73</f>
        <v>1.9247058823529415</v>
      </c>
      <c r="AB83" s="2004"/>
      <c r="AC83" s="2004"/>
      <c r="AD83" s="462" t="s">
        <v>465</v>
      </c>
      <c r="AE83" s="2003">
        <f>+AG61</f>
        <v>46</v>
      </c>
      <c r="AF83" s="2003"/>
      <c r="AG83" s="2003"/>
      <c r="AH83" s="462" t="s">
        <v>453</v>
      </c>
      <c r="AI83" s="462"/>
      <c r="AJ83" s="462" t="s">
        <v>456</v>
      </c>
      <c r="AK83" s="484"/>
      <c r="AL83" s="2005">
        <f>+V83+(AA83*AE83)</f>
        <v>121.25647058823532</v>
      </c>
      <c r="AM83" s="2006"/>
      <c r="AN83" s="2006"/>
      <c r="AO83" s="2006"/>
      <c r="AP83" s="2006"/>
      <c r="AQ83" s="2007"/>
      <c r="AR83" s="300"/>
      <c r="AS83" s="300"/>
      <c r="AT83" s="300"/>
      <c r="AU83" s="300"/>
      <c r="AV83" s="300"/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  <c r="BW83" s="300"/>
      <c r="BX83" s="300"/>
      <c r="BY83" s="300"/>
      <c r="BZ83" s="300"/>
      <c r="CA83" s="300"/>
      <c r="CB83" s="300"/>
      <c r="CC83" s="300"/>
      <c r="CD83" s="300"/>
      <c r="CE83" s="300"/>
      <c r="CF83" s="300"/>
      <c r="CG83" s="300"/>
      <c r="CH83" s="300"/>
      <c r="CI83" s="300"/>
      <c r="CJ83" s="300"/>
      <c r="CK83" s="300"/>
    </row>
    <row r="84" spans="1:256" s="301" customFormat="1" ht="18.75" customHeight="1">
      <c r="A84" s="479"/>
      <c r="B84" s="462"/>
      <c r="C84" s="462"/>
      <c r="D84" s="462"/>
      <c r="E84" s="462"/>
      <c r="F84" s="462"/>
      <c r="G84" s="462"/>
      <c r="H84" s="484"/>
      <c r="I84" s="479"/>
      <c r="J84" s="462"/>
      <c r="K84" s="462"/>
      <c r="L84" s="462"/>
      <c r="M84" s="462"/>
      <c r="N84" s="462"/>
      <c r="O84" s="484"/>
      <c r="P84" s="479"/>
      <c r="Q84" s="484"/>
      <c r="R84" s="575"/>
      <c r="S84" s="575" t="s">
        <v>494</v>
      </c>
      <c r="T84" s="575"/>
      <c r="U84" s="575"/>
      <c r="V84" s="2033">
        <f>+Z68</f>
        <v>48.339999999999996</v>
      </c>
      <c r="W84" s="2033"/>
      <c r="X84" s="2033"/>
      <c r="Y84" s="575" t="s">
        <v>451</v>
      </c>
      <c r="Z84" s="575" t="s">
        <v>449</v>
      </c>
      <c r="AA84" s="2033">
        <f>+Z74</f>
        <v>2.0141666666666667</v>
      </c>
      <c r="AB84" s="2242"/>
      <c r="AC84" s="2242"/>
      <c r="AD84" s="575" t="s">
        <v>465</v>
      </c>
      <c r="AE84" s="2226">
        <f>+AG62</f>
        <v>69</v>
      </c>
      <c r="AF84" s="2226"/>
      <c r="AG84" s="2226"/>
      <c r="AH84" s="575" t="s">
        <v>453</v>
      </c>
      <c r="AI84" s="575"/>
      <c r="AJ84" s="575" t="s">
        <v>456</v>
      </c>
      <c r="AK84" s="576"/>
      <c r="AL84" s="2039">
        <f>+V84+(AA84*AE84)</f>
        <v>187.3175</v>
      </c>
      <c r="AM84" s="2040"/>
      <c r="AN84" s="2040"/>
      <c r="AO84" s="2040"/>
      <c r="AP84" s="2040"/>
      <c r="AQ84" s="2041"/>
      <c r="AR84" s="300"/>
      <c r="AS84" s="300"/>
      <c r="AT84" s="300"/>
      <c r="AU84" s="300"/>
      <c r="AV84" s="300"/>
      <c r="AW84" s="300"/>
      <c r="AX84" s="300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300"/>
      <c r="BP84" s="300"/>
      <c r="BQ84" s="300"/>
      <c r="BR84" s="300"/>
      <c r="BS84" s="300"/>
      <c r="BT84" s="300"/>
      <c r="BU84" s="300"/>
      <c r="BV84" s="300"/>
      <c r="BW84" s="300"/>
      <c r="BX84" s="300"/>
      <c r="BY84" s="300"/>
      <c r="BZ84" s="300"/>
      <c r="CA84" s="300"/>
      <c r="CB84" s="300"/>
      <c r="CC84" s="300"/>
      <c r="CD84" s="300"/>
      <c r="CE84" s="300"/>
      <c r="CF84" s="300"/>
      <c r="CG84" s="300"/>
      <c r="CH84" s="300"/>
      <c r="CI84" s="300"/>
      <c r="CJ84" s="300"/>
      <c r="CK84" s="300"/>
    </row>
    <row r="85" spans="1:256" s="92" customFormat="1" ht="18.75" customHeight="1">
      <c r="A85" s="479"/>
      <c r="B85" s="462"/>
      <c r="C85" s="462"/>
      <c r="D85" s="462"/>
      <c r="E85" s="462"/>
      <c r="F85" s="462"/>
      <c r="G85" s="462"/>
      <c r="H85" s="484"/>
      <c r="I85" s="445"/>
      <c r="J85" s="446"/>
      <c r="K85" s="446"/>
      <c r="L85" s="446"/>
      <c r="M85" s="446"/>
      <c r="N85" s="446"/>
      <c r="O85" s="448"/>
      <c r="P85" s="449" t="s">
        <v>448</v>
      </c>
      <c r="Q85" s="450"/>
      <c r="R85" s="449" t="s">
        <v>495</v>
      </c>
      <c r="S85" s="447"/>
      <c r="T85" s="447"/>
      <c r="U85" s="577" t="s">
        <v>496</v>
      </c>
      <c r="V85" s="446"/>
      <c r="W85" s="578"/>
      <c r="X85" s="579"/>
      <c r="Y85" s="579"/>
      <c r="Z85" s="579"/>
      <c r="AA85" s="579"/>
      <c r="AB85" s="558"/>
      <c r="AC85" s="578"/>
      <c r="AD85" s="580"/>
      <c r="AE85" s="579"/>
      <c r="AF85" s="579"/>
      <c r="AG85" s="446"/>
      <c r="AH85" s="446"/>
      <c r="AI85" s="446"/>
      <c r="AJ85" s="446"/>
      <c r="AK85" s="448"/>
      <c r="AL85" s="2013">
        <f>+AL82+AL83+AL84</f>
        <v>382.51002941176472</v>
      </c>
      <c r="AM85" s="2014"/>
      <c r="AN85" s="2014"/>
      <c r="AO85" s="2014"/>
      <c r="AP85" s="2014"/>
      <c r="AQ85" s="2015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</row>
    <row r="86" spans="1:256" s="301" customFormat="1" ht="18.75" customHeight="1">
      <c r="A86" s="479"/>
      <c r="B86" s="462"/>
      <c r="C86" s="462"/>
      <c r="D86" s="462"/>
      <c r="E86" s="462"/>
      <c r="F86" s="462"/>
      <c r="G86" s="462"/>
      <c r="H86" s="484"/>
      <c r="I86" s="428" t="s">
        <v>534</v>
      </c>
      <c r="J86" s="463"/>
      <c r="K86" s="463"/>
      <c r="L86" s="429"/>
      <c r="M86" s="429"/>
      <c r="N86" s="429"/>
      <c r="O86" s="421"/>
      <c r="P86" s="2166" t="s">
        <v>448</v>
      </c>
      <c r="Q86" s="2167"/>
      <c r="R86" s="479"/>
      <c r="S86" s="482" t="s">
        <v>535</v>
      </c>
      <c r="T86" s="462"/>
      <c r="U86" s="482"/>
      <c r="V86" s="462"/>
      <c r="W86" s="462"/>
      <c r="X86" s="462"/>
      <c r="Y86" s="462"/>
      <c r="Z86" s="462"/>
      <c r="AA86" s="462"/>
      <c r="AB86" s="462"/>
      <c r="AC86" s="462"/>
      <c r="AD86" s="462"/>
      <c r="AE86" s="462"/>
      <c r="AF86" s="462"/>
      <c r="AG86" s="462"/>
      <c r="AH86" s="462"/>
      <c r="AI86" s="462"/>
      <c r="AJ86" s="462"/>
      <c r="AK86" s="484"/>
      <c r="AL86" s="572"/>
      <c r="AM86" s="573"/>
      <c r="AN86" s="573"/>
      <c r="AO86" s="573"/>
      <c r="AP86" s="573"/>
      <c r="AQ86" s="574"/>
      <c r="AR86" s="300"/>
      <c r="AS86" s="300"/>
      <c r="AT86" s="300"/>
      <c r="AU86" s="300"/>
      <c r="AV86" s="300"/>
      <c r="AW86" s="300"/>
      <c r="AX86" s="300"/>
      <c r="AY86" s="300"/>
      <c r="AZ86" s="300"/>
      <c r="BA86" s="300"/>
      <c r="BB86" s="300"/>
      <c r="BC86" s="300"/>
      <c r="BD86" s="300"/>
      <c r="BE86" s="300"/>
      <c r="BF86" s="300"/>
      <c r="BG86" s="300"/>
      <c r="BH86" s="300"/>
      <c r="BI86" s="300"/>
      <c r="BJ86" s="300"/>
      <c r="BK86" s="300"/>
      <c r="BL86" s="300"/>
      <c r="BM86" s="300"/>
      <c r="BN86" s="300"/>
      <c r="BO86" s="300"/>
      <c r="BP86" s="300"/>
      <c r="BQ86" s="300"/>
      <c r="BR86" s="300"/>
      <c r="BS86" s="300"/>
      <c r="BT86" s="300"/>
      <c r="BU86" s="300"/>
      <c r="BV86" s="300"/>
      <c r="BW86" s="300"/>
      <c r="BX86" s="300"/>
      <c r="BY86" s="300"/>
      <c r="BZ86" s="300"/>
      <c r="CA86" s="300"/>
      <c r="CB86" s="300"/>
      <c r="CC86" s="300"/>
      <c r="CD86" s="300"/>
      <c r="CE86" s="300"/>
      <c r="CF86" s="300"/>
      <c r="CG86" s="300"/>
      <c r="CH86" s="300"/>
      <c r="CI86" s="300"/>
      <c r="CJ86" s="300"/>
      <c r="CK86" s="300"/>
    </row>
    <row r="87" spans="1:256" s="301" customFormat="1" ht="18.75" customHeight="1">
      <c r="A87" s="479"/>
      <c r="B87" s="462"/>
      <c r="C87" s="462"/>
      <c r="D87" s="462"/>
      <c r="E87" s="462"/>
      <c r="F87" s="462"/>
      <c r="G87" s="462"/>
      <c r="H87" s="484"/>
      <c r="I87" s="479"/>
      <c r="J87" s="462"/>
      <c r="K87" s="462"/>
      <c r="L87" s="462"/>
      <c r="M87" s="462"/>
      <c r="N87" s="462"/>
      <c r="O87" s="484"/>
      <c r="P87" s="479"/>
      <c r="Q87" s="484"/>
      <c r="R87" s="462"/>
      <c r="S87" s="462" t="s">
        <v>492</v>
      </c>
      <c r="T87" s="462"/>
      <c r="U87" s="462"/>
      <c r="V87" s="1999">
        <f>+AC66</f>
        <v>101.666</v>
      </c>
      <c r="W87" s="1999"/>
      <c r="X87" s="1999"/>
      <c r="Y87" s="462" t="s">
        <v>451</v>
      </c>
      <c r="Z87" s="462" t="s">
        <v>449</v>
      </c>
      <c r="AA87" s="1999">
        <v>0.5</v>
      </c>
      <c r="AB87" s="2004"/>
      <c r="AC87" s="2004"/>
      <c r="AD87" s="462" t="s">
        <v>465</v>
      </c>
      <c r="AE87" s="2003">
        <f>+AG60</f>
        <v>46</v>
      </c>
      <c r="AF87" s="2003"/>
      <c r="AG87" s="2003"/>
      <c r="AH87" s="462" t="s">
        <v>453</v>
      </c>
      <c r="AI87" s="462"/>
      <c r="AJ87" s="462" t="s">
        <v>456</v>
      </c>
      <c r="AK87" s="484"/>
      <c r="AL87" s="2005">
        <f>+V87+(AA87*AE87)</f>
        <v>124.666</v>
      </c>
      <c r="AM87" s="2006"/>
      <c r="AN87" s="2006"/>
      <c r="AO87" s="2006"/>
      <c r="AP87" s="2006"/>
      <c r="AQ87" s="2007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  <c r="CF87" s="300"/>
      <c r="CG87" s="300"/>
      <c r="CH87" s="300"/>
      <c r="CI87" s="300"/>
      <c r="CJ87" s="300"/>
      <c r="CK87" s="300"/>
    </row>
    <row r="88" spans="1:256" s="301" customFormat="1" ht="18.75" customHeight="1">
      <c r="A88" s="479"/>
      <c r="B88" s="462"/>
      <c r="C88" s="462"/>
      <c r="D88" s="462"/>
      <c r="E88" s="462"/>
      <c r="F88" s="462"/>
      <c r="G88" s="462"/>
      <c r="H88" s="484"/>
      <c r="I88" s="479"/>
      <c r="J88" s="462"/>
      <c r="K88" s="462"/>
      <c r="L88" s="462"/>
      <c r="M88" s="462"/>
      <c r="N88" s="462"/>
      <c r="O88" s="484"/>
      <c r="P88" s="479"/>
      <c r="Q88" s="484"/>
      <c r="R88" s="462"/>
      <c r="S88" s="462" t="s">
        <v>493</v>
      </c>
      <c r="T88" s="462"/>
      <c r="U88" s="462"/>
      <c r="V88" s="1999">
        <f>+AC67</f>
        <v>22.93</v>
      </c>
      <c r="W88" s="1999"/>
      <c r="X88" s="1999"/>
      <c r="Y88" s="462" t="s">
        <v>451</v>
      </c>
      <c r="Z88" s="462" t="s">
        <v>449</v>
      </c>
      <c r="AA88" s="1999">
        <v>0.5</v>
      </c>
      <c r="AB88" s="2004"/>
      <c r="AC88" s="2004"/>
      <c r="AD88" s="462" t="s">
        <v>465</v>
      </c>
      <c r="AE88" s="2003">
        <f>+AG61</f>
        <v>46</v>
      </c>
      <c r="AF88" s="2003"/>
      <c r="AG88" s="2003"/>
      <c r="AH88" s="462" t="s">
        <v>453</v>
      </c>
      <c r="AI88" s="462"/>
      <c r="AJ88" s="462" t="s">
        <v>456</v>
      </c>
      <c r="AK88" s="484"/>
      <c r="AL88" s="2005">
        <f>+V88+(AA88*AE88)</f>
        <v>45.93</v>
      </c>
      <c r="AM88" s="2006"/>
      <c r="AN88" s="2006"/>
      <c r="AO88" s="2006"/>
      <c r="AP88" s="2006"/>
      <c r="AQ88" s="2007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  <c r="CF88" s="300"/>
      <c r="CG88" s="300"/>
      <c r="CH88" s="300"/>
      <c r="CI88" s="300"/>
      <c r="CJ88" s="300"/>
      <c r="CK88" s="300"/>
    </row>
    <row r="89" spans="1:256" s="301" customFormat="1" ht="18.75" customHeight="1">
      <c r="A89" s="479"/>
      <c r="B89" s="462"/>
      <c r="C89" s="462"/>
      <c r="D89" s="462"/>
      <c r="E89" s="462"/>
      <c r="F89" s="462"/>
      <c r="G89" s="462"/>
      <c r="H89" s="484"/>
      <c r="I89" s="479"/>
      <c r="J89" s="462"/>
      <c r="K89" s="462"/>
      <c r="L89" s="462"/>
      <c r="M89" s="462"/>
      <c r="N89" s="462"/>
      <c r="O89" s="484"/>
      <c r="P89" s="479"/>
      <c r="Q89" s="484"/>
      <c r="R89" s="451"/>
      <c r="S89" s="575" t="s">
        <v>494</v>
      </c>
      <c r="T89" s="575"/>
      <c r="U89" s="575"/>
      <c r="V89" s="2033">
        <f>+AC68</f>
        <v>153.34</v>
      </c>
      <c r="W89" s="2033"/>
      <c r="X89" s="2033"/>
      <c r="Y89" s="575" t="s">
        <v>451</v>
      </c>
      <c r="Z89" s="575" t="s">
        <v>449</v>
      </c>
      <c r="AA89" s="2033">
        <v>0.5</v>
      </c>
      <c r="AB89" s="2242"/>
      <c r="AC89" s="2242"/>
      <c r="AD89" s="575" t="s">
        <v>465</v>
      </c>
      <c r="AE89" s="2226">
        <f>+AG62</f>
        <v>69</v>
      </c>
      <c r="AF89" s="2226"/>
      <c r="AG89" s="2226"/>
      <c r="AH89" s="575" t="s">
        <v>453</v>
      </c>
      <c r="AI89" s="575"/>
      <c r="AJ89" s="575" t="s">
        <v>456</v>
      </c>
      <c r="AK89" s="576"/>
      <c r="AL89" s="2039">
        <f>+V89+(AA89*AE89)</f>
        <v>187.84</v>
      </c>
      <c r="AM89" s="2040"/>
      <c r="AN89" s="2040"/>
      <c r="AO89" s="2040"/>
      <c r="AP89" s="2040"/>
      <c r="AQ89" s="2041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  <c r="CF89" s="300"/>
      <c r="CG89" s="300"/>
      <c r="CH89" s="300"/>
      <c r="CI89" s="300"/>
      <c r="CJ89" s="300"/>
      <c r="CK89" s="300"/>
    </row>
    <row r="90" spans="1:256" s="92" customFormat="1" ht="18.75" customHeight="1">
      <c r="A90" s="479"/>
      <c r="B90" s="462"/>
      <c r="C90" s="462"/>
      <c r="D90" s="462"/>
      <c r="E90" s="462"/>
      <c r="F90" s="462"/>
      <c r="G90" s="462"/>
      <c r="H90" s="484"/>
      <c r="I90" s="445"/>
      <c r="J90" s="446"/>
      <c r="K90" s="446"/>
      <c r="L90" s="446"/>
      <c r="M90" s="446"/>
      <c r="N90" s="446"/>
      <c r="O90" s="448"/>
      <c r="P90" s="449" t="s">
        <v>448</v>
      </c>
      <c r="Q90" s="450"/>
      <c r="R90" s="449" t="s">
        <v>495</v>
      </c>
      <c r="S90" s="447"/>
      <c r="T90" s="447"/>
      <c r="U90" s="577" t="s">
        <v>496</v>
      </c>
      <c r="V90" s="446"/>
      <c r="W90" s="578"/>
      <c r="X90" s="579"/>
      <c r="Y90" s="579"/>
      <c r="Z90" s="579"/>
      <c r="AA90" s="579"/>
      <c r="AB90" s="558"/>
      <c r="AC90" s="578"/>
      <c r="AD90" s="580"/>
      <c r="AE90" s="579"/>
      <c r="AF90" s="579"/>
      <c r="AG90" s="446"/>
      <c r="AH90" s="446"/>
      <c r="AI90" s="446"/>
      <c r="AJ90" s="446"/>
      <c r="AK90" s="448"/>
      <c r="AL90" s="2013">
        <f>+AL87+AL88+AL89</f>
        <v>358.43600000000004</v>
      </c>
      <c r="AM90" s="2014"/>
      <c r="AN90" s="2014"/>
      <c r="AO90" s="2014"/>
      <c r="AP90" s="2014"/>
      <c r="AQ90" s="2015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</row>
    <row r="91" spans="1:256" s="301" customFormat="1" ht="18.75" customHeight="1">
      <c r="A91" s="479"/>
      <c r="B91" s="462"/>
      <c r="C91" s="462"/>
      <c r="D91" s="462"/>
      <c r="E91" s="462"/>
      <c r="F91" s="462"/>
      <c r="G91" s="462"/>
      <c r="H91" s="484"/>
      <c r="I91" s="428" t="s">
        <v>536</v>
      </c>
      <c r="J91" s="463"/>
      <c r="K91" s="463"/>
      <c r="L91" s="429"/>
      <c r="M91" s="429"/>
      <c r="N91" s="429"/>
      <c r="O91" s="421"/>
      <c r="P91" s="2166" t="s">
        <v>448</v>
      </c>
      <c r="Q91" s="2167"/>
      <c r="R91" s="479"/>
      <c r="S91" s="482" t="s">
        <v>537</v>
      </c>
      <c r="T91" s="462"/>
      <c r="U91" s="482"/>
      <c r="V91" s="462"/>
      <c r="W91" s="462"/>
      <c r="X91" s="462"/>
      <c r="Y91" s="462"/>
      <c r="Z91" s="462"/>
      <c r="AA91" s="462"/>
      <c r="AB91" s="462"/>
      <c r="AC91" s="462"/>
      <c r="AD91" s="462"/>
      <c r="AE91" s="462"/>
      <c r="AF91" s="462"/>
      <c r="AG91" s="462"/>
      <c r="AH91" s="462"/>
      <c r="AI91" s="462"/>
      <c r="AJ91" s="462"/>
      <c r="AK91" s="484"/>
      <c r="AL91" s="572"/>
      <c r="AM91" s="573"/>
      <c r="AN91" s="573"/>
      <c r="AO91" s="573"/>
      <c r="AP91" s="573"/>
      <c r="AQ91" s="574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  <c r="CF91" s="300"/>
      <c r="CG91" s="300"/>
      <c r="CH91" s="300"/>
      <c r="CI91" s="300"/>
      <c r="CJ91" s="300"/>
      <c r="CK91" s="300"/>
    </row>
    <row r="92" spans="1:256" s="301" customFormat="1" ht="18.75" customHeight="1">
      <c r="A92" s="479"/>
      <c r="B92" s="462"/>
      <c r="C92" s="462"/>
      <c r="D92" s="462"/>
      <c r="E92" s="462"/>
      <c r="F92" s="462"/>
      <c r="G92" s="462"/>
      <c r="H92" s="484"/>
      <c r="I92" s="479"/>
      <c r="J92" s="462"/>
      <c r="K92" s="462"/>
      <c r="L92" s="462"/>
      <c r="M92" s="462"/>
      <c r="N92" s="462"/>
      <c r="O92" s="484"/>
      <c r="P92" s="479"/>
      <c r="Q92" s="484"/>
      <c r="R92" s="462"/>
      <c r="S92" s="462" t="s">
        <v>492</v>
      </c>
      <c r="T92" s="462"/>
      <c r="U92" s="462"/>
      <c r="V92" s="1999">
        <f>+AF66</f>
        <v>117.428</v>
      </c>
      <c r="W92" s="1999"/>
      <c r="X92" s="1999"/>
      <c r="Y92" s="462"/>
      <c r="Z92" s="462"/>
      <c r="AA92" s="1999"/>
      <c r="AB92" s="2004"/>
      <c r="AC92" s="2004"/>
      <c r="AD92" s="462"/>
      <c r="AE92" s="2003"/>
      <c r="AF92" s="2003"/>
      <c r="AG92" s="2003"/>
      <c r="AH92" s="462"/>
      <c r="AI92" s="462"/>
      <c r="AJ92" s="462" t="s">
        <v>456</v>
      </c>
      <c r="AK92" s="484"/>
      <c r="AL92" s="2005">
        <f>+V92+(AA92*AE92)</f>
        <v>117.428</v>
      </c>
      <c r="AM92" s="2006"/>
      <c r="AN92" s="2006"/>
      <c r="AO92" s="2006"/>
      <c r="AP92" s="2006"/>
      <c r="AQ92" s="2007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0"/>
      <c r="BQ92" s="300"/>
      <c r="BR92" s="300"/>
      <c r="BS92" s="300"/>
      <c r="BT92" s="300"/>
      <c r="BU92" s="300"/>
      <c r="BV92" s="300"/>
      <c r="BW92" s="300"/>
      <c r="BX92" s="300"/>
      <c r="BY92" s="300"/>
      <c r="BZ92" s="300"/>
      <c r="CA92" s="300"/>
      <c r="CB92" s="300"/>
      <c r="CC92" s="300"/>
      <c r="CD92" s="300"/>
      <c r="CE92" s="300"/>
      <c r="CF92" s="300"/>
      <c r="CG92" s="300"/>
      <c r="CH92" s="300"/>
      <c r="CI92" s="300"/>
      <c r="CJ92" s="300"/>
      <c r="CK92" s="300"/>
    </row>
    <row r="93" spans="1:256" s="301" customFormat="1" ht="18.75" customHeight="1">
      <c r="A93" s="479"/>
      <c r="B93" s="462"/>
      <c r="C93" s="462"/>
      <c r="D93" s="462"/>
      <c r="E93" s="462"/>
      <c r="F93" s="462"/>
      <c r="G93" s="462"/>
      <c r="H93" s="484"/>
      <c r="I93" s="479"/>
      <c r="J93" s="462"/>
      <c r="K93" s="462"/>
      <c r="L93" s="462"/>
      <c r="M93" s="462"/>
      <c r="N93" s="462"/>
      <c r="O93" s="484"/>
      <c r="P93" s="479"/>
      <c r="Q93" s="484"/>
      <c r="R93" s="462"/>
      <c r="S93" s="462" t="s">
        <v>493</v>
      </c>
      <c r="T93" s="462"/>
      <c r="U93" s="462"/>
      <c r="V93" s="1999">
        <f>+AF67</f>
        <v>139.49400000000003</v>
      </c>
      <c r="W93" s="1999"/>
      <c r="X93" s="1999"/>
      <c r="Y93" s="462"/>
      <c r="Z93" s="462"/>
      <c r="AA93" s="1999"/>
      <c r="AB93" s="2004"/>
      <c r="AC93" s="2004"/>
      <c r="AD93" s="462"/>
      <c r="AE93" s="2003"/>
      <c r="AF93" s="2003"/>
      <c r="AG93" s="2003"/>
      <c r="AH93" s="462"/>
      <c r="AI93" s="462"/>
      <c r="AJ93" s="462" t="s">
        <v>456</v>
      </c>
      <c r="AK93" s="484"/>
      <c r="AL93" s="2005">
        <f>+V93+(AA93*AE93)</f>
        <v>139.49400000000003</v>
      </c>
      <c r="AM93" s="2006"/>
      <c r="AN93" s="2006"/>
      <c r="AO93" s="2006"/>
      <c r="AP93" s="2006"/>
      <c r="AQ93" s="2007"/>
      <c r="AR93" s="300"/>
      <c r="AS93" s="300"/>
      <c r="AT93" s="300"/>
      <c r="AU93" s="300"/>
      <c r="AV93" s="300"/>
      <c r="AW93" s="300"/>
      <c r="AX93" s="300"/>
      <c r="AY93" s="300"/>
      <c r="AZ93" s="300"/>
      <c r="BA93" s="300"/>
      <c r="BB93" s="300"/>
      <c r="BC93" s="300"/>
      <c r="BD93" s="300"/>
      <c r="BE93" s="300"/>
      <c r="BF93" s="300"/>
      <c r="BG93" s="300"/>
      <c r="BH93" s="300"/>
      <c r="BI93" s="300"/>
      <c r="BJ93" s="300"/>
      <c r="BK93" s="300"/>
      <c r="BL93" s="300"/>
      <c r="BM93" s="300"/>
      <c r="BN93" s="300"/>
      <c r="BO93" s="300"/>
      <c r="BP93" s="300"/>
      <c r="BQ93" s="300"/>
      <c r="BR93" s="300"/>
      <c r="BS93" s="300"/>
      <c r="BT93" s="300"/>
      <c r="BU93" s="300"/>
      <c r="BV93" s="300"/>
      <c r="BW93" s="300"/>
      <c r="BX93" s="300"/>
      <c r="BY93" s="300"/>
      <c r="BZ93" s="300"/>
      <c r="CA93" s="300"/>
      <c r="CB93" s="300"/>
      <c r="CC93" s="300"/>
      <c r="CD93" s="300"/>
      <c r="CE93" s="300"/>
      <c r="CF93" s="300"/>
      <c r="CG93" s="300"/>
      <c r="CH93" s="300"/>
      <c r="CI93" s="300"/>
      <c r="CJ93" s="300"/>
      <c r="CK93" s="300"/>
    </row>
    <row r="94" spans="1:256" s="301" customFormat="1" ht="18.75" customHeight="1">
      <c r="A94" s="479"/>
      <c r="B94" s="462"/>
      <c r="C94" s="462"/>
      <c r="D94" s="462"/>
      <c r="E94" s="462"/>
      <c r="F94" s="462"/>
      <c r="G94" s="462"/>
      <c r="H94" s="484"/>
      <c r="I94" s="479"/>
      <c r="J94" s="462"/>
      <c r="K94" s="462"/>
      <c r="L94" s="462"/>
      <c r="M94" s="462"/>
      <c r="N94" s="462"/>
      <c r="O94" s="484"/>
      <c r="P94" s="479"/>
      <c r="Q94" s="484"/>
      <c r="R94" s="451"/>
      <c r="S94" s="575" t="s">
        <v>494</v>
      </c>
      <c r="T94" s="575"/>
      <c r="U94" s="575"/>
      <c r="V94" s="2033">
        <f>+AF68</f>
        <v>28.145999999999997</v>
      </c>
      <c r="W94" s="2033"/>
      <c r="X94" s="2033"/>
      <c r="Y94" s="575"/>
      <c r="Z94" s="575"/>
      <c r="AA94" s="2033"/>
      <c r="AB94" s="2242"/>
      <c r="AC94" s="2242"/>
      <c r="AD94" s="575"/>
      <c r="AE94" s="2226"/>
      <c r="AF94" s="2226"/>
      <c r="AG94" s="2226"/>
      <c r="AH94" s="575"/>
      <c r="AI94" s="575"/>
      <c r="AJ94" s="575" t="s">
        <v>456</v>
      </c>
      <c r="AK94" s="576"/>
      <c r="AL94" s="2039">
        <f>+V94+(AA94*AE94)</f>
        <v>28.145999999999997</v>
      </c>
      <c r="AM94" s="2040"/>
      <c r="AN94" s="2040"/>
      <c r="AO94" s="2040"/>
      <c r="AP94" s="2040"/>
      <c r="AQ94" s="2041"/>
      <c r="AR94" s="300"/>
      <c r="AS94" s="300"/>
      <c r="AT94" s="300"/>
      <c r="AU94" s="300"/>
      <c r="AV94" s="300"/>
      <c r="AW94" s="300"/>
      <c r="AX94" s="300"/>
      <c r="AY94" s="300"/>
      <c r="AZ94" s="300"/>
      <c r="BA94" s="300"/>
      <c r="BB94" s="300"/>
      <c r="BC94" s="300"/>
      <c r="BD94" s="300"/>
      <c r="BE94" s="300"/>
      <c r="BF94" s="300"/>
      <c r="BG94" s="300"/>
      <c r="BH94" s="300"/>
      <c r="BI94" s="300"/>
      <c r="BJ94" s="300"/>
      <c r="BK94" s="300"/>
      <c r="BL94" s="300"/>
      <c r="BM94" s="300"/>
      <c r="BN94" s="300"/>
      <c r="BO94" s="300"/>
      <c r="BP94" s="300"/>
      <c r="BQ94" s="300"/>
      <c r="BR94" s="300"/>
      <c r="BS94" s="300"/>
      <c r="BT94" s="300"/>
      <c r="BU94" s="300"/>
      <c r="BV94" s="300"/>
      <c r="BW94" s="300"/>
      <c r="BX94" s="300"/>
      <c r="BY94" s="300"/>
      <c r="BZ94" s="300"/>
      <c r="CA94" s="300"/>
      <c r="CB94" s="300"/>
      <c r="CC94" s="300"/>
      <c r="CD94" s="300"/>
      <c r="CE94" s="300"/>
      <c r="CF94" s="300"/>
      <c r="CG94" s="300"/>
      <c r="CH94" s="300"/>
      <c r="CI94" s="300"/>
      <c r="CJ94" s="300"/>
      <c r="CK94" s="300"/>
    </row>
    <row r="95" spans="1:256" s="92" customFormat="1" ht="18.75" customHeight="1">
      <c r="A95" s="505"/>
      <c r="B95" s="506"/>
      <c r="C95" s="506"/>
      <c r="D95" s="506"/>
      <c r="E95" s="506"/>
      <c r="F95" s="506"/>
      <c r="G95" s="506"/>
      <c r="H95" s="507"/>
      <c r="I95" s="468"/>
      <c r="J95" s="469"/>
      <c r="K95" s="469"/>
      <c r="L95" s="469"/>
      <c r="M95" s="469"/>
      <c r="N95" s="469"/>
      <c r="O95" s="471"/>
      <c r="P95" s="508" t="s">
        <v>448</v>
      </c>
      <c r="Q95" s="513"/>
      <c r="R95" s="508" t="s">
        <v>495</v>
      </c>
      <c r="S95" s="470"/>
      <c r="T95" s="470"/>
      <c r="U95" s="517" t="s">
        <v>496</v>
      </c>
      <c r="V95" s="469"/>
      <c r="W95" s="581"/>
      <c r="X95" s="582"/>
      <c r="Y95" s="582"/>
      <c r="Z95" s="582"/>
      <c r="AA95" s="582"/>
      <c r="AB95" s="510"/>
      <c r="AC95" s="581"/>
      <c r="AD95" s="583"/>
      <c r="AE95" s="582"/>
      <c r="AF95" s="582"/>
      <c r="AG95" s="469"/>
      <c r="AH95" s="469"/>
      <c r="AI95" s="469"/>
      <c r="AJ95" s="469"/>
      <c r="AK95" s="471"/>
      <c r="AL95" s="2000">
        <f>+AL92+AL93+AL94</f>
        <v>285.06800000000004</v>
      </c>
      <c r="AM95" s="2001"/>
      <c r="AN95" s="2001"/>
      <c r="AO95" s="2001"/>
      <c r="AP95" s="2001"/>
      <c r="AQ95" s="2002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</row>
    <row r="96" spans="1:256" s="53" customFormat="1" ht="18.75" customHeight="1">
      <c r="A96" s="428" t="s">
        <v>538</v>
      </c>
      <c r="B96" s="429"/>
      <c r="C96" s="429"/>
      <c r="D96" s="429"/>
      <c r="E96" s="429"/>
      <c r="F96" s="429"/>
      <c r="G96" s="429"/>
      <c r="H96" s="421"/>
      <c r="I96" s="420" t="s">
        <v>379</v>
      </c>
      <c r="J96" s="429"/>
      <c r="K96" s="429"/>
      <c r="L96" s="429"/>
      <c r="M96" s="584"/>
      <c r="N96" s="431"/>
      <c r="O96" s="432"/>
      <c r="P96" s="428" t="s">
        <v>539</v>
      </c>
      <c r="Q96" s="421"/>
      <c r="R96" s="420" t="s">
        <v>432</v>
      </c>
      <c r="S96" s="429"/>
      <c r="T96" s="429"/>
      <c r="U96" s="522" t="s">
        <v>496</v>
      </c>
      <c r="V96" s="2003">
        <f>+U66</f>
        <v>17</v>
      </c>
      <c r="W96" s="2003"/>
      <c r="X96" s="2003"/>
      <c r="Y96" s="459" t="s">
        <v>540</v>
      </c>
      <c r="Z96" s="2042">
        <f>+AI72</f>
        <v>15.988470588235293</v>
      </c>
      <c r="AA96" s="2042"/>
      <c r="AB96" s="2042"/>
      <c r="AC96" s="459" t="s">
        <v>511</v>
      </c>
      <c r="AD96" s="2061">
        <v>0.5</v>
      </c>
      <c r="AE96" s="2061"/>
      <c r="AF96" s="459" t="s">
        <v>469</v>
      </c>
      <c r="AG96" s="459" t="s">
        <v>479</v>
      </c>
      <c r="AH96" s="2054">
        <f>ROUND(V96*(Z96-AD96),3)</f>
        <v>263.30399999999997</v>
      </c>
      <c r="AI96" s="2055"/>
      <c r="AJ96" s="2055"/>
      <c r="AK96" s="2056"/>
      <c r="AL96" s="436"/>
      <c r="AM96" s="437"/>
      <c r="AN96" s="437"/>
      <c r="AO96" s="437"/>
      <c r="AP96" s="437"/>
      <c r="AQ96" s="458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12"/>
      <c r="IQ96" s="12"/>
      <c r="IR96" s="12"/>
      <c r="IS96" s="12"/>
      <c r="IT96" s="12"/>
      <c r="IU96" s="12"/>
      <c r="IV96" s="12"/>
    </row>
    <row r="97" spans="1:256" s="53" customFormat="1" ht="18.75" customHeight="1">
      <c r="A97" s="479"/>
      <c r="B97" s="462"/>
      <c r="C97" s="462"/>
      <c r="D97" s="462"/>
      <c r="E97" s="462"/>
      <c r="F97" s="462"/>
      <c r="G97" s="462"/>
      <c r="H97" s="484"/>
      <c r="I97" s="430"/>
      <c r="J97" s="431"/>
      <c r="K97" s="431"/>
      <c r="L97" s="431"/>
      <c r="M97" s="431"/>
      <c r="N97" s="431"/>
      <c r="O97" s="432"/>
      <c r="P97" s="428"/>
      <c r="Q97" s="421"/>
      <c r="R97" s="420" t="s">
        <v>433</v>
      </c>
      <c r="S97" s="429"/>
      <c r="T97" s="429"/>
      <c r="U97" s="522" t="s">
        <v>496</v>
      </c>
      <c r="V97" s="2003">
        <f>+U67</f>
        <v>17</v>
      </c>
      <c r="W97" s="2003"/>
      <c r="X97" s="2003"/>
      <c r="Y97" s="459" t="s">
        <v>540</v>
      </c>
      <c r="Z97" s="2042">
        <f>+AI73</f>
        <v>17.029058823529414</v>
      </c>
      <c r="AA97" s="2042"/>
      <c r="AB97" s="2042"/>
      <c r="AC97" s="459" t="s">
        <v>511</v>
      </c>
      <c r="AD97" s="2043">
        <f>+AD96</f>
        <v>0.5</v>
      </c>
      <c r="AE97" s="2043"/>
      <c r="AF97" s="459" t="s">
        <v>469</v>
      </c>
      <c r="AG97" s="459" t="s">
        <v>479</v>
      </c>
      <c r="AH97" s="2054">
        <f>ROUND(V97*(Z97-AD97),3)</f>
        <v>280.99400000000003</v>
      </c>
      <c r="AI97" s="2055"/>
      <c r="AJ97" s="2055"/>
      <c r="AK97" s="2056"/>
      <c r="AL97" s="436"/>
      <c r="AM97" s="437"/>
      <c r="AN97" s="437"/>
      <c r="AO97" s="437"/>
      <c r="AP97" s="437"/>
      <c r="AQ97" s="458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  <c r="CA97" s="55"/>
      <c r="CB97" s="55"/>
      <c r="CC97" s="55"/>
      <c r="CD97" s="55"/>
      <c r="CE97" s="55"/>
      <c r="CF97" s="55"/>
      <c r="CG97" s="55"/>
      <c r="CH97" s="55"/>
      <c r="CI97" s="55"/>
      <c r="CJ97" s="55"/>
      <c r="CK97" s="55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/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/>
      <c r="IA97" s="92"/>
      <c r="IB97" s="92"/>
      <c r="IC97" s="92"/>
      <c r="ID97" s="92"/>
      <c r="IE97" s="92"/>
      <c r="IF97" s="92"/>
      <c r="IG97" s="92"/>
      <c r="IH97" s="92"/>
      <c r="II97" s="92"/>
      <c r="IJ97" s="92"/>
      <c r="IK97" s="92"/>
      <c r="IL97" s="92"/>
      <c r="IM97" s="92"/>
      <c r="IN97" s="92"/>
      <c r="IO97" s="92"/>
      <c r="IP97" s="12"/>
      <c r="IQ97" s="12"/>
      <c r="IR97" s="12"/>
      <c r="IS97" s="12"/>
      <c r="IT97" s="12"/>
      <c r="IU97" s="12"/>
      <c r="IV97" s="12"/>
    </row>
    <row r="98" spans="1:256" s="53" customFormat="1" ht="18.75" customHeight="1">
      <c r="A98" s="479"/>
      <c r="B98" s="462"/>
      <c r="C98" s="462"/>
      <c r="D98" s="462"/>
      <c r="E98" s="462"/>
      <c r="F98" s="462"/>
      <c r="G98" s="462"/>
      <c r="H98" s="484"/>
      <c r="I98" s="430"/>
      <c r="J98" s="431"/>
      <c r="K98" s="431"/>
      <c r="L98" s="431"/>
      <c r="M98" s="431"/>
      <c r="N98" s="431"/>
      <c r="O98" s="432"/>
      <c r="P98" s="428"/>
      <c r="Q98" s="421"/>
      <c r="R98" s="420" t="s">
        <v>434</v>
      </c>
      <c r="S98" s="429"/>
      <c r="T98" s="429"/>
      <c r="U98" s="522" t="s">
        <v>496</v>
      </c>
      <c r="V98" s="2003">
        <f>+U68</f>
        <v>24</v>
      </c>
      <c r="W98" s="2003"/>
      <c r="X98" s="2003"/>
      <c r="Y98" s="459" t="s">
        <v>540</v>
      </c>
      <c r="Z98" s="2042">
        <f>+AI74</f>
        <v>15.485708333333331</v>
      </c>
      <c r="AA98" s="2042"/>
      <c r="AB98" s="2042"/>
      <c r="AC98" s="459" t="s">
        <v>511</v>
      </c>
      <c r="AD98" s="2043">
        <f>+AD96</f>
        <v>0.5</v>
      </c>
      <c r="AE98" s="2043"/>
      <c r="AF98" s="459" t="s">
        <v>469</v>
      </c>
      <c r="AG98" s="459" t="s">
        <v>479</v>
      </c>
      <c r="AH98" s="2054">
        <f>ROUND(V98*(Z98-AD98),3)</f>
        <v>359.65699999999998</v>
      </c>
      <c r="AI98" s="2055"/>
      <c r="AJ98" s="2055"/>
      <c r="AK98" s="2056"/>
      <c r="AL98" s="436"/>
      <c r="AM98" s="437"/>
      <c r="AN98" s="437"/>
      <c r="AO98" s="437"/>
      <c r="AP98" s="437"/>
      <c r="AQ98" s="458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DW98" s="92"/>
      <c r="DX98" s="92"/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/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/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/>
      <c r="IA98" s="92"/>
      <c r="IB98" s="92"/>
      <c r="IC98" s="92"/>
      <c r="ID98" s="92"/>
      <c r="IE98" s="92"/>
      <c r="IF98" s="92"/>
      <c r="IG98" s="92"/>
      <c r="IH98" s="92"/>
      <c r="II98" s="92"/>
      <c r="IJ98" s="92"/>
      <c r="IK98" s="92"/>
      <c r="IL98" s="92"/>
      <c r="IM98" s="92"/>
      <c r="IN98" s="92"/>
      <c r="IO98" s="92"/>
      <c r="IP98" s="12"/>
      <c r="IQ98" s="12"/>
      <c r="IR98" s="12"/>
      <c r="IS98" s="12"/>
      <c r="IT98" s="12"/>
      <c r="IU98" s="12"/>
      <c r="IV98" s="12"/>
    </row>
    <row r="99" spans="1:256" s="53" customFormat="1" ht="18.75" customHeight="1">
      <c r="A99" s="479"/>
      <c r="B99" s="462"/>
      <c r="C99" s="462"/>
      <c r="D99" s="462"/>
      <c r="E99" s="462"/>
      <c r="F99" s="462"/>
      <c r="G99" s="462"/>
      <c r="H99" s="484"/>
      <c r="I99" s="445"/>
      <c r="J99" s="446"/>
      <c r="K99" s="446"/>
      <c r="L99" s="446"/>
      <c r="M99" s="446"/>
      <c r="N99" s="446"/>
      <c r="O99" s="448"/>
      <c r="P99" s="449"/>
      <c r="Q99" s="450"/>
      <c r="R99" s="585" t="s">
        <v>431</v>
      </c>
      <c r="S99" s="489"/>
      <c r="T99" s="489"/>
      <c r="U99" s="586" t="s">
        <v>496</v>
      </c>
      <c r="V99" s="587"/>
      <c r="W99" s="489"/>
      <c r="X99" s="588"/>
      <c r="Y99" s="495"/>
      <c r="Z99" s="589"/>
      <c r="AA99" s="489"/>
      <c r="AB99" s="489"/>
      <c r="AC99" s="495"/>
      <c r="AD99" s="590"/>
      <c r="AE99" s="591"/>
      <c r="AF99" s="495"/>
      <c r="AG99" s="495"/>
      <c r="AH99" s="2052">
        <f>SUM(AH96:AH98)</f>
        <v>903.95499999999993</v>
      </c>
      <c r="AI99" s="2052"/>
      <c r="AJ99" s="2052"/>
      <c r="AK99" s="2053"/>
      <c r="AL99" s="454"/>
      <c r="AM99" s="592"/>
      <c r="AN99" s="592"/>
      <c r="AO99" s="592"/>
      <c r="AP99" s="592"/>
      <c r="AQ99" s="456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/>
      <c r="IA99" s="92"/>
      <c r="IB99" s="92"/>
      <c r="IC99" s="92"/>
      <c r="ID99" s="92"/>
      <c r="IE99" s="92"/>
      <c r="IF99" s="92"/>
      <c r="IG99" s="92"/>
      <c r="IH99" s="92"/>
      <c r="II99" s="92"/>
      <c r="IJ99" s="92"/>
      <c r="IK99" s="92"/>
      <c r="IL99" s="92"/>
      <c r="IM99" s="92"/>
      <c r="IN99" s="92"/>
      <c r="IO99" s="92"/>
      <c r="IP99" s="12"/>
      <c r="IQ99" s="12"/>
      <c r="IR99" s="12"/>
      <c r="IS99" s="12"/>
      <c r="IT99" s="12"/>
      <c r="IU99" s="12"/>
      <c r="IV99" s="12"/>
    </row>
    <row r="100" spans="1:256" s="53" customFormat="1" ht="18.75" customHeight="1">
      <c r="A100" s="479"/>
      <c r="B100" s="462"/>
      <c r="C100" s="462"/>
      <c r="D100" s="462"/>
      <c r="E100" s="462"/>
      <c r="F100" s="462"/>
      <c r="G100" s="462"/>
      <c r="H100" s="484"/>
      <c r="I100" s="430" t="s">
        <v>541</v>
      </c>
      <c r="J100" s="431"/>
      <c r="K100" s="431"/>
      <c r="L100" s="431"/>
      <c r="M100" s="431"/>
      <c r="N100" s="431"/>
      <c r="O100" s="432"/>
      <c r="P100" s="428" t="s">
        <v>180</v>
      </c>
      <c r="Q100" s="421"/>
      <c r="R100" s="420" t="s">
        <v>432</v>
      </c>
      <c r="S100" s="429"/>
      <c r="T100" s="429"/>
      <c r="U100" s="522" t="s">
        <v>496</v>
      </c>
      <c r="V100" s="2003">
        <f>+AG60</f>
        <v>46</v>
      </c>
      <c r="W100" s="2003"/>
      <c r="X100" s="2003"/>
      <c r="Y100" s="459" t="s">
        <v>540</v>
      </c>
      <c r="Z100" s="2042">
        <f>+W72+Z72+0.5</f>
        <v>3.6005882352941172</v>
      </c>
      <c r="AA100" s="2042"/>
      <c r="AB100" s="2042"/>
      <c r="AC100" s="459" t="s">
        <v>511</v>
      </c>
      <c r="AD100" s="2043">
        <f>+AD96</f>
        <v>0.5</v>
      </c>
      <c r="AE100" s="2043"/>
      <c r="AF100" s="459" t="s">
        <v>469</v>
      </c>
      <c r="AG100" s="459" t="s">
        <v>479</v>
      </c>
      <c r="AH100" s="593">
        <f>ROUND(V100*(Z100-AD100),3)</f>
        <v>142.62700000000001</v>
      </c>
      <c r="AI100" s="521"/>
      <c r="AJ100" s="521"/>
      <c r="AK100" s="421"/>
      <c r="AL100" s="436"/>
      <c r="AM100" s="437"/>
      <c r="AN100" s="437"/>
      <c r="AO100" s="437"/>
      <c r="AP100" s="437"/>
      <c r="AQ100" s="458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/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/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/>
      <c r="IA100" s="92"/>
      <c r="IB100" s="92"/>
      <c r="IC100" s="92"/>
      <c r="ID100" s="92"/>
      <c r="IE100" s="92"/>
      <c r="IF100" s="92"/>
      <c r="IG100" s="92"/>
      <c r="IH100" s="92"/>
      <c r="II100" s="92"/>
      <c r="IJ100" s="92"/>
      <c r="IK100" s="92"/>
      <c r="IL100" s="92"/>
      <c r="IM100" s="92"/>
      <c r="IN100" s="92"/>
      <c r="IO100" s="92"/>
      <c r="IP100" s="12"/>
      <c r="IQ100" s="12"/>
      <c r="IR100" s="12"/>
      <c r="IS100" s="12"/>
      <c r="IT100" s="12"/>
      <c r="IU100" s="12"/>
      <c r="IV100" s="12"/>
    </row>
    <row r="101" spans="1:256" s="53" customFormat="1" ht="18.75" customHeight="1">
      <c r="A101" s="479"/>
      <c r="B101" s="462"/>
      <c r="C101" s="462"/>
      <c r="D101" s="462"/>
      <c r="E101" s="462"/>
      <c r="F101" s="462"/>
      <c r="G101" s="462"/>
      <c r="H101" s="484"/>
      <c r="I101" s="430"/>
      <c r="J101" s="431"/>
      <c r="K101" s="431"/>
      <c r="L101" s="431"/>
      <c r="M101" s="431"/>
      <c r="N101" s="431"/>
      <c r="O101" s="432"/>
      <c r="P101" s="428"/>
      <c r="Q101" s="421"/>
      <c r="R101" s="420" t="s">
        <v>433</v>
      </c>
      <c r="S101" s="429"/>
      <c r="T101" s="429"/>
      <c r="U101" s="522" t="s">
        <v>496</v>
      </c>
      <c r="V101" s="2003">
        <f>+AG61</f>
        <v>46</v>
      </c>
      <c r="W101" s="2003"/>
      <c r="X101" s="2003"/>
      <c r="Y101" s="459" t="s">
        <v>540</v>
      </c>
      <c r="Z101" s="2042">
        <f>+W73+Z73+0.5</f>
        <v>7.974705882352942</v>
      </c>
      <c r="AA101" s="2042"/>
      <c r="AB101" s="2042"/>
      <c r="AC101" s="459" t="s">
        <v>511</v>
      </c>
      <c r="AD101" s="2043">
        <f>+AD96</f>
        <v>0.5</v>
      </c>
      <c r="AE101" s="2043"/>
      <c r="AF101" s="459" t="s">
        <v>469</v>
      </c>
      <c r="AG101" s="459" t="s">
        <v>479</v>
      </c>
      <c r="AH101" s="593">
        <f>ROUND(V101*(Z101-AD101),3)</f>
        <v>343.83600000000001</v>
      </c>
      <c r="AI101" s="521"/>
      <c r="AJ101" s="521"/>
      <c r="AK101" s="421"/>
      <c r="AL101" s="436"/>
      <c r="AM101" s="437"/>
      <c r="AN101" s="437"/>
      <c r="AO101" s="437"/>
      <c r="AP101" s="437"/>
      <c r="AQ101" s="458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DW101" s="92"/>
      <c r="DX101" s="92"/>
      <c r="DY101" s="92"/>
      <c r="DZ101" s="92"/>
      <c r="EA101" s="92"/>
      <c r="EB101" s="92"/>
      <c r="EC101" s="92"/>
      <c r="ED101" s="92"/>
      <c r="EE101" s="92"/>
      <c r="EF101" s="92"/>
      <c r="EG101" s="92"/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/>
      <c r="FL101" s="92"/>
      <c r="FM101" s="92"/>
      <c r="FN101" s="92"/>
      <c r="FO101" s="92"/>
      <c r="FP101" s="92"/>
      <c r="FQ101" s="92"/>
      <c r="FR101" s="92"/>
      <c r="FS101" s="92"/>
      <c r="FT101" s="92"/>
      <c r="FU101" s="92"/>
      <c r="FV101" s="92"/>
      <c r="FW101" s="92"/>
      <c r="FX101" s="92"/>
      <c r="FY101" s="92"/>
      <c r="FZ101" s="92"/>
      <c r="GA101" s="92"/>
      <c r="GB101" s="92"/>
      <c r="GC101" s="92"/>
      <c r="GD101" s="92"/>
      <c r="GE101" s="92"/>
      <c r="GF101" s="92"/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/>
      <c r="HT101" s="92"/>
      <c r="HU101" s="92"/>
      <c r="HV101" s="92"/>
      <c r="HW101" s="92"/>
      <c r="HX101" s="92"/>
      <c r="HY101" s="92"/>
      <c r="HZ101" s="92"/>
      <c r="IA101" s="92"/>
      <c r="IB101" s="92"/>
      <c r="IC101" s="92"/>
      <c r="ID101" s="92"/>
      <c r="IE101" s="92"/>
      <c r="IF101" s="92"/>
      <c r="IG101" s="92"/>
      <c r="IH101" s="92"/>
      <c r="II101" s="92"/>
      <c r="IJ101" s="92"/>
      <c r="IK101" s="92"/>
      <c r="IL101" s="92"/>
      <c r="IM101" s="92"/>
      <c r="IN101" s="92"/>
      <c r="IO101" s="92"/>
      <c r="IP101" s="12"/>
      <c r="IQ101" s="12"/>
      <c r="IR101" s="12"/>
      <c r="IS101" s="12"/>
      <c r="IT101" s="12"/>
      <c r="IU101" s="12"/>
      <c r="IV101" s="12"/>
    </row>
    <row r="102" spans="1:256" s="53" customFormat="1" ht="18.75" customHeight="1">
      <c r="A102" s="479"/>
      <c r="B102" s="462"/>
      <c r="C102" s="462"/>
      <c r="D102" s="462"/>
      <c r="E102" s="462"/>
      <c r="F102" s="462"/>
      <c r="G102" s="462"/>
      <c r="H102" s="484"/>
      <c r="I102" s="430"/>
      <c r="J102" s="431"/>
      <c r="K102" s="431"/>
      <c r="L102" s="431"/>
      <c r="M102" s="431"/>
      <c r="N102" s="431"/>
      <c r="O102" s="432"/>
      <c r="P102" s="428"/>
      <c r="Q102" s="421"/>
      <c r="R102" s="420" t="s">
        <v>434</v>
      </c>
      <c r="S102" s="429"/>
      <c r="T102" s="429"/>
      <c r="U102" s="522" t="s">
        <v>496</v>
      </c>
      <c r="V102" s="2003">
        <f>+AG62</f>
        <v>69</v>
      </c>
      <c r="W102" s="2003"/>
      <c r="X102" s="2003"/>
      <c r="Y102" s="459" t="s">
        <v>540</v>
      </c>
      <c r="Z102" s="2042">
        <f>+W74+Z74+0.5</f>
        <v>8.4237916666666646</v>
      </c>
      <c r="AA102" s="2042"/>
      <c r="AB102" s="2042"/>
      <c r="AC102" s="459" t="s">
        <v>511</v>
      </c>
      <c r="AD102" s="2043">
        <f>+AD96</f>
        <v>0.5</v>
      </c>
      <c r="AE102" s="2043"/>
      <c r="AF102" s="459" t="s">
        <v>469</v>
      </c>
      <c r="AG102" s="459" t="s">
        <v>479</v>
      </c>
      <c r="AH102" s="593">
        <f>ROUND(V102*(Z102-AD102),3)</f>
        <v>546.74199999999996</v>
      </c>
      <c r="AI102" s="521"/>
      <c r="AJ102" s="521"/>
      <c r="AK102" s="421"/>
      <c r="AL102" s="436"/>
      <c r="AM102" s="437"/>
      <c r="AN102" s="437"/>
      <c r="AO102" s="437"/>
      <c r="AP102" s="437"/>
      <c r="AQ102" s="458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DW102" s="92"/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/>
      <c r="HT102" s="92"/>
      <c r="HU102" s="92"/>
      <c r="HV102" s="92"/>
      <c r="HW102" s="92"/>
      <c r="HX102" s="92"/>
      <c r="HY102" s="92"/>
      <c r="HZ102" s="92"/>
      <c r="IA102" s="92"/>
      <c r="IB102" s="92"/>
      <c r="IC102" s="92"/>
      <c r="ID102" s="92"/>
      <c r="IE102" s="92"/>
      <c r="IF102" s="92"/>
      <c r="IG102" s="92"/>
      <c r="IH102" s="92"/>
      <c r="II102" s="92"/>
      <c r="IJ102" s="92"/>
      <c r="IK102" s="92"/>
      <c r="IL102" s="92"/>
      <c r="IM102" s="92"/>
      <c r="IN102" s="92"/>
      <c r="IO102" s="92"/>
      <c r="IP102" s="12"/>
      <c r="IQ102" s="12"/>
      <c r="IR102" s="12"/>
      <c r="IS102" s="12"/>
      <c r="IT102" s="12"/>
      <c r="IU102" s="12"/>
      <c r="IV102" s="12"/>
    </row>
    <row r="103" spans="1:256" s="53" customFormat="1" ht="18.75" customHeight="1">
      <c r="A103" s="479"/>
      <c r="B103" s="462"/>
      <c r="C103" s="462"/>
      <c r="D103" s="462"/>
      <c r="E103" s="462"/>
      <c r="F103" s="462"/>
      <c r="G103" s="462"/>
      <c r="H103" s="484"/>
      <c r="I103" s="430"/>
      <c r="J103" s="431"/>
      <c r="K103" s="431"/>
      <c r="L103" s="431"/>
      <c r="M103" s="431"/>
      <c r="N103" s="431"/>
      <c r="O103" s="432"/>
      <c r="P103" s="428"/>
      <c r="Q103" s="421"/>
      <c r="R103" s="594" t="s">
        <v>431</v>
      </c>
      <c r="S103" s="595"/>
      <c r="T103" s="595"/>
      <c r="U103" s="596" t="s">
        <v>496</v>
      </c>
      <c r="V103" s="597"/>
      <c r="W103" s="595"/>
      <c r="X103" s="598"/>
      <c r="Y103" s="557"/>
      <c r="Z103" s="599"/>
      <c r="AA103" s="595"/>
      <c r="AB103" s="595"/>
      <c r="AC103" s="557"/>
      <c r="AD103" s="600"/>
      <c r="AE103" s="601"/>
      <c r="AF103" s="557"/>
      <c r="AG103" s="557"/>
      <c r="AH103" s="2059">
        <f>SUM(AH100:AH102)</f>
        <v>1033.2049999999999</v>
      </c>
      <c r="AI103" s="2059"/>
      <c r="AJ103" s="2059"/>
      <c r="AK103" s="2060"/>
      <c r="AL103" s="436"/>
      <c r="AM103" s="525"/>
      <c r="AN103" s="525"/>
      <c r="AO103" s="525"/>
      <c r="AP103" s="525"/>
      <c r="AQ103" s="438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/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/>
      <c r="IA103" s="92"/>
      <c r="IB103" s="92"/>
      <c r="IC103" s="92"/>
      <c r="ID103" s="92"/>
      <c r="IE103" s="92"/>
      <c r="IF103" s="92"/>
      <c r="IG103" s="92"/>
      <c r="IH103" s="92"/>
      <c r="II103" s="92"/>
      <c r="IJ103" s="92"/>
      <c r="IK103" s="92"/>
      <c r="IL103" s="92"/>
      <c r="IM103" s="92"/>
      <c r="IN103" s="92"/>
      <c r="IO103" s="92"/>
      <c r="IP103" s="12"/>
      <c r="IQ103" s="12"/>
      <c r="IR103" s="12"/>
      <c r="IS103" s="12"/>
      <c r="IT103" s="12"/>
      <c r="IU103" s="12"/>
      <c r="IV103" s="12"/>
    </row>
    <row r="104" spans="1:256" s="53" customFormat="1" ht="18.75" customHeight="1">
      <c r="A104" s="505"/>
      <c r="B104" s="506"/>
      <c r="C104" s="506"/>
      <c r="D104" s="506"/>
      <c r="E104" s="506"/>
      <c r="F104" s="506"/>
      <c r="G104" s="506"/>
      <c r="H104" s="507"/>
      <c r="I104" s="468"/>
      <c r="J104" s="469"/>
      <c r="K104" s="469"/>
      <c r="L104" s="469"/>
      <c r="M104" s="469"/>
      <c r="N104" s="469"/>
      <c r="O104" s="471"/>
      <c r="P104" s="508" t="s">
        <v>180</v>
      </c>
      <c r="Q104" s="513"/>
      <c r="R104" s="468"/>
      <c r="S104" s="2057">
        <f>AH103+AH99</f>
        <v>1937.1599999999999</v>
      </c>
      <c r="T104" s="2057"/>
      <c r="U104" s="2057"/>
      <c r="V104" s="2057"/>
      <c r="W104" s="510" t="s">
        <v>501</v>
      </c>
      <c r="X104" s="602" t="s">
        <v>132</v>
      </c>
      <c r="Y104" s="510" t="s">
        <v>501</v>
      </c>
      <c r="Z104" s="2192">
        <v>0.5</v>
      </c>
      <c r="AA104" s="2192"/>
      <c r="AB104" s="469" t="s">
        <v>501</v>
      </c>
      <c r="AC104" s="603">
        <f>Z104</f>
        <v>0.5</v>
      </c>
      <c r="AD104" s="603"/>
      <c r="AE104" s="470"/>
      <c r="AF104" s="604" t="s">
        <v>542</v>
      </c>
      <c r="AG104" s="2058">
        <v>4</v>
      </c>
      <c r="AH104" s="2058"/>
      <c r="AI104" s="469" t="s">
        <v>469</v>
      </c>
      <c r="AJ104" s="470"/>
      <c r="AK104" s="471"/>
      <c r="AL104" s="2024">
        <f>ROUND(S104*PI()*Z104*AC104/AG104,3)</f>
        <v>380.36</v>
      </c>
      <c r="AM104" s="2034"/>
      <c r="AN104" s="2034"/>
      <c r="AO104" s="2034"/>
      <c r="AP104" s="2034"/>
      <c r="AQ104" s="2035"/>
      <c r="AR104" s="55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55"/>
      <c r="CF104" s="55"/>
      <c r="CG104" s="55"/>
      <c r="CH104" s="55"/>
      <c r="CI104" s="55"/>
      <c r="CJ104" s="55"/>
      <c r="CK104" s="55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92"/>
      <c r="FP104" s="92"/>
      <c r="FQ104" s="92"/>
      <c r="FR104" s="92"/>
      <c r="FS104" s="92"/>
      <c r="FT104" s="92"/>
      <c r="FU104" s="92"/>
      <c r="FV104" s="92"/>
      <c r="FW104" s="92"/>
      <c r="FX104" s="92"/>
      <c r="FY104" s="92"/>
      <c r="FZ104" s="92"/>
      <c r="GA104" s="92"/>
      <c r="GB104" s="92"/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/>
      <c r="IA104" s="92"/>
      <c r="IB104" s="92"/>
      <c r="IC104" s="92"/>
      <c r="ID104" s="92"/>
      <c r="IE104" s="92"/>
      <c r="IF104" s="92"/>
      <c r="IG104" s="92"/>
      <c r="IH104" s="92"/>
      <c r="II104" s="92"/>
      <c r="IJ104" s="92"/>
      <c r="IK104" s="92"/>
      <c r="IL104" s="92"/>
      <c r="IM104" s="92"/>
      <c r="IN104" s="92"/>
      <c r="IO104" s="92"/>
      <c r="IP104" s="12"/>
      <c r="IQ104" s="12"/>
      <c r="IR104" s="12"/>
      <c r="IS104" s="12"/>
      <c r="IT104" s="12"/>
      <c r="IU104" s="12"/>
      <c r="IV104" s="12"/>
    </row>
    <row r="105" spans="1:256" s="92" customFormat="1" ht="18.75" customHeight="1">
      <c r="A105" s="428" t="s">
        <v>543</v>
      </c>
      <c r="B105" s="429"/>
      <c r="C105" s="429"/>
      <c r="D105" s="429"/>
      <c r="E105" s="429"/>
      <c r="F105" s="429"/>
      <c r="G105" s="429"/>
      <c r="H105" s="421"/>
      <c r="I105" s="428" t="s">
        <v>544</v>
      </c>
      <c r="J105" s="429"/>
      <c r="K105" s="429"/>
      <c r="L105" s="429"/>
      <c r="M105" s="429"/>
      <c r="N105" s="429"/>
      <c r="O105" s="421"/>
      <c r="P105" s="428" t="s">
        <v>521</v>
      </c>
      <c r="Q105" s="421"/>
      <c r="R105" s="430"/>
      <c r="S105" s="462" t="s">
        <v>545</v>
      </c>
      <c r="T105" s="429"/>
      <c r="U105" s="570"/>
      <c r="V105" s="429"/>
      <c r="W105" s="429"/>
      <c r="X105" s="429"/>
      <c r="Y105" s="457"/>
      <c r="Z105" s="429"/>
      <c r="AA105" s="429"/>
      <c r="AB105" s="429"/>
      <c r="AC105" s="429"/>
      <c r="AD105" s="429"/>
      <c r="AE105" s="431"/>
      <c r="AF105" s="431"/>
      <c r="AG105" s="431"/>
      <c r="AH105" s="483"/>
      <c r="AI105" s="431"/>
      <c r="AJ105" s="431"/>
      <c r="AK105" s="432"/>
      <c r="AL105" s="436"/>
      <c r="AM105" s="437"/>
      <c r="AN105" s="437"/>
      <c r="AO105" s="437"/>
      <c r="AP105" s="437"/>
      <c r="AQ105" s="458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</row>
    <row r="106" spans="1:256" s="92" customFormat="1" ht="18.75" customHeight="1">
      <c r="A106" s="479"/>
      <c r="B106" s="462"/>
      <c r="C106" s="462"/>
      <c r="D106" s="462"/>
      <c r="E106" s="462"/>
      <c r="F106" s="462"/>
      <c r="G106" s="462"/>
      <c r="H106" s="484"/>
      <c r="I106" s="2166"/>
      <c r="J106" s="2004"/>
      <c r="K106" s="2004"/>
      <c r="L106" s="2004"/>
      <c r="M106" s="2004"/>
      <c r="N106" s="2004"/>
      <c r="O106" s="2167"/>
      <c r="P106" s="428"/>
      <c r="Q106" s="421"/>
      <c r="R106" s="420" t="s">
        <v>432</v>
      </c>
      <c r="S106" s="429"/>
      <c r="T106" s="429"/>
      <c r="U106" s="522" t="s">
        <v>496</v>
      </c>
      <c r="V106" s="2003">
        <f>+V100</f>
        <v>46</v>
      </c>
      <c r="W106" s="2003"/>
      <c r="X106" s="2003"/>
      <c r="Y106" s="459" t="s">
        <v>501</v>
      </c>
      <c r="Z106" s="2042">
        <f>Z100</f>
        <v>3.6005882352941172</v>
      </c>
      <c r="AA106" s="2042"/>
      <c r="AB106" s="2042"/>
      <c r="AC106" s="459"/>
      <c r="AD106" s="2043"/>
      <c r="AE106" s="2043"/>
      <c r="AF106" s="459"/>
      <c r="AG106" s="459" t="s">
        <v>479</v>
      </c>
      <c r="AH106" s="593">
        <f>ROUND(V106*(Z106+AD106),3)</f>
        <v>165.62700000000001</v>
      </c>
      <c r="AI106" s="521"/>
      <c r="AJ106" s="521"/>
      <c r="AK106" s="421"/>
      <c r="AL106" s="436"/>
      <c r="AM106" s="437"/>
      <c r="AN106" s="437"/>
      <c r="AO106" s="437"/>
      <c r="AP106" s="437"/>
      <c r="AQ106" s="458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</row>
    <row r="107" spans="1:256" s="92" customFormat="1" ht="18.75" customHeight="1">
      <c r="A107" s="479"/>
      <c r="B107" s="462"/>
      <c r="C107" s="462"/>
      <c r="D107" s="462"/>
      <c r="E107" s="462"/>
      <c r="F107" s="462"/>
      <c r="G107" s="462"/>
      <c r="H107" s="484"/>
      <c r="I107" s="2166"/>
      <c r="J107" s="2004"/>
      <c r="K107" s="2004"/>
      <c r="L107" s="2004"/>
      <c r="M107" s="2004"/>
      <c r="N107" s="2004"/>
      <c r="O107" s="2167"/>
      <c r="P107" s="428"/>
      <c r="Q107" s="421"/>
      <c r="R107" s="420" t="s">
        <v>433</v>
      </c>
      <c r="S107" s="429"/>
      <c r="T107" s="429"/>
      <c r="U107" s="522" t="s">
        <v>496</v>
      </c>
      <c r="V107" s="2003">
        <f>+V101</f>
        <v>46</v>
      </c>
      <c r="W107" s="2003"/>
      <c r="X107" s="2003"/>
      <c r="Y107" s="459" t="s">
        <v>184</v>
      </c>
      <c r="Z107" s="605">
        <f>Z101</f>
        <v>7.974705882352942</v>
      </c>
      <c r="AA107" s="429"/>
      <c r="AB107" s="429"/>
      <c r="AC107" s="459"/>
      <c r="AD107" s="606"/>
      <c r="AE107" s="521"/>
      <c r="AF107" s="459"/>
      <c r="AG107" s="459" t="s">
        <v>479</v>
      </c>
      <c r="AH107" s="593">
        <f>ROUND(V107*(Z107+AD107),3)</f>
        <v>366.83600000000001</v>
      </c>
      <c r="AI107" s="521"/>
      <c r="AJ107" s="521"/>
      <c r="AK107" s="421"/>
      <c r="AL107" s="436"/>
      <c r="AM107" s="437"/>
      <c r="AN107" s="437"/>
      <c r="AO107" s="437"/>
      <c r="AP107" s="437"/>
      <c r="AQ107" s="458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</row>
    <row r="108" spans="1:256" s="92" customFormat="1" ht="18.75" customHeight="1">
      <c r="A108" s="479"/>
      <c r="B108" s="462"/>
      <c r="C108" s="462"/>
      <c r="D108" s="462"/>
      <c r="E108" s="462"/>
      <c r="F108" s="462"/>
      <c r="G108" s="462"/>
      <c r="H108" s="484"/>
      <c r="I108" s="2166"/>
      <c r="J108" s="2004"/>
      <c r="K108" s="2004"/>
      <c r="L108" s="2004"/>
      <c r="M108" s="2004"/>
      <c r="N108" s="2004"/>
      <c r="O108" s="2167"/>
      <c r="P108" s="428"/>
      <c r="Q108" s="421"/>
      <c r="R108" s="420" t="s">
        <v>434</v>
      </c>
      <c r="S108" s="429"/>
      <c r="T108" s="429"/>
      <c r="U108" s="522" t="s">
        <v>496</v>
      </c>
      <c r="V108" s="2003">
        <f>+V102</f>
        <v>69</v>
      </c>
      <c r="W108" s="2003"/>
      <c r="X108" s="2003"/>
      <c r="Y108" s="459" t="s">
        <v>184</v>
      </c>
      <c r="Z108" s="605">
        <f>Z102</f>
        <v>8.4237916666666646</v>
      </c>
      <c r="AA108" s="429"/>
      <c r="AB108" s="429"/>
      <c r="AC108" s="459"/>
      <c r="AD108" s="606"/>
      <c r="AE108" s="521"/>
      <c r="AF108" s="459"/>
      <c r="AG108" s="459" t="s">
        <v>479</v>
      </c>
      <c r="AH108" s="593">
        <f>ROUND(V108*(Z108+AD108),3)</f>
        <v>581.24199999999996</v>
      </c>
      <c r="AI108" s="521"/>
      <c r="AJ108" s="521"/>
      <c r="AK108" s="421"/>
      <c r="AL108" s="436"/>
      <c r="AM108" s="437"/>
      <c r="AN108" s="437"/>
      <c r="AO108" s="437"/>
      <c r="AP108" s="437"/>
      <c r="AQ108" s="458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</row>
    <row r="109" spans="1:256" s="92" customFormat="1" ht="18.75" customHeight="1">
      <c r="A109" s="479"/>
      <c r="B109" s="462"/>
      <c r="C109" s="462"/>
      <c r="D109" s="462"/>
      <c r="E109" s="462"/>
      <c r="F109" s="462"/>
      <c r="G109" s="462"/>
      <c r="H109" s="484"/>
      <c r="I109" s="607"/>
      <c r="J109" s="558"/>
      <c r="K109" s="558"/>
      <c r="L109" s="558"/>
      <c r="M109" s="558"/>
      <c r="N109" s="558"/>
      <c r="O109" s="608"/>
      <c r="P109" s="449"/>
      <c r="Q109" s="450"/>
      <c r="R109" s="585" t="s">
        <v>431</v>
      </c>
      <c r="S109" s="489"/>
      <c r="T109" s="489"/>
      <c r="U109" s="586" t="s">
        <v>496</v>
      </c>
      <c r="V109" s="587"/>
      <c r="W109" s="489"/>
      <c r="X109" s="588"/>
      <c r="Y109" s="495"/>
      <c r="Z109" s="589"/>
      <c r="AA109" s="489"/>
      <c r="AB109" s="489"/>
      <c r="AC109" s="495"/>
      <c r="AD109" s="590"/>
      <c r="AE109" s="591"/>
      <c r="AF109" s="495"/>
      <c r="AG109" s="495"/>
      <c r="AH109" s="590">
        <f>SUM(AH106:AH108)</f>
        <v>1113.7049999999999</v>
      </c>
      <c r="AI109" s="591"/>
      <c r="AJ109" s="591"/>
      <c r="AK109" s="609"/>
      <c r="AL109" s="454"/>
      <c r="AM109" s="455"/>
      <c r="AN109" s="455"/>
      <c r="AO109" s="455"/>
      <c r="AP109" s="455"/>
      <c r="AQ109" s="610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</row>
    <row r="110" spans="1:256" ht="18.75" customHeight="1">
      <c r="A110" s="465"/>
      <c r="B110" s="545"/>
      <c r="C110" s="545"/>
      <c r="D110" s="545"/>
      <c r="E110" s="545"/>
      <c r="F110" s="545"/>
      <c r="G110" s="545"/>
      <c r="H110" s="519"/>
      <c r="I110" s="428" t="s">
        <v>546</v>
      </c>
      <c r="J110" s="463"/>
      <c r="K110" s="463"/>
      <c r="L110" s="463"/>
      <c r="M110" s="545"/>
      <c r="N110" s="545"/>
      <c r="O110" s="519"/>
      <c r="P110" s="428" t="s">
        <v>503</v>
      </c>
      <c r="Q110" s="611"/>
      <c r="R110" s="430"/>
      <c r="S110" s="2189">
        <f>AH109</f>
        <v>1113.7049999999999</v>
      </c>
      <c r="T110" s="2189"/>
      <c r="U110" s="2189"/>
      <c r="V110" s="2189"/>
      <c r="W110" s="542" t="s">
        <v>501</v>
      </c>
      <c r="X110" s="2193">
        <v>2.7E-2</v>
      </c>
      <c r="Y110" s="2193"/>
      <c r="Z110" s="2193"/>
      <c r="AA110" s="2193"/>
      <c r="AB110" s="429"/>
      <c r="AC110" s="570"/>
      <c r="AD110" s="459"/>
      <c r="AE110" s="605"/>
      <c r="AF110" s="429"/>
      <c r="AG110" s="429"/>
      <c r="AH110" s="459"/>
      <c r="AI110" s="431"/>
      <c r="AJ110" s="431"/>
      <c r="AK110" s="432"/>
      <c r="AL110" s="2009">
        <f>ROUND(S110*X110,3)</f>
        <v>30.07</v>
      </c>
      <c r="AM110" s="2050"/>
      <c r="AN110" s="2050"/>
      <c r="AO110" s="2050"/>
      <c r="AP110" s="2050"/>
      <c r="AQ110" s="2051"/>
    </row>
    <row r="111" spans="1:256" ht="18.75" customHeight="1">
      <c r="A111" s="465"/>
      <c r="B111" s="545"/>
      <c r="C111" s="545"/>
      <c r="D111" s="545"/>
      <c r="E111" s="545"/>
      <c r="F111" s="545"/>
      <c r="G111" s="545"/>
      <c r="H111" s="519"/>
      <c r="I111" s="428" t="s">
        <v>547</v>
      </c>
      <c r="J111" s="463"/>
      <c r="K111" s="463"/>
      <c r="L111" s="463"/>
      <c r="M111" s="545"/>
      <c r="N111" s="545"/>
      <c r="O111" s="519"/>
      <c r="P111" s="612"/>
      <c r="Q111" s="613"/>
      <c r="R111" s="445"/>
      <c r="S111" s="2190">
        <f>AH109</f>
        <v>1113.7049999999999</v>
      </c>
      <c r="T111" s="2190"/>
      <c r="U111" s="2190"/>
      <c r="V111" s="2190"/>
      <c r="W111" s="552" t="s">
        <v>501</v>
      </c>
      <c r="X111" s="2191">
        <v>5.4999999999999997E-3</v>
      </c>
      <c r="Y111" s="2191"/>
      <c r="Z111" s="2191"/>
      <c r="AA111" s="2191"/>
      <c r="AB111" s="447"/>
      <c r="AC111" s="614"/>
      <c r="AD111" s="558"/>
      <c r="AE111" s="615"/>
      <c r="AF111" s="447"/>
      <c r="AG111" s="447"/>
      <c r="AH111" s="558"/>
      <c r="AI111" s="446"/>
      <c r="AJ111" s="446"/>
      <c r="AK111" s="448"/>
      <c r="AL111" s="2013">
        <f>ROUND(S111*X111,3)</f>
        <v>6.125</v>
      </c>
      <c r="AM111" s="2048"/>
      <c r="AN111" s="2048"/>
      <c r="AO111" s="2048"/>
      <c r="AP111" s="2048"/>
      <c r="AQ111" s="2049"/>
    </row>
    <row r="112" spans="1:256" s="92" customFormat="1" ht="18.75" customHeight="1">
      <c r="A112" s="479"/>
      <c r="B112" s="462"/>
      <c r="C112" s="462"/>
      <c r="D112" s="462"/>
      <c r="E112" s="462"/>
      <c r="F112" s="462"/>
      <c r="G112" s="462"/>
      <c r="H112" s="484"/>
      <c r="I112" s="428"/>
      <c r="J112" s="463"/>
      <c r="K112" s="463"/>
      <c r="L112" s="463"/>
      <c r="M112" s="545"/>
      <c r="N112" s="545"/>
      <c r="O112" s="519"/>
      <c r="P112" s="420" t="s">
        <v>41</v>
      </c>
      <c r="Q112" s="421"/>
      <c r="R112" s="2044" t="s">
        <v>189</v>
      </c>
      <c r="S112" s="2045"/>
      <c r="T112" s="2045"/>
      <c r="U112" s="570" t="s">
        <v>190</v>
      </c>
      <c r="V112" s="545"/>
      <c r="W112" s="459"/>
      <c r="X112" s="616"/>
      <c r="Y112" s="521"/>
      <c r="Z112" s="617"/>
      <c r="AA112" s="521"/>
      <c r="AB112" s="593"/>
      <c r="AC112" s="521"/>
      <c r="AD112" s="431"/>
      <c r="AE112" s="431"/>
      <c r="AF112" s="431"/>
      <c r="AG112" s="431"/>
      <c r="AH112" s="431"/>
      <c r="AI112" s="431"/>
      <c r="AJ112" s="431"/>
      <c r="AK112" s="432"/>
      <c r="AL112" s="2021">
        <f>SUM(AL110:AL111)</f>
        <v>36.195</v>
      </c>
      <c r="AM112" s="2046"/>
      <c r="AN112" s="2046"/>
      <c r="AO112" s="2046"/>
      <c r="AP112" s="2046"/>
      <c r="AQ112" s="2047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</row>
    <row r="113" spans="1:252" s="92" customFormat="1" ht="18.75" customHeight="1">
      <c r="A113" s="416" t="s">
        <v>548</v>
      </c>
      <c r="B113" s="417"/>
      <c r="C113" s="417"/>
      <c r="D113" s="417"/>
      <c r="E113" s="417"/>
      <c r="F113" s="417"/>
      <c r="G113" s="417"/>
      <c r="H113" s="418"/>
      <c r="I113" s="422"/>
      <c r="J113" s="423"/>
      <c r="K113" s="423"/>
      <c r="L113" s="423"/>
      <c r="M113" s="423"/>
      <c r="N113" s="423"/>
      <c r="O113" s="424"/>
      <c r="P113" s="416" t="s">
        <v>514</v>
      </c>
      <c r="Q113" s="418"/>
      <c r="R113" s="416" t="s">
        <v>549</v>
      </c>
      <c r="S113" s="417"/>
      <c r="T113" s="618"/>
      <c r="U113" s="417"/>
      <c r="V113" s="417"/>
      <c r="W113" s="417"/>
      <c r="X113" s="501"/>
      <c r="Y113" s="423"/>
      <c r="Z113" s="423"/>
      <c r="AA113" s="423"/>
      <c r="AB113" s="423"/>
      <c r="AC113" s="423"/>
      <c r="AD113" s="619"/>
      <c r="AE113" s="423"/>
      <c r="AF113" s="423"/>
      <c r="AG113" s="423"/>
      <c r="AH113" s="423"/>
      <c r="AI113" s="423"/>
      <c r="AJ113" s="423"/>
      <c r="AK113" s="424"/>
      <c r="AL113" s="620"/>
      <c r="AM113" s="621"/>
      <c r="AN113" s="621"/>
      <c r="AO113" s="621"/>
      <c r="AP113" s="621"/>
      <c r="AQ113" s="504"/>
      <c r="AR113" s="103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</row>
    <row r="114" spans="1:252" s="92" customFormat="1" ht="18.75" customHeight="1">
      <c r="A114" s="428"/>
      <c r="B114" s="429"/>
      <c r="C114" s="429"/>
      <c r="D114" s="429"/>
      <c r="E114" s="429"/>
      <c r="F114" s="429"/>
      <c r="G114" s="429"/>
      <c r="H114" s="421"/>
      <c r="I114" s="428"/>
      <c r="J114" s="429"/>
      <c r="K114" s="429"/>
      <c r="L114" s="429"/>
      <c r="M114" s="429"/>
      <c r="N114" s="429"/>
      <c r="O114" s="421"/>
      <c r="P114" s="420" t="s">
        <v>41</v>
      </c>
      <c r="Q114" s="421"/>
      <c r="R114" s="420" t="s">
        <v>41</v>
      </c>
      <c r="S114" s="429"/>
      <c r="T114" s="429"/>
      <c r="U114" s="522" t="s">
        <v>496</v>
      </c>
      <c r="V114" s="622">
        <f>V106</f>
        <v>46</v>
      </c>
      <c r="W114" s="570"/>
      <c r="X114" s="429"/>
      <c r="Y114" s="431"/>
      <c r="Z114" s="431"/>
      <c r="AA114" s="483"/>
      <c r="AB114" s="431"/>
      <c r="AC114" s="431"/>
      <c r="AD114" s="457"/>
      <c r="AE114" s="431"/>
      <c r="AF114" s="623"/>
      <c r="AG114" s="623"/>
      <c r="AH114" s="623"/>
      <c r="AI114" s="431"/>
      <c r="AJ114" s="431"/>
      <c r="AK114" s="432"/>
      <c r="AL114" s="524">
        <f>V114</f>
        <v>46</v>
      </c>
      <c r="AM114" s="525"/>
      <c r="AN114" s="525"/>
      <c r="AO114" s="525"/>
      <c r="AP114" s="525"/>
      <c r="AQ114" s="438"/>
      <c r="AR114" s="103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</row>
    <row r="115" spans="1:252" s="92" customFormat="1" ht="18.75" customHeight="1">
      <c r="A115" s="428"/>
      <c r="B115" s="429"/>
      <c r="C115" s="429"/>
      <c r="D115" s="429"/>
      <c r="E115" s="429"/>
      <c r="F115" s="429"/>
      <c r="G115" s="429"/>
      <c r="H115" s="421"/>
      <c r="I115" s="430"/>
      <c r="J115" s="431"/>
      <c r="K115" s="431"/>
      <c r="L115" s="431"/>
      <c r="M115" s="431"/>
      <c r="N115" s="431"/>
      <c r="O115" s="432"/>
      <c r="P115" s="428"/>
      <c r="Q115" s="421"/>
      <c r="R115" s="420" t="s">
        <v>41</v>
      </c>
      <c r="S115" s="429"/>
      <c r="T115" s="429"/>
      <c r="U115" s="522" t="s">
        <v>496</v>
      </c>
      <c r="V115" s="622">
        <f>V107</f>
        <v>46</v>
      </c>
      <c r="W115" s="570"/>
      <c r="X115" s="429"/>
      <c r="Y115" s="431"/>
      <c r="Z115" s="431"/>
      <c r="AA115" s="483"/>
      <c r="AB115" s="431"/>
      <c r="AC115" s="431"/>
      <c r="AD115" s="457"/>
      <c r="AE115" s="431"/>
      <c r="AF115" s="623"/>
      <c r="AG115" s="623"/>
      <c r="AH115" s="623"/>
      <c r="AI115" s="431"/>
      <c r="AJ115" s="431"/>
      <c r="AK115" s="432"/>
      <c r="AL115" s="524">
        <f>V115</f>
        <v>46</v>
      </c>
      <c r="AM115" s="525"/>
      <c r="AN115" s="525"/>
      <c r="AO115" s="525"/>
      <c r="AP115" s="525"/>
      <c r="AQ115" s="438"/>
      <c r="AR115" s="103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</row>
    <row r="116" spans="1:252" s="92" customFormat="1" ht="18.75" customHeight="1">
      <c r="A116" s="428"/>
      <c r="B116" s="429"/>
      <c r="C116" s="429"/>
      <c r="D116" s="429"/>
      <c r="E116" s="429"/>
      <c r="F116" s="429"/>
      <c r="G116" s="429"/>
      <c r="H116" s="421"/>
      <c r="I116" s="430"/>
      <c r="J116" s="431"/>
      <c r="K116" s="431"/>
      <c r="L116" s="431"/>
      <c r="M116" s="431"/>
      <c r="N116" s="431"/>
      <c r="O116" s="432"/>
      <c r="P116" s="428"/>
      <c r="Q116" s="421"/>
      <c r="R116" s="420" t="s">
        <v>41</v>
      </c>
      <c r="S116" s="429"/>
      <c r="T116" s="429"/>
      <c r="U116" s="522" t="s">
        <v>496</v>
      </c>
      <c r="V116" s="622">
        <f>V108</f>
        <v>69</v>
      </c>
      <c r="W116" s="570"/>
      <c r="X116" s="429"/>
      <c r="Y116" s="431"/>
      <c r="Z116" s="431"/>
      <c r="AA116" s="483"/>
      <c r="AB116" s="431"/>
      <c r="AC116" s="431"/>
      <c r="AD116" s="457"/>
      <c r="AE116" s="431"/>
      <c r="AF116" s="623"/>
      <c r="AG116" s="623"/>
      <c r="AH116" s="623"/>
      <c r="AI116" s="431"/>
      <c r="AJ116" s="431"/>
      <c r="AK116" s="432"/>
      <c r="AL116" s="524">
        <f>V116</f>
        <v>69</v>
      </c>
      <c r="AM116" s="525"/>
      <c r="AN116" s="525"/>
      <c r="AO116" s="525"/>
      <c r="AP116" s="525"/>
      <c r="AQ116" s="438"/>
      <c r="AR116" s="103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</row>
    <row r="117" spans="1:252" s="92" customFormat="1" ht="18.75" customHeight="1">
      <c r="A117" s="508"/>
      <c r="B117" s="470"/>
      <c r="C117" s="470"/>
      <c r="D117" s="470"/>
      <c r="E117" s="470"/>
      <c r="F117" s="470"/>
      <c r="G117" s="470"/>
      <c r="H117" s="513"/>
      <c r="I117" s="468"/>
      <c r="J117" s="469"/>
      <c r="K117" s="469"/>
      <c r="L117" s="469"/>
      <c r="M117" s="469"/>
      <c r="N117" s="469"/>
      <c r="O117" s="471"/>
      <c r="P117" s="508"/>
      <c r="Q117" s="513"/>
      <c r="R117" s="508" t="s">
        <v>431</v>
      </c>
      <c r="S117" s="470"/>
      <c r="T117" s="470"/>
      <c r="U117" s="517"/>
      <c r="V117" s="469"/>
      <c r="W117" s="624"/>
      <c r="X117" s="470"/>
      <c r="Y117" s="470"/>
      <c r="Z117" s="470"/>
      <c r="AA117" s="510"/>
      <c r="AB117" s="624"/>
      <c r="AC117" s="470"/>
      <c r="AD117" s="565"/>
      <c r="AE117" s="470"/>
      <c r="AF117" s="469"/>
      <c r="AG117" s="469"/>
      <c r="AH117" s="469"/>
      <c r="AI117" s="469"/>
      <c r="AJ117" s="469"/>
      <c r="AK117" s="471"/>
      <c r="AL117" s="2024">
        <f>SUM(AL114:AL116)</f>
        <v>161</v>
      </c>
      <c r="AM117" s="2025"/>
      <c r="AN117" s="2025"/>
      <c r="AO117" s="2025"/>
      <c r="AP117" s="2025"/>
      <c r="AQ117" s="2026"/>
      <c r="AR117" s="103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HW117" s="12"/>
    </row>
    <row r="118" spans="1:252" s="92" customFormat="1" ht="18.75" customHeight="1">
      <c r="A118" s="428" t="s">
        <v>550</v>
      </c>
      <c r="B118" s="429"/>
      <c r="C118" s="429"/>
      <c r="D118" s="429"/>
      <c r="E118" s="429"/>
      <c r="F118" s="429"/>
      <c r="G118" s="429"/>
      <c r="H118" s="421"/>
      <c r="I118" s="422" t="s">
        <v>551</v>
      </c>
      <c r="J118" s="423"/>
      <c r="K118" s="423"/>
      <c r="L118" s="423"/>
      <c r="M118" s="423"/>
      <c r="N118" s="423"/>
      <c r="O118" s="424"/>
      <c r="P118" s="416" t="s">
        <v>539</v>
      </c>
      <c r="Q118" s="418"/>
      <c r="R118" s="422"/>
      <c r="S118" s="625" t="s">
        <v>552</v>
      </c>
      <c r="T118" s="417"/>
      <c r="U118" s="626"/>
      <c r="V118" s="417" t="s">
        <v>553</v>
      </c>
      <c r="W118" s="417"/>
      <c r="X118" s="530"/>
      <c r="Y118" s="423" t="s">
        <v>501</v>
      </c>
      <c r="Z118" s="423" t="s">
        <v>554</v>
      </c>
      <c r="AA118" s="423"/>
      <c r="AB118" s="423"/>
      <c r="AC118" s="423"/>
      <c r="AD118" s="423"/>
      <c r="AE118" s="619"/>
      <c r="AF118" s="423"/>
      <c r="AG118" s="423"/>
      <c r="AH118" s="423"/>
      <c r="AI118" s="423"/>
      <c r="AJ118" s="423"/>
      <c r="AK118" s="424"/>
      <c r="AL118" s="620"/>
      <c r="AM118" s="621"/>
      <c r="AN118" s="621"/>
      <c r="AO118" s="621"/>
      <c r="AP118" s="621"/>
      <c r="AQ118" s="504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HW118" s="12"/>
    </row>
    <row r="119" spans="1:252" s="92" customFormat="1" ht="18.75" customHeight="1">
      <c r="A119" s="479"/>
      <c r="B119" s="462"/>
      <c r="C119" s="462"/>
      <c r="D119" s="462"/>
      <c r="E119" s="462"/>
      <c r="F119" s="462"/>
      <c r="G119" s="462"/>
      <c r="H119" s="484"/>
      <c r="I119" s="479" t="s">
        <v>555</v>
      </c>
      <c r="J119" s="429"/>
      <c r="K119" s="429"/>
      <c r="L119" s="429"/>
      <c r="M119" s="429"/>
      <c r="N119" s="429"/>
      <c r="O119" s="421"/>
      <c r="P119" s="428"/>
      <c r="Q119" s="421"/>
      <c r="R119" s="479" t="s">
        <v>556</v>
      </c>
      <c r="S119" s="429"/>
      <c r="T119" s="429"/>
      <c r="U119" s="483"/>
      <c r="V119" s="431"/>
      <c r="W119" s="431"/>
      <c r="X119" s="431"/>
      <c r="Y119" s="431" t="s">
        <v>557</v>
      </c>
      <c r="Z119" s="431" t="s">
        <v>501</v>
      </c>
      <c r="AA119" s="627">
        <f>I60/2/1000</f>
        <v>0.25</v>
      </c>
      <c r="AB119" s="429"/>
      <c r="AC119" s="429"/>
      <c r="AD119" s="431" t="s">
        <v>540</v>
      </c>
      <c r="AE119" s="2186">
        <v>96.379000000000005</v>
      </c>
      <c r="AF119" s="2186"/>
      <c r="AG119" s="2186"/>
      <c r="AH119" s="431" t="s">
        <v>542</v>
      </c>
      <c r="AI119" s="628">
        <v>360</v>
      </c>
      <c r="AJ119" s="429"/>
      <c r="AK119" s="421"/>
      <c r="AL119" s="436"/>
      <c r="AM119" s="437"/>
      <c r="AN119" s="437"/>
      <c r="AO119" s="437"/>
      <c r="AP119" s="437"/>
      <c r="AQ119" s="458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HW119" s="12"/>
    </row>
    <row r="120" spans="1:252" s="92" customFormat="1" ht="18.75" customHeight="1">
      <c r="A120" s="479"/>
      <c r="B120" s="462"/>
      <c r="C120" s="462"/>
      <c r="D120" s="462"/>
      <c r="E120" s="462"/>
      <c r="F120" s="462"/>
      <c r="G120" s="462"/>
      <c r="H120" s="484"/>
      <c r="I120" s="428"/>
      <c r="J120" s="429"/>
      <c r="K120" s="429"/>
      <c r="L120" s="429"/>
      <c r="M120" s="429"/>
      <c r="N120" s="429"/>
      <c r="O120" s="421"/>
      <c r="P120" s="428"/>
      <c r="Q120" s="421"/>
      <c r="R120" s="428"/>
      <c r="S120" s="429"/>
      <c r="T120" s="429"/>
      <c r="U120" s="629" t="s">
        <v>558</v>
      </c>
      <c r="V120" s="570">
        <v>0.3</v>
      </c>
      <c r="W120" s="429"/>
      <c r="X120" s="429"/>
      <c r="Y120" s="431" t="s">
        <v>501</v>
      </c>
      <c r="Z120" s="570">
        <f>SIN(RADIANS(AE119/2))*AA119*2</f>
        <v>0.3726769193553125</v>
      </c>
      <c r="AA120" s="429"/>
      <c r="AB120" s="429"/>
      <c r="AC120" s="431" t="s">
        <v>542</v>
      </c>
      <c r="AD120" s="459">
        <v>4</v>
      </c>
      <c r="AE120" s="431" t="s">
        <v>559</v>
      </c>
      <c r="AF120" s="630">
        <f>ROUND(PI()*AA119^2*(AE119/AI119)-(V120*Z120/AD120),4)</f>
        <v>2.46E-2</v>
      </c>
      <c r="AG120" s="429"/>
      <c r="AH120" s="429"/>
      <c r="AI120" s="486"/>
      <c r="AJ120" s="431"/>
      <c r="AK120" s="432"/>
      <c r="AL120" s="524"/>
      <c r="AM120" s="525"/>
      <c r="AN120" s="525"/>
      <c r="AO120" s="525"/>
      <c r="AP120" s="525"/>
      <c r="AQ120" s="438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HW120" s="12"/>
    </row>
    <row r="121" spans="1:252" s="92" customFormat="1" ht="18.75" customHeight="1">
      <c r="A121" s="479"/>
      <c r="B121" s="462"/>
      <c r="C121" s="462"/>
      <c r="D121" s="462"/>
      <c r="E121" s="462"/>
      <c r="F121" s="462"/>
      <c r="G121" s="462"/>
      <c r="H121" s="484"/>
      <c r="I121" s="428"/>
      <c r="J121" s="429"/>
      <c r="K121" s="429"/>
      <c r="L121" s="429"/>
      <c r="M121" s="429"/>
      <c r="N121" s="429"/>
      <c r="O121" s="421"/>
      <c r="P121" s="428"/>
      <c r="Q121" s="421"/>
      <c r="R121" s="526"/>
      <c r="S121" s="545"/>
      <c r="T121" s="545"/>
      <c r="U121" s="429"/>
      <c r="V121" s="530"/>
      <c r="W121" s="530"/>
      <c r="X121" s="429"/>
      <c r="Y121" s="459"/>
      <c r="Z121" s="2187">
        <f>AF$120</f>
        <v>2.46E-2</v>
      </c>
      <c r="AA121" s="2187"/>
      <c r="AB121" s="2187"/>
      <c r="AC121" s="431" t="s">
        <v>501</v>
      </c>
      <c r="AD121" s="570">
        <f>0.75</f>
        <v>0.75</v>
      </c>
      <c r="AE121" s="429"/>
      <c r="AF121" s="429"/>
      <c r="AG121" s="431"/>
      <c r="AH121" s="431" t="s">
        <v>501</v>
      </c>
      <c r="AI121" s="486">
        <f>27*2+18+10</f>
        <v>82</v>
      </c>
      <c r="AJ121" s="429"/>
      <c r="AK121" s="432"/>
      <c r="AL121" s="524">
        <f>Z121*AD121*AI121</f>
        <v>1.5129000000000001</v>
      </c>
      <c r="AM121" s="525"/>
      <c r="AN121" s="525"/>
      <c r="AO121" s="525"/>
      <c r="AP121" s="525"/>
      <c r="AQ121" s="438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HW121" s="12"/>
    </row>
    <row r="122" spans="1:252" s="92" customFormat="1" ht="18.75" customHeight="1">
      <c r="A122" s="479"/>
      <c r="B122" s="462"/>
      <c r="C122" s="462"/>
      <c r="D122" s="462"/>
      <c r="E122" s="462"/>
      <c r="F122" s="462"/>
      <c r="G122" s="462"/>
      <c r="H122" s="484"/>
      <c r="I122" s="428"/>
      <c r="J122" s="429"/>
      <c r="K122" s="429"/>
      <c r="L122" s="429"/>
      <c r="M122" s="429"/>
      <c r="N122" s="429"/>
      <c r="O122" s="421"/>
      <c r="P122" s="428"/>
      <c r="Q122" s="421"/>
      <c r="R122" s="465"/>
      <c r="S122" s="545"/>
      <c r="T122" s="545"/>
      <c r="U122" s="429"/>
      <c r="V122" s="530"/>
      <c r="W122" s="530"/>
      <c r="X122" s="429"/>
      <c r="Y122" s="459"/>
      <c r="Z122" s="2187">
        <f>AF$120</f>
        <v>2.46E-2</v>
      </c>
      <c r="AA122" s="2187"/>
      <c r="AB122" s="2187"/>
      <c r="AC122" s="431" t="s">
        <v>501</v>
      </c>
      <c r="AD122" s="570">
        <f>0.75</f>
        <v>0.75</v>
      </c>
      <c r="AE122" s="429"/>
      <c r="AF122" s="429"/>
      <c r="AG122" s="431"/>
      <c r="AH122" s="431" t="s">
        <v>501</v>
      </c>
      <c r="AI122" s="486">
        <f>12+18</f>
        <v>30</v>
      </c>
      <c r="AJ122" s="429"/>
      <c r="AK122" s="432"/>
      <c r="AL122" s="524">
        <f>Z122*AD122*AI122</f>
        <v>0.55349999999999999</v>
      </c>
      <c r="AM122" s="525"/>
      <c r="AN122" s="525"/>
      <c r="AO122" s="525"/>
      <c r="AP122" s="525"/>
      <c r="AQ122" s="438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HW122" s="12"/>
    </row>
    <row r="123" spans="1:252" s="92" customFormat="1" ht="18.75" customHeight="1">
      <c r="A123" s="479"/>
      <c r="B123" s="462"/>
      <c r="C123" s="462"/>
      <c r="D123" s="462"/>
      <c r="E123" s="462"/>
      <c r="F123" s="462"/>
      <c r="G123" s="462"/>
      <c r="H123" s="484"/>
      <c r="I123" s="428"/>
      <c r="J123" s="429"/>
      <c r="K123" s="429"/>
      <c r="L123" s="429"/>
      <c r="M123" s="429"/>
      <c r="N123" s="429"/>
      <c r="O123" s="421"/>
      <c r="P123" s="428"/>
      <c r="Q123" s="421"/>
      <c r="R123" s="526"/>
      <c r="S123" s="545"/>
      <c r="T123" s="545"/>
      <c r="U123" s="429"/>
      <c r="V123" s="530"/>
      <c r="W123" s="530"/>
      <c r="X123" s="429"/>
      <c r="Y123" s="459"/>
      <c r="Z123" s="2187">
        <f>AF$120</f>
        <v>2.46E-2</v>
      </c>
      <c r="AA123" s="2187"/>
      <c r="AB123" s="2187"/>
      <c r="AC123" s="431" t="s">
        <v>501</v>
      </c>
      <c r="AD123" s="570">
        <f>0.75</f>
        <v>0.75</v>
      </c>
      <c r="AE123" s="429"/>
      <c r="AF123" s="429"/>
      <c r="AG123" s="431"/>
      <c r="AH123" s="431" t="s">
        <v>501</v>
      </c>
      <c r="AI123" s="486">
        <f>12+18*2+6</f>
        <v>54</v>
      </c>
      <c r="AJ123" s="429"/>
      <c r="AK123" s="432"/>
      <c r="AL123" s="524">
        <f>Z123*AD123*AI123</f>
        <v>0.99630000000000007</v>
      </c>
      <c r="AM123" s="525"/>
      <c r="AN123" s="525"/>
      <c r="AO123" s="525"/>
      <c r="AP123" s="525"/>
      <c r="AQ123" s="438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</row>
    <row r="124" spans="1:252" s="92" customFormat="1" ht="18.75" customHeight="1">
      <c r="A124" s="479"/>
      <c r="B124" s="462"/>
      <c r="C124" s="462"/>
      <c r="D124" s="462"/>
      <c r="E124" s="462"/>
      <c r="F124" s="462"/>
      <c r="G124" s="462"/>
      <c r="H124" s="484"/>
      <c r="I124" s="449"/>
      <c r="J124" s="447"/>
      <c r="K124" s="447"/>
      <c r="L124" s="447"/>
      <c r="M124" s="447"/>
      <c r="N124" s="447"/>
      <c r="O124" s="450"/>
      <c r="P124" s="449"/>
      <c r="Q124" s="450"/>
      <c r="R124" s="449" t="s">
        <v>431</v>
      </c>
      <c r="S124" s="614"/>
      <c r="T124" s="558" t="s">
        <v>496</v>
      </c>
      <c r="U124" s="446"/>
      <c r="V124" s="631"/>
      <c r="W124" s="446"/>
      <c r="X124" s="446"/>
      <c r="Y124" s="446"/>
      <c r="Z124" s="446"/>
      <c r="AA124" s="446"/>
      <c r="AB124" s="446"/>
      <c r="AC124" s="446"/>
      <c r="AD124" s="446"/>
      <c r="AE124" s="446"/>
      <c r="AF124" s="446"/>
      <c r="AG124" s="446"/>
      <c r="AH124" s="446"/>
      <c r="AI124" s="446"/>
      <c r="AJ124" s="446"/>
      <c r="AK124" s="448"/>
      <c r="AL124" s="2013">
        <f>SUM(AL121:AL123)</f>
        <v>3.0627000000000004</v>
      </c>
      <c r="AM124" s="2014"/>
      <c r="AN124" s="2014"/>
      <c r="AO124" s="2014"/>
      <c r="AP124" s="2014"/>
      <c r="AQ124" s="2015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</row>
    <row r="125" spans="1:252" s="92" customFormat="1" ht="18.75" customHeight="1">
      <c r="A125" s="479"/>
      <c r="B125" s="462"/>
      <c r="C125" s="462"/>
      <c r="D125" s="462"/>
      <c r="E125" s="462"/>
      <c r="F125" s="462"/>
      <c r="G125" s="462"/>
      <c r="H125" s="484"/>
      <c r="I125" s="430" t="s">
        <v>179</v>
      </c>
      <c r="J125" s="431"/>
      <c r="K125" s="431"/>
      <c r="L125" s="431"/>
      <c r="M125" s="431"/>
      <c r="N125" s="431"/>
      <c r="O125" s="432"/>
      <c r="P125" s="428" t="s">
        <v>180</v>
      </c>
      <c r="Q125" s="421"/>
      <c r="R125" s="430"/>
      <c r="S125" s="462" t="s">
        <v>181</v>
      </c>
      <c r="T125" s="429"/>
      <c r="U125" s="632" t="s">
        <v>182</v>
      </c>
      <c r="V125" s="429"/>
      <c r="W125" s="429"/>
      <c r="X125" s="530"/>
      <c r="Y125" s="431"/>
      <c r="Z125" s="431"/>
      <c r="AA125" s="431"/>
      <c r="AB125" s="431"/>
      <c r="AC125" s="431"/>
      <c r="AD125" s="431"/>
      <c r="AE125" s="457"/>
      <c r="AF125" s="431"/>
      <c r="AG125" s="431"/>
      <c r="AH125" s="431"/>
      <c r="AI125" s="431"/>
      <c r="AJ125" s="431"/>
      <c r="AK125" s="432"/>
      <c r="AL125" s="524"/>
      <c r="AM125" s="525"/>
      <c r="AN125" s="525"/>
      <c r="AO125" s="525"/>
      <c r="AP125" s="525"/>
      <c r="AQ125" s="438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</row>
    <row r="126" spans="1:252" s="92" customFormat="1" ht="18.75" customHeight="1">
      <c r="A126" s="479"/>
      <c r="B126" s="462"/>
      <c r="C126" s="462"/>
      <c r="D126" s="462"/>
      <c r="E126" s="462"/>
      <c r="F126" s="462"/>
      <c r="G126" s="462"/>
      <c r="H126" s="484"/>
      <c r="I126" s="479" t="s">
        <v>560</v>
      </c>
      <c r="J126" s="429"/>
      <c r="K126" s="429"/>
      <c r="L126" s="429"/>
      <c r="M126" s="429"/>
      <c r="N126" s="429"/>
      <c r="O126" s="421"/>
      <c r="P126" s="420" t="s">
        <v>41</v>
      </c>
      <c r="Q126" s="421"/>
      <c r="R126" s="479" t="s">
        <v>183</v>
      </c>
      <c r="S126" s="429"/>
      <c r="T126" s="431" t="s">
        <v>132</v>
      </c>
      <c r="U126" s="431" t="s">
        <v>184</v>
      </c>
      <c r="V126" s="627">
        <v>0.5</v>
      </c>
      <c r="W126" s="429"/>
      <c r="X126" s="429"/>
      <c r="Y126" s="431" t="s">
        <v>185</v>
      </c>
      <c r="Z126" s="633">
        <v>4</v>
      </c>
      <c r="AA126" s="633"/>
      <c r="AB126" s="633" t="s">
        <v>186</v>
      </c>
      <c r="AC126" s="1999">
        <f>3.14*0.5*0.5/4</f>
        <v>0.19625000000000001</v>
      </c>
      <c r="AD126" s="1999"/>
      <c r="AE126" s="1999"/>
      <c r="AF126" s="634" t="s">
        <v>41</v>
      </c>
      <c r="AG126" s="429"/>
      <c r="AH126" s="431"/>
      <c r="AI126" s="628"/>
      <c r="AJ126" s="429"/>
      <c r="AK126" s="421"/>
      <c r="AL126" s="524"/>
      <c r="AM126" s="525"/>
      <c r="AN126" s="525"/>
      <c r="AO126" s="525"/>
      <c r="AP126" s="525"/>
      <c r="AQ126" s="438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</row>
    <row r="127" spans="1:252" s="92" customFormat="1" ht="18.75" customHeight="1">
      <c r="A127" s="479"/>
      <c r="B127" s="462"/>
      <c r="C127" s="462"/>
      <c r="D127" s="462"/>
      <c r="E127" s="462"/>
      <c r="F127" s="462"/>
      <c r="G127" s="462"/>
      <c r="H127" s="484"/>
      <c r="I127" s="428"/>
      <c r="J127" s="429"/>
      <c r="K127" s="429"/>
      <c r="L127" s="429"/>
      <c r="M127" s="429"/>
      <c r="N127" s="429"/>
      <c r="O127" s="421"/>
      <c r="P127" s="428"/>
      <c r="Q127" s="421"/>
      <c r="R127" s="479" t="s">
        <v>187</v>
      </c>
      <c r="S127" s="570"/>
      <c r="T127" s="570">
        <f>+AL63</f>
        <v>219</v>
      </c>
      <c r="U127" s="429"/>
      <c r="V127" s="429"/>
      <c r="W127" s="459" t="s">
        <v>184</v>
      </c>
      <c r="X127" s="431"/>
      <c r="Y127" s="570">
        <v>0.5</v>
      </c>
      <c r="Z127" s="429"/>
      <c r="AA127" s="429"/>
      <c r="AB127" s="431"/>
      <c r="AC127" s="570"/>
      <c r="AD127" s="429"/>
      <c r="AE127" s="429"/>
      <c r="AF127" s="431"/>
      <c r="AG127" s="431" t="s">
        <v>186</v>
      </c>
      <c r="AH127" s="523">
        <f>+T127*Y127</f>
        <v>109.5</v>
      </c>
      <c r="AI127" s="521"/>
      <c r="AJ127" s="521"/>
      <c r="AK127" s="635"/>
      <c r="AL127" s="636" t="s">
        <v>41</v>
      </c>
      <c r="AM127" s="525"/>
      <c r="AN127" s="525"/>
      <c r="AO127" s="525"/>
      <c r="AP127" s="525"/>
      <c r="AQ127" s="438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</row>
    <row r="128" spans="1:252" s="92" customFormat="1" ht="18.75" customHeight="1">
      <c r="A128" s="479"/>
      <c r="B128" s="462"/>
      <c r="C128" s="462"/>
      <c r="D128" s="462"/>
      <c r="E128" s="462"/>
      <c r="F128" s="462"/>
      <c r="G128" s="462"/>
      <c r="H128" s="484"/>
      <c r="I128" s="428"/>
      <c r="J128" s="429"/>
      <c r="K128" s="429"/>
      <c r="L128" s="429"/>
      <c r="M128" s="429"/>
      <c r="N128" s="429"/>
      <c r="O128" s="421"/>
      <c r="P128" s="428"/>
      <c r="Q128" s="421"/>
      <c r="R128" s="451" t="s">
        <v>188</v>
      </c>
      <c r="S128" s="614"/>
      <c r="T128" s="2033">
        <f>+AC126</f>
        <v>0.19625000000000001</v>
      </c>
      <c r="U128" s="2033"/>
      <c r="V128" s="2033"/>
      <c r="W128" s="558" t="s">
        <v>184</v>
      </c>
      <c r="X128" s="2033">
        <f>+AH127</f>
        <v>109.5</v>
      </c>
      <c r="Y128" s="2033"/>
      <c r="Z128" s="2033"/>
      <c r="AA128" s="2033"/>
      <c r="AB128" s="446"/>
      <c r="AC128" s="446"/>
      <c r="AD128" s="446"/>
      <c r="AE128" s="446"/>
      <c r="AF128" s="446"/>
      <c r="AG128" s="446"/>
      <c r="AH128" s="446"/>
      <c r="AI128" s="446"/>
      <c r="AJ128" s="446"/>
      <c r="AK128" s="448"/>
      <c r="AL128" s="637">
        <f>+T128*X128</f>
        <v>21.489375000000003</v>
      </c>
      <c r="AM128" s="592"/>
      <c r="AN128" s="592"/>
      <c r="AO128" s="592"/>
      <c r="AP128" s="592"/>
      <c r="AQ128" s="456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</row>
    <row r="129" spans="1:115" s="92" customFormat="1" ht="18.75" customHeight="1">
      <c r="A129" s="479"/>
      <c r="B129" s="462"/>
      <c r="C129" s="462"/>
      <c r="D129" s="462"/>
      <c r="E129" s="462"/>
      <c r="F129" s="462"/>
      <c r="G129" s="462"/>
      <c r="H129" s="484"/>
      <c r="I129" s="508"/>
      <c r="J129" s="470"/>
      <c r="K129" s="470"/>
      <c r="L129" s="470"/>
      <c r="M129" s="470"/>
      <c r="N129" s="470"/>
      <c r="O129" s="513"/>
      <c r="P129" s="508"/>
      <c r="Q129" s="513"/>
      <c r="R129" s="508" t="s">
        <v>189</v>
      </c>
      <c r="S129" s="603"/>
      <c r="T129" s="510" t="s">
        <v>190</v>
      </c>
      <c r="U129" s="469"/>
      <c r="V129" s="470"/>
      <c r="W129" s="510"/>
      <c r="X129" s="603"/>
      <c r="Y129" s="470"/>
      <c r="Z129" s="470"/>
      <c r="AA129" s="469"/>
      <c r="AB129" s="469"/>
      <c r="AC129" s="469"/>
      <c r="AD129" s="469"/>
      <c r="AE129" s="469"/>
      <c r="AF129" s="469"/>
      <c r="AG129" s="469"/>
      <c r="AH129" s="469"/>
      <c r="AI129" s="469"/>
      <c r="AJ129" s="469"/>
      <c r="AK129" s="471"/>
      <c r="AL129" s="2000">
        <f>+AL128</f>
        <v>21.489375000000003</v>
      </c>
      <c r="AM129" s="2001"/>
      <c r="AN129" s="2001"/>
      <c r="AO129" s="2001"/>
      <c r="AP129" s="2001"/>
      <c r="AQ129" s="2002"/>
      <c r="AR129" s="101"/>
      <c r="AS129" s="22"/>
      <c r="AT129" s="22"/>
      <c r="AU129" s="58"/>
      <c r="AV129" s="58"/>
      <c r="AW129" s="58"/>
      <c r="AX129" s="58"/>
      <c r="AY129" s="58"/>
      <c r="AZ129" s="58"/>
      <c r="BA129" s="58"/>
      <c r="BB129" s="58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101"/>
      <c r="CF129" s="101"/>
      <c r="CG129" s="101"/>
      <c r="CH129" s="101"/>
      <c r="CI129" s="101"/>
      <c r="CJ129" s="101"/>
      <c r="CK129" s="101"/>
    </row>
    <row r="130" spans="1:115" s="92" customFormat="1" ht="18.75" customHeight="1">
      <c r="A130" s="479"/>
      <c r="B130" s="462"/>
      <c r="C130" s="462"/>
      <c r="D130" s="462"/>
      <c r="E130" s="462"/>
      <c r="F130" s="462"/>
      <c r="G130" s="462"/>
      <c r="H130" s="484"/>
      <c r="I130" s="430" t="s">
        <v>1036</v>
      </c>
      <c r="J130" s="431"/>
      <c r="K130" s="431"/>
      <c r="L130" s="431"/>
      <c r="M130" s="431"/>
      <c r="N130" s="431"/>
      <c r="O130" s="432"/>
      <c r="P130" s="428" t="s">
        <v>1037</v>
      </c>
      <c r="Q130" s="421"/>
      <c r="R130" s="430"/>
      <c r="S130" s="462" t="s">
        <v>1039</v>
      </c>
      <c r="T130" s="429"/>
      <c r="U130" s="632"/>
      <c r="V130" s="429"/>
      <c r="W130" s="429"/>
      <c r="X130" s="530"/>
      <c r="Y130" s="431"/>
      <c r="Z130" s="431" t="s">
        <v>1038</v>
      </c>
      <c r="AA130" s="431"/>
      <c r="AB130" s="431"/>
      <c r="AC130" s="431"/>
      <c r="AD130" s="431"/>
      <c r="AE130" s="457"/>
      <c r="AF130" s="431"/>
      <c r="AG130" s="431"/>
      <c r="AH130" s="431"/>
      <c r="AI130" s="431"/>
      <c r="AJ130" s="431"/>
      <c r="AK130" s="432"/>
      <c r="AL130" s="524"/>
      <c r="AM130" s="525"/>
      <c r="AN130" s="525"/>
      <c r="AO130" s="525"/>
      <c r="AP130" s="525"/>
      <c r="AQ130" s="438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</row>
    <row r="131" spans="1:115" s="92" customFormat="1" ht="18.75" customHeight="1">
      <c r="A131" s="479"/>
      <c r="B131" s="462"/>
      <c r="C131" s="462"/>
      <c r="D131" s="462"/>
      <c r="E131" s="462"/>
      <c r="F131" s="462"/>
      <c r="G131" s="462"/>
      <c r="H131" s="484"/>
      <c r="I131" s="479" t="s">
        <v>560</v>
      </c>
      <c r="J131" s="429"/>
      <c r="K131" s="429"/>
      <c r="L131" s="429"/>
      <c r="M131" s="429"/>
      <c r="N131" s="429"/>
      <c r="O131" s="421"/>
      <c r="P131" s="420" t="s">
        <v>41</v>
      </c>
      <c r="Q131" s="421"/>
      <c r="R131" s="479"/>
      <c r="S131" s="2003">
        <f>+Y63</f>
        <v>58</v>
      </c>
      <c r="T131" s="2004"/>
      <c r="U131" s="2004"/>
      <c r="V131" s="1561" t="s">
        <v>1040</v>
      </c>
      <c r="W131" s="429"/>
      <c r="X131" s="429"/>
      <c r="Y131" s="2004">
        <v>0.3</v>
      </c>
      <c r="Z131" s="2004"/>
      <c r="AA131" s="2004"/>
      <c r="AB131" s="633" t="s">
        <v>1041</v>
      </c>
      <c r="AC131" s="1999"/>
      <c r="AD131" s="1999"/>
      <c r="AE131" s="1999"/>
      <c r="AF131" s="634"/>
      <c r="AG131" s="429" t="s">
        <v>1042</v>
      </c>
      <c r="AH131" s="431"/>
      <c r="AI131" s="628"/>
      <c r="AJ131" s="429"/>
      <c r="AK131" s="421"/>
      <c r="AL131" s="2005">
        <f>+S131*Y131</f>
        <v>17.399999999999999</v>
      </c>
      <c r="AM131" s="2006"/>
      <c r="AN131" s="2006"/>
      <c r="AO131" s="2006"/>
      <c r="AP131" s="2006"/>
      <c r="AQ131" s="2007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</row>
    <row r="132" spans="1:115" s="92" customFormat="1" ht="18.75" customHeight="1">
      <c r="A132" s="479"/>
      <c r="B132" s="462"/>
      <c r="C132" s="462"/>
      <c r="D132" s="462"/>
      <c r="E132" s="462"/>
      <c r="F132" s="462"/>
      <c r="G132" s="462"/>
      <c r="H132" s="484"/>
      <c r="I132" s="428"/>
      <c r="J132" s="429"/>
      <c r="K132" s="429"/>
      <c r="L132" s="429"/>
      <c r="M132" s="429"/>
      <c r="N132" s="429"/>
      <c r="O132" s="421"/>
      <c r="P132" s="428"/>
      <c r="Q132" s="421"/>
      <c r="R132" s="555" t="s">
        <v>487</v>
      </c>
      <c r="S132" s="556"/>
      <c r="T132" s="556"/>
      <c r="U132" s="556"/>
      <c r="V132" s="556"/>
      <c r="W132" s="2008">
        <f>+AL131</f>
        <v>17.399999999999999</v>
      </c>
      <c r="X132" s="2008"/>
      <c r="Y132" s="2008"/>
      <c r="Z132" s="2008"/>
      <c r="AA132" s="2008"/>
      <c r="AB132" s="557" t="s">
        <v>501</v>
      </c>
      <c r="AC132" s="535">
        <v>0.106</v>
      </c>
      <c r="AD132" s="536"/>
      <c r="AE132" s="536"/>
      <c r="AF132" s="537"/>
      <c r="AG132" s="537"/>
      <c r="AH132" s="533"/>
      <c r="AI132" s="533"/>
      <c r="AJ132" s="533"/>
      <c r="AK132" s="538"/>
      <c r="AL132" s="2009">
        <f>ROUND(W132*AC132,3)</f>
        <v>1.8440000000000001</v>
      </c>
      <c r="AM132" s="2010"/>
      <c r="AN132" s="2010"/>
      <c r="AO132" s="2010"/>
      <c r="AP132" s="2010"/>
      <c r="AQ132" s="201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</row>
    <row r="133" spans="1:115" s="92" customFormat="1" ht="18.75" customHeight="1">
      <c r="A133" s="479"/>
      <c r="B133" s="462"/>
      <c r="C133" s="462"/>
      <c r="D133" s="462"/>
      <c r="E133" s="462"/>
      <c r="F133" s="462"/>
      <c r="G133" s="462"/>
      <c r="H133" s="484"/>
      <c r="I133" s="428"/>
      <c r="J133" s="429"/>
      <c r="K133" s="429"/>
      <c r="L133" s="429"/>
      <c r="M133" s="429"/>
      <c r="N133" s="429"/>
      <c r="O133" s="421"/>
      <c r="P133" s="428"/>
      <c r="Q133" s="421"/>
      <c r="R133" s="451" t="s">
        <v>504</v>
      </c>
      <c r="S133" s="446"/>
      <c r="T133" s="446">
        <v>7</v>
      </c>
      <c r="U133" s="446" t="s">
        <v>505</v>
      </c>
      <c r="V133" s="446"/>
      <c r="W133" s="2012">
        <f>AL132</f>
        <v>1.8440000000000001</v>
      </c>
      <c r="X133" s="2012"/>
      <c r="Y133" s="2012"/>
      <c r="Z133" s="2012"/>
      <c r="AA133" s="2012"/>
      <c r="AB133" s="571" t="s">
        <v>501</v>
      </c>
      <c r="AC133" s="553">
        <f>1+T133/100</f>
        <v>1.07</v>
      </c>
      <c r="AD133" s="554"/>
      <c r="AE133" s="554"/>
      <c r="AF133" s="540"/>
      <c r="AG133" s="540"/>
      <c r="AH133" s="540"/>
      <c r="AI133" s="540"/>
      <c r="AJ133" s="540"/>
      <c r="AK133" s="541"/>
      <c r="AL133" s="2013">
        <f>ROUND(W133*AC133,3)</f>
        <v>1.9730000000000001</v>
      </c>
      <c r="AM133" s="2014"/>
      <c r="AN133" s="2014"/>
      <c r="AO133" s="2014"/>
      <c r="AP133" s="2014"/>
      <c r="AQ133" s="2015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</row>
    <row r="134" spans="1:115" s="92" customFormat="1" ht="18.75" customHeight="1">
      <c r="A134" s="479"/>
      <c r="B134" s="462"/>
      <c r="C134" s="462"/>
      <c r="D134" s="462"/>
      <c r="E134" s="462"/>
      <c r="F134" s="462"/>
      <c r="G134" s="462"/>
      <c r="H134" s="484"/>
      <c r="I134" s="428"/>
      <c r="J134" s="429"/>
      <c r="K134" s="429"/>
      <c r="L134" s="429"/>
      <c r="M134" s="429"/>
      <c r="N134" s="429"/>
      <c r="O134" s="421"/>
      <c r="P134" s="428"/>
      <c r="Q134" s="421"/>
      <c r="R134" s="449" t="s">
        <v>189</v>
      </c>
      <c r="S134" s="614"/>
      <c r="T134" s="571" t="s">
        <v>190</v>
      </c>
      <c r="U134" s="446"/>
      <c r="V134" s="429"/>
      <c r="W134" s="459"/>
      <c r="X134" s="570"/>
      <c r="Y134" s="429"/>
      <c r="Z134" s="429"/>
      <c r="AA134" s="431"/>
      <c r="AB134" s="431"/>
      <c r="AC134" s="431"/>
      <c r="AD134" s="431"/>
      <c r="AE134" s="431"/>
      <c r="AF134" s="431"/>
      <c r="AG134" s="431"/>
      <c r="AH134" s="431"/>
      <c r="AI134" s="431"/>
      <c r="AJ134" s="431"/>
      <c r="AK134" s="432"/>
      <c r="AL134" s="2000">
        <f>+AL133</f>
        <v>1.9730000000000001</v>
      </c>
      <c r="AM134" s="2001"/>
      <c r="AN134" s="2001"/>
      <c r="AO134" s="2001"/>
      <c r="AP134" s="2001"/>
      <c r="AQ134" s="2002"/>
      <c r="AR134" s="101"/>
      <c r="AS134" s="22"/>
      <c r="AT134" s="22"/>
      <c r="AU134" s="58"/>
      <c r="AV134" s="58"/>
      <c r="AW134" s="58"/>
      <c r="AX134" s="58"/>
      <c r="AY134" s="58"/>
      <c r="AZ134" s="58"/>
      <c r="BA134" s="58"/>
      <c r="BB134" s="58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101"/>
      <c r="CF134" s="101"/>
      <c r="CG134" s="101"/>
      <c r="CH134" s="101"/>
      <c r="CI134" s="101"/>
      <c r="CJ134" s="101"/>
      <c r="CK134" s="101"/>
    </row>
    <row r="135" spans="1:115" s="22" customFormat="1" ht="18.75" customHeight="1">
      <c r="A135" s="638" t="s">
        <v>498</v>
      </c>
      <c r="B135" s="639"/>
      <c r="C135" s="639"/>
      <c r="D135" s="639"/>
      <c r="E135" s="639"/>
      <c r="F135" s="639"/>
      <c r="G135" s="639"/>
      <c r="H135" s="640"/>
      <c r="I135" s="416" t="s">
        <v>561</v>
      </c>
      <c r="J135" s="641"/>
      <c r="K135" s="641"/>
      <c r="L135" s="641"/>
      <c r="M135" s="641"/>
      <c r="N135" s="641"/>
      <c r="O135" s="641"/>
      <c r="P135" s="416" t="s">
        <v>562</v>
      </c>
      <c r="Q135" s="418"/>
      <c r="R135" s="642" t="s">
        <v>563</v>
      </c>
      <c r="S135" s="423"/>
      <c r="T135" s="423"/>
      <c r="U135" s="2017">
        <v>107.9</v>
      </c>
      <c r="V135" s="2017"/>
      <c r="W135" s="2017"/>
      <c r="X135" s="2017"/>
      <c r="Y135" s="618"/>
      <c r="Z135" s="423"/>
      <c r="AA135" s="423"/>
      <c r="AB135" s="423"/>
      <c r="AC135" s="501"/>
      <c r="AD135" s="417"/>
      <c r="AE135" s="417"/>
      <c r="AF135" s="417"/>
      <c r="AG135" s="417"/>
      <c r="AH135" s="417"/>
      <c r="AI135" s="417"/>
      <c r="AJ135" s="417"/>
      <c r="AK135" s="424"/>
      <c r="AL135" s="2018">
        <f>U135</f>
        <v>107.9</v>
      </c>
      <c r="AM135" s="2019"/>
      <c r="AN135" s="2019"/>
      <c r="AO135" s="2019"/>
      <c r="AP135" s="2019"/>
      <c r="AQ135" s="2020"/>
      <c r="AU135" s="58"/>
      <c r="AV135" s="58"/>
      <c r="AW135" s="58"/>
      <c r="AX135" s="58"/>
      <c r="AY135" s="58"/>
      <c r="AZ135" s="58"/>
      <c r="BA135" s="58"/>
      <c r="BB135" s="58"/>
    </row>
    <row r="136" spans="1:115" s="22" customFormat="1" ht="18.75" customHeight="1">
      <c r="A136" s="465"/>
      <c r="B136" s="545"/>
      <c r="C136" s="545"/>
      <c r="D136" s="545"/>
      <c r="E136" s="545"/>
      <c r="F136" s="545"/>
      <c r="G136" s="527"/>
      <c r="H136" s="528"/>
      <c r="I136" s="428" t="s">
        <v>564</v>
      </c>
      <c r="J136" s="429"/>
      <c r="K136" s="429"/>
      <c r="L136" s="429"/>
      <c r="M136" s="429"/>
      <c r="N136" s="429"/>
      <c r="O136" s="421"/>
      <c r="P136" s="465" t="s">
        <v>565</v>
      </c>
      <c r="Q136" s="519"/>
      <c r="R136" s="479" t="s">
        <v>566</v>
      </c>
      <c r="S136" s="431"/>
      <c r="T136" s="431"/>
      <c r="U136" s="431"/>
      <c r="V136" s="431"/>
      <c r="W136" s="2188"/>
      <c r="X136" s="2188"/>
      <c r="Y136" s="2188"/>
      <c r="Z136" s="2188"/>
      <c r="AA136" s="2188"/>
      <c r="AB136" s="459"/>
      <c r="AC136" s="643"/>
      <c r="AD136" s="544"/>
      <c r="AE136" s="544"/>
      <c r="AF136" s="545"/>
      <c r="AG136" s="545"/>
      <c r="AH136" s="530"/>
      <c r="AI136" s="530"/>
      <c r="AJ136" s="530"/>
      <c r="AK136" s="531"/>
      <c r="AL136" s="644"/>
      <c r="AM136" s="645"/>
      <c r="AN136" s="645"/>
      <c r="AO136" s="645"/>
      <c r="AP136" s="645"/>
      <c r="AQ136" s="646"/>
      <c r="AU136" s="58"/>
      <c r="AV136" s="58"/>
      <c r="AW136" s="58"/>
      <c r="AX136" s="58"/>
      <c r="AY136" s="58"/>
      <c r="AZ136" s="58"/>
      <c r="BA136" s="58"/>
      <c r="BB136" s="58"/>
    </row>
    <row r="137" spans="1:115" s="22" customFormat="1" ht="18.75" customHeight="1">
      <c r="A137" s="465"/>
      <c r="B137" s="545"/>
      <c r="C137" s="545"/>
      <c r="D137" s="545"/>
      <c r="E137" s="545"/>
      <c r="F137" s="545"/>
      <c r="G137" s="527"/>
      <c r="H137" s="528"/>
      <c r="I137" s="428" t="s">
        <v>567</v>
      </c>
      <c r="J137" s="463"/>
      <c r="K137" s="463"/>
      <c r="L137" s="463"/>
      <c r="M137" s="545"/>
      <c r="N137" s="545"/>
      <c r="O137" s="519"/>
      <c r="P137" s="612"/>
      <c r="Q137" s="613"/>
      <c r="R137" s="430"/>
      <c r="S137" s="2189">
        <f>AL135</f>
        <v>107.9</v>
      </c>
      <c r="T137" s="2189"/>
      <c r="U137" s="2189"/>
      <c r="V137" s="2189"/>
      <c r="W137" s="542" t="s">
        <v>568</v>
      </c>
      <c r="X137" s="2168">
        <f>0.0099</f>
        <v>9.9000000000000008E-3</v>
      </c>
      <c r="Y137" s="2168"/>
      <c r="Z137" s="2168"/>
      <c r="AA137" s="2168"/>
      <c r="AB137" s="429"/>
      <c r="AC137" s="570"/>
      <c r="AD137" s="459"/>
      <c r="AE137" s="605"/>
      <c r="AF137" s="647"/>
      <c r="AG137" s="647"/>
      <c r="AH137" s="459"/>
      <c r="AI137" s="431"/>
      <c r="AJ137" s="431"/>
      <c r="AK137" s="432"/>
      <c r="AL137" s="2036">
        <f>ROUND(S137*X137,3)</f>
        <v>1.0680000000000001</v>
      </c>
      <c r="AM137" s="2037"/>
      <c r="AN137" s="2037"/>
      <c r="AO137" s="2037"/>
      <c r="AP137" s="2037"/>
      <c r="AQ137" s="2038"/>
      <c r="AU137" s="58"/>
      <c r="AV137" s="58"/>
      <c r="AW137" s="58"/>
      <c r="AX137" s="58"/>
      <c r="AY137" s="58"/>
      <c r="AZ137" s="58"/>
      <c r="BA137" s="58"/>
      <c r="BB137" s="58"/>
    </row>
    <row r="138" spans="1:115" s="22" customFormat="1" ht="18.75" customHeight="1">
      <c r="A138" s="465"/>
      <c r="B138" s="545"/>
      <c r="C138" s="545"/>
      <c r="D138" s="545"/>
      <c r="E138" s="545"/>
      <c r="F138" s="545"/>
      <c r="G138" s="527"/>
      <c r="H138" s="528"/>
      <c r="I138" s="428" t="s">
        <v>569</v>
      </c>
      <c r="J138" s="463"/>
      <c r="K138" s="463"/>
      <c r="L138" s="463"/>
      <c r="M138" s="545"/>
      <c r="N138" s="545"/>
      <c r="O138" s="519"/>
      <c r="P138" s="612"/>
      <c r="Q138" s="613"/>
      <c r="R138" s="430"/>
      <c r="S138" s="2189">
        <f>S137</f>
        <v>107.9</v>
      </c>
      <c r="T138" s="2189"/>
      <c r="U138" s="2189"/>
      <c r="V138" s="2189"/>
      <c r="W138" s="542" t="s">
        <v>568</v>
      </c>
      <c r="X138" s="2168">
        <v>3.0999999999999999E-3</v>
      </c>
      <c r="Y138" s="2168"/>
      <c r="Z138" s="2168"/>
      <c r="AA138" s="2168"/>
      <c r="AB138" s="429"/>
      <c r="AC138" s="570"/>
      <c r="AD138" s="459"/>
      <c r="AE138" s="605"/>
      <c r="AF138" s="647"/>
      <c r="AG138" s="647"/>
      <c r="AH138" s="459"/>
      <c r="AI138" s="431"/>
      <c r="AJ138" s="431"/>
      <c r="AK138" s="432"/>
      <c r="AL138" s="2036">
        <f>ROUND(S138*X138,3)</f>
        <v>0.33400000000000002</v>
      </c>
      <c r="AM138" s="2037"/>
      <c r="AN138" s="2037"/>
      <c r="AO138" s="2037"/>
      <c r="AP138" s="2037"/>
      <c r="AQ138" s="2038"/>
      <c r="AU138" s="58"/>
      <c r="AV138" s="58"/>
      <c r="AW138" s="58"/>
      <c r="AX138" s="58"/>
      <c r="AY138" s="58"/>
      <c r="AZ138" s="58"/>
      <c r="BA138" s="58"/>
      <c r="BB138" s="58"/>
    </row>
    <row r="139" spans="1:115" s="22" customFormat="1" ht="18.75" customHeight="1">
      <c r="A139" s="465"/>
      <c r="B139" s="545"/>
      <c r="C139" s="545"/>
      <c r="D139" s="545"/>
      <c r="E139" s="545"/>
      <c r="F139" s="545"/>
      <c r="G139" s="527"/>
      <c r="H139" s="528"/>
      <c r="I139" s="449" t="s">
        <v>570</v>
      </c>
      <c r="J139" s="464"/>
      <c r="K139" s="464"/>
      <c r="L139" s="464"/>
      <c r="M139" s="648"/>
      <c r="N139" s="648"/>
      <c r="O139" s="550"/>
      <c r="P139" s="563" t="s">
        <v>41</v>
      </c>
      <c r="Q139" s="450"/>
      <c r="R139" s="649"/>
      <c r="S139" s="614"/>
      <c r="T139" s="650"/>
      <c r="U139" s="651"/>
      <c r="V139" s="652"/>
      <c r="W139" s="558"/>
      <c r="X139" s="653"/>
      <c r="Y139" s="654"/>
      <c r="Z139" s="580"/>
      <c r="AA139" s="579"/>
      <c r="AB139" s="655"/>
      <c r="AC139" s="579"/>
      <c r="AD139" s="656"/>
      <c r="AE139" s="656"/>
      <c r="AF139" s="656"/>
      <c r="AG139" s="446"/>
      <c r="AH139" s="446"/>
      <c r="AI139" s="446"/>
      <c r="AJ139" s="446"/>
      <c r="AK139" s="448"/>
      <c r="AL139" s="657">
        <f>SUM(AL137:AL138)</f>
        <v>1.4020000000000001</v>
      </c>
      <c r="AM139" s="658"/>
      <c r="AN139" s="658"/>
      <c r="AO139" s="658"/>
      <c r="AP139" s="658"/>
      <c r="AQ139" s="659"/>
      <c r="AU139" s="58"/>
      <c r="AV139" s="58"/>
      <c r="AW139" s="58"/>
      <c r="AX139" s="58"/>
      <c r="AY139" s="58"/>
      <c r="AZ139" s="58"/>
      <c r="BA139" s="58"/>
      <c r="BB139" s="58"/>
    </row>
    <row r="140" spans="1:115" s="22" customFormat="1" ht="18.75" customHeight="1">
      <c r="A140" s="465"/>
      <c r="B140" s="545"/>
      <c r="C140" s="545"/>
      <c r="D140" s="545"/>
      <c r="E140" s="545"/>
      <c r="F140" s="545"/>
      <c r="G140" s="527"/>
      <c r="H140" s="528"/>
      <c r="I140" s="594" t="s">
        <v>571</v>
      </c>
      <c r="J140" s="595"/>
      <c r="K140" s="595"/>
      <c r="L140" s="595"/>
      <c r="M140" s="595"/>
      <c r="N140" s="595"/>
      <c r="O140" s="660"/>
      <c r="P140" s="594" t="s">
        <v>572</v>
      </c>
      <c r="Q140" s="547"/>
      <c r="R140" s="555"/>
      <c r="S140" s="556"/>
      <c r="T140" s="556"/>
      <c r="U140" s="556"/>
      <c r="V140" s="556"/>
      <c r="W140" s="661"/>
      <c r="X140" s="661"/>
      <c r="Y140" s="661"/>
      <c r="Z140" s="661"/>
      <c r="AA140" s="661"/>
      <c r="AB140" s="557"/>
      <c r="AC140" s="662"/>
      <c r="AD140" s="663"/>
      <c r="AE140" s="663"/>
      <c r="AF140" s="534"/>
      <c r="AG140" s="534"/>
      <c r="AH140" s="533"/>
      <c r="AI140" s="533"/>
      <c r="AJ140" s="533"/>
      <c r="AK140" s="538"/>
      <c r="AL140" s="664">
        <f>ROUND(W140*AC140,3)</f>
        <v>0</v>
      </c>
      <c r="AM140" s="665"/>
      <c r="AN140" s="665"/>
      <c r="AO140" s="665"/>
      <c r="AP140" s="665"/>
      <c r="AQ140" s="666"/>
      <c r="AU140" s="58"/>
      <c r="AV140" s="58"/>
      <c r="AW140" s="58"/>
      <c r="AX140" s="58"/>
      <c r="AY140" s="58"/>
      <c r="AZ140" s="58"/>
      <c r="BA140" s="58"/>
      <c r="BB140" s="58"/>
    </row>
    <row r="141" spans="1:115" s="22" customFormat="1" ht="18.75" customHeight="1">
      <c r="A141" s="465"/>
      <c r="B141" s="545"/>
      <c r="C141" s="545"/>
      <c r="D141" s="545"/>
      <c r="E141" s="545"/>
      <c r="F141" s="545"/>
      <c r="G141" s="527"/>
      <c r="H141" s="528"/>
      <c r="I141" s="445"/>
      <c r="J141" s="446"/>
      <c r="K141" s="446"/>
      <c r="L141" s="446"/>
      <c r="M141" s="446"/>
      <c r="N141" s="446"/>
      <c r="O141" s="448"/>
      <c r="P141" s="649"/>
      <c r="Q141" s="550"/>
      <c r="R141" s="553">
        <v>0.5</v>
      </c>
      <c r="S141" s="554"/>
      <c r="T141" s="554"/>
      <c r="U141" s="558" t="s">
        <v>568</v>
      </c>
      <c r="V141" s="553">
        <v>0.5</v>
      </c>
      <c r="W141" s="554"/>
      <c r="X141" s="554"/>
      <c r="Y141" s="558" t="s">
        <v>568</v>
      </c>
      <c r="Z141" s="553">
        <f>U135</f>
        <v>107.9</v>
      </c>
      <c r="AA141" s="554"/>
      <c r="AB141" s="554"/>
      <c r="AC141" s="667"/>
      <c r="AD141" s="668"/>
      <c r="AE141" s="668"/>
      <c r="AF141" s="540"/>
      <c r="AG141" s="540"/>
      <c r="AH141" s="540"/>
      <c r="AI141" s="540"/>
      <c r="AJ141" s="540"/>
      <c r="AK141" s="541"/>
      <c r="AL141" s="2013">
        <f>ROUND(R141*V141*Z141,3)</f>
        <v>26.975000000000001</v>
      </c>
      <c r="AM141" s="2014"/>
      <c r="AN141" s="2014"/>
      <c r="AO141" s="2014"/>
      <c r="AP141" s="2014"/>
      <c r="AQ141" s="2015"/>
      <c r="AS141" s="2016">
        <f>+자재집!E6</f>
        <v>411</v>
      </c>
      <c r="AT141" s="2016"/>
      <c r="AU141" s="2016"/>
      <c r="AV141" s="2016"/>
      <c r="AW141" s="2016"/>
      <c r="AX141" s="2016"/>
      <c r="AY141" s="2016"/>
      <c r="AZ141" s="58"/>
      <c r="BA141" s="58"/>
      <c r="BB141" s="58"/>
    </row>
    <row r="142" spans="1:115" s="22" customFormat="1" ht="18.75" customHeight="1">
      <c r="A142" s="465"/>
      <c r="B142" s="545"/>
      <c r="C142" s="545"/>
      <c r="D142" s="545"/>
      <c r="E142" s="545"/>
      <c r="F142" s="545"/>
      <c r="G142" s="527"/>
      <c r="H142" s="528"/>
      <c r="I142" s="428" t="s">
        <v>573</v>
      </c>
      <c r="J142" s="429"/>
      <c r="K142" s="429"/>
      <c r="L142" s="429"/>
      <c r="M142" s="429"/>
      <c r="N142" s="429"/>
      <c r="O142" s="421"/>
      <c r="P142" s="428" t="s">
        <v>574</v>
      </c>
      <c r="Q142" s="519"/>
      <c r="R142" s="479"/>
      <c r="S142" s="431"/>
      <c r="T142" s="431"/>
      <c r="U142" s="431"/>
      <c r="V142" s="431"/>
      <c r="W142" s="669"/>
      <c r="X142" s="669"/>
      <c r="Y142" s="669"/>
      <c r="Z142" s="669"/>
      <c r="AA142" s="669"/>
      <c r="AB142" s="459"/>
      <c r="AC142" s="670"/>
      <c r="AD142" s="671"/>
      <c r="AE142" s="671"/>
      <c r="AF142" s="542"/>
      <c r="AG142" s="542"/>
      <c r="AH142" s="530"/>
      <c r="AI142" s="530"/>
      <c r="AJ142" s="530"/>
      <c r="AK142" s="531"/>
      <c r="AL142" s="644">
        <f>ROUND(W142*AC142,3)</f>
        <v>0</v>
      </c>
      <c r="AM142" s="645"/>
      <c r="AN142" s="645"/>
      <c r="AO142" s="645"/>
      <c r="AP142" s="645"/>
      <c r="AQ142" s="646"/>
      <c r="AU142" s="58"/>
      <c r="AV142" s="58"/>
      <c r="AW142" s="58"/>
      <c r="AX142" s="58"/>
      <c r="AY142" s="58"/>
      <c r="AZ142" s="58"/>
      <c r="BA142" s="58"/>
      <c r="BB142" s="58"/>
    </row>
    <row r="143" spans="1:115" s="22" customFormat="1" ht="18.75" customHeight="1">
      <c r="A143" s="472"/>
      <c r="B143" s="466"/>
      <c r="C143" s="466"/>
      <c r="D143" s="466"/>
      <c r="E143" s="466"/>
      <c r="F143" s="466"/>
      <c r="G143" s="672"/>
      <c r="H143" s="673"/>
      <c r="I143" s="468"/>
      <c r="J143" s="469"/>
      <c r="K143" s="469"/>
      <c r="L143" s="469"/>
      <c r="M143" s="469"/>
      <c r="N143" s="469"/>
      <c r="O143" s="471"/>
      <c r="P143" s="674"/>
      <c r="Q143" s="467"/>
      <c r="R143" s="474">
        <v>0.5</v>
      </c>
      <c r="S143" s="559"/>
      <c r="T143" s="559"/>
      <c r="U143" s="510" t="s">
        <v>568</v>
      </c>
      <c r="V143" s="474">
        <v>2</v>
      </c>
      <c r="W143" s="559"/>
      <c r="X143" s="559"/>
      <c r="Y143" s="510" t="s">
        <v>568</v>
      </c>
      <c r="Z143" s="474">
        <f>U135</f>
        <v>107.9</v>
      </c>
      <c r="AA143" s="559"/>
      <c r="AB143" s="559"/>
      <c r="AC143" s="510" t="s">
        <v>575</v>
      </c>
      <c r="AD143" s="474">
        <f>R141*V141</f>
        <v>0.25</v>
      </c>
      <c r="AE143" s="559"/>
      <c r="AF143" s="559"/>
      <c r="AG143" s="510" t="s">
        <v>568</v>
      </c>
      <c r="AH143" s="474">
        <v>2</v>
      </c>
      <c r="AI143" s="559"/>
      <c r="AJ143" s="559"/>
      <c r="AK143" s="477"/>
      <c r="AL143" s="2024">
        <f>ROUND(R143*V143*Z143+AD143*AH143,3)</f>
        <v>108.4</v>
      </c>
      <c r="AM143" s="2025"/>
      <c r="AN143" s="2025"/>
      <c r="AO143" s="2025"/>
      <c r="AP143" s="2025"/>
      <c r="AQ143" s="2026"/>
      <c r="AS143" s="55"/>
      <c r="AT143" s="55"/>
      <c r="AU143" s="55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</row>
    <row r="144" spans="1:115" ht="18.75" hidden="1" customHeight="1">
      <c r="A144" s="428" t="s">
        <v>576</v>
      </c>
      <c r="B144" s="429"/>
      <c r="C144" s="429"/>
      <c r="D144" s="429"/>
      <c r="E144" s="429"/>
      <c r="F144" s="429"/>
      <c r="G144" s="429"/>
      <c r="H144" s="421"/>
      <c r="I144" s="428" t="s">
        <v>577</v>
      </c>
      <c r="J144" s="429"/>
      <c r="K144" s="429"/>
      <c r="L144" s="429"/>
      <c r="M144" s="429"/>
      <c r="N144" s="429"/>
      <c r="O144" s="421"/>
      <c r="P144" s="428" t="s">
        <v>574</v>
      </c>
      <c r="Q144" s="421"/>
      <c r="R144" s="607"/>
      <c r="S144" s="447" t="s">
        <v>578</v>
      </c>
      <c r="T144" s="447"/>
      <c r="U144" s="447"/>
      <c r="V144" s="558" t="s">
        <v>579</v>
      </c>
      <c r="W144" s="446" t="s">
        <v>580</v>
      </c>
      <c r="X144" s="452" t="s">
        <v>581</v>
      </c>
      <c r="Y144" s="446"/>
      <c r="Z144" s="558" t="s">
        <v>568</v>
      </c>
      <c r="AA144" s="447" t="s">
        <v>582</v>
      </c>
      <c r="AB144" s="447"/>
      <c r="AC144" s="447"/>
      <c r="AD144" s="447"/>
      <c r="AE144" s="447"/>
      <c r="AF144" s="446" t="s">
        <v>583</v>
      </c>
      <c r="AG144" s="558"/>
      <c r="AH144" s="446"/>
      <c r="AI144" s="446"/>
      <c r="AJ144" s="446"/>
      <c r="AK144" s="448"/>
      <c r="AL144" s="436"/>
      <c r="AM144" s="437"/>
      <c r="AN144" s="437"/>
      <c r="AO144" s="437"/>
      <c r="AP144" s="437"/>
      <c r="AQ144" s="438"/>
      <c r="AV144" s="55"/>
      <c r="AW144" s="55"/>
      <c r="AX144" s="55"/>
      <c r="AY144" s="55"/>
      <c r="AZ144" s="55"/>
      <c r="BA144" s="55"/>
      <c r="BB144" s="55"/>
      <c r="BC144" s="55"/>
      <c r="BZ144" s="55"/>
      <c r="CA144" s="103"/>
      <c r="CB144" s="103"/>
      <c r="CC144" s="103"/>
      <c r="CD144" s="103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54"/>
      <c r="DD144" s="54"/>
      <c r="DE144" s="92"/>
      <c r="DF144" s="92"/>
      <c r="DG144" s="92"/>
      <c r="DH144" s="54"/>
      <c r="DI144" s="54"/>
      <c r="DJ144" s="54"/>
      <c r="DK144" s="54"/>
    </row>
    <row r="145" spans="1:116" ht="18.75" hidden="1" customHeight="1">
      <c r="A145" s="479"/>
      <c r="B145" s="462"/>
      <c r="C145" s="462"/>
      <c r="D145" s="462"/>
      <c r="E145" s="462"/>
      <c r="F145" s="462"/>
      <c r="G145" s="462"/>
      <c r="H145" s="484"/>
      <c r="I145" s="428" t="s">
        <v>584</v>
      </c>
      <c r="J145" s="429"/>
      <c r="K145" s="429"/>
      <c r="L145" s="429"/>
      <c r="M145" s="429"/>
      <c r="N145" s="429"/>
      <c r="O145" s="421"/>
      <c r="P145" s="428" t="s">
        <v>574</v>
      </c>
      <c r="Q145" s="421"/>
      <c r="R145" s="479" t="s">
        <v>585</v>
      </c>
      <c r="S145" s="462"/>
      <c r="T145" s="429"/>
      <c r="U145" s="429"/>
      <c r="V145" s="459"/>
      <c r="W145" s="2183">
        <f>10.8*2</f>
        <v>21.6</v>
      </c>
      <c r="X145" s="2183"/>
      <c r="Y145" s="2183"/>
      <c r="Z145" s="459" t="s">
        <v>568</v>
      </c>
      <c r="AA145" s="570">
        <v>2</v>
      </c>
      <c r="AB145" s="429"/>
      <c r="AC145" s="429"/>
      <c r="AD145" s="431"/>
      <c r="AE145" s="570"/>
      <c r="AF145" s="429"/>
      <c r="AG145" s="429"/>
      <c r="AH145" s="431"/>
      <c r="AI145" s="431"/>
      <c r="AJ145" s="431"/>
      <c r="AK145" s="432"/>
      <c r="AL145" s="2036">
        <f t="shared" ref="AL145:AL146" si="8">ROUND(W145*AA145,3)</f>
        <v>43.2</v>
      </c>
      <c r="AM145" s="2037"/>
      <c r="AN145" s="2037"/>
      <c r="AO145" s="2037"/>
      <c r="AP145" s="2037"/>
      <c r="AQ145" s="2038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/>
      <c r="CK145" s="103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</row>
    <row r="146" spans="1:116" ht="18.75" hidden="1" customHeight="1">
      <c r="A146" s="479"/>
      <c r="B146" s="462"/>
      <c r="C146" s="462"/>
      <c r="D146" s="462"/>
      <c r="E146" s="462"/>
      <c r="F146" s="462"/>
      <c r="G146" s="462"/>
      <c r="H146" s="484"/>
      <c r="I146" s="428"/>
      <c r="J146" s="429"/>
      <c r="K146" s="429"/>
      <c r="L146" s="429"/>
      <c r="M146" s="429"/>
      <c r="N146" s="429"/>
      <c r="O146" s="421"/>
      <c r="P146" s="428"/>
      <c r="Q146" s="421"/>
      <c r="R146" s="479" t="s">
        <v>586</v>
      </c>
      <c r="S146" s="462"/>
      <c r="T146" s="429"/>
      <c r="U146" s="429"/>
      <c r="V146" s="459"/>
      <c r="W146" s="570">
        <v>46.7</v>
      </c>
      <c r="X146" s="429"/>
      <c r="Y146" s="429"/>
      <c r="Z146" s="459" t="s">
        <v>568</v>
      </c>
      <c r="AA146" s="570">
        <f>(147-AL145)/W146</f>
        <v>2.2226980728051391</v>
      </c>
      <c r="AB146" s="429"/>
      <c r="AC146" s="429"/>
      <c r="AD146" s="431"/>
      <c r="AE146" s="570"/>
      <c r="AF146" s="429"/>
      <c r="AG146" s="429"/>
      <c r="AH146" s="431"/>
      <c r="AI146" s="431"/>
      <c r="AJ146" s="431"/>
      <c r="AK146" s="432"/>
      <c r="AL146" s="2036">
        <f t="shared" si="8"/>
        <v>103.8</v>
      </c>
      <c r="AM146" s="2037"/>
      <c r="AN146" s="2037"/>
      <c r="AO146" s="2037"/>
      <c r="AP146" s="2037"/>
      <c r="AQ146" s="2038"/>
      <c r="AV146" s="55"/>
      <c r="AW146" s="55"/>
      <c r="AX146" s="55"/>
      <c r="AY146" s="55"/>
      <c r="AZ146" s="55"/>
      <c r="BA146" s="55"/>
      <c r="BB146" s="55"/>
      <c r="BC146" s="55"/>
      <c r="BD146" s="56"/>
      <c r="BE146" s="56"/>
      <c r="BF146" s="56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/>
      <c r="CK146" s="103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</row>
    <row r="147" spans="1:116" ht="18.75" hidden="1" customHeight="1">
      <c r="A147" s="479"/>
      <c r="B147" s="462"/>
      <c r="C147" s="462"/>
      <c r="D147" s="462"/>
      <c r="E147" s="462"/>
      <c r="F147" s="462"/>
      <c r="G147" s="462"/>
      <c r="H147" s="484"/>
      <c r="I147" s="449"/>
      <c r="J147" s="447"/>
      <c r="K147" s="447"/>
      <c r="L147" s="447"/>
      <c r="M147" s="447"/>
      <c r="N147" s="447"/>
      <c r="O147" s="450"/>
      <c r="P147" s="449"/>
      <c r="Q147" s="450"/>
      <c r="R147" s="675" t="s">
        <v>570</v>
      </c>
      <c r="S147" s="447"/>
      <c r="T147" s="447"/>
      <c r="U147" s="558" t="s">
        <v>587</v>
      </c>
      <c r="V147" s="446"/>
      <c r="W147" s="446"/>
      <c r="X147" s="446"/>
      <c r="Y147" s="558"/>
      <c r="Z147" s="446"/>
      <c r="AA147" s="446"/>
      <c r="AB147" s="446"/>
      <c r="AC147" s="446"/>
      <c r="AD147" s="446"/>
      <c r="AE147" s="446"/>
      <c r="AF147" s="446"/>
      <c r="AG147" s="446"/>
      <c r="AH147" s="446"/>
      <c r="AI147" s="446"/>
      <c r="AJ147" s="446"/>
      <c r="AK147" s="448"/>
      <c r="AL147" s="2039">
        <f>SUM(AL145:AL146)</f>
        <v>147</v>
      </c>
      <c r="AM147" s="2040"/>
      <c r="AN147" s="2040"/>
      <c r="AO147" s="2040"/>
      <c r="AP147" s="2040"/>
      <c r="AQ147" s="2041"/>
      <c r="CE147" s="103"/>
      <c r="CF147" s="103"/>
      <c r="CG147" s="103"/>
      <c r="CH147" s="103"/>
      <c r="CI147" s="103"/>
      <c r="CJ147" s="103"/>
      <c r="CK147" s="103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E147" s="54"/>
      <c r="DF147" s="54"/>
      <c r="DG147" s="54"/>
      <c r="DH147" s="54"/>
      <c r="DI147" s="54"/>
    </row>
    <row r="148" spans="1:116" ht="18.75" hidden="1" customHeight="1">
      <c r="A148" s="505"/>
      <c r="B148" s="506"/>
      <c r="C148" s="506"/>
      <c r="D148" s="506"/>
      <c r="E148" s="506"/>
      <c r="F148" s="506"/>
      <c r="G148" s="506"/>
      <c r="H148" s="507"/>
      <c r="I148" s="676" t="s">
        <v>588</v>
      </c>
      <c r="J148" s="677"/>
      <c r="K148" s="677"/>
      <c r="L148" s="677"/>
      <c r="M148" s="677"/>
      <c r="N148" s="677"/>
      <c r="O148" s="678"/>
      <c r="P148" s="508" t="s">
        <v>574</v>
      </c>
      <c r="Q148" s="678"/>
      <c r="R148" s="679" t="s">
        <v>588</v>
      </c>
      <c r="S148" s="677"/>
      <c r="T148" s="677"/>
      <c r="U148" s="680"/>
      <c r="V148" s="681"/>
      <c r="W148" s="681"/>
      <c r="X148" s="681"/>
      <c r="Y148" s="681"/>
      <c r="Z148" s="681"/>
      <c r="AA148" s="681"/>
      <c r="AB148" s="681"/>
      <c r="AC148" s="681"/>
      <c r="AD148" s="681"/>
      <c r="AE148" s="681"/>
      <c r="AF148" s="681"/>
      <c r="AG148" s="681"/>
      <c r="AH148" s="681"/>
      <c r="AI148" s="681"/>
      <c r="AJ148" s="681"/>
      <c r="AK148" s="682"/>
      <c r="AL148" s="2021">
        <f>AL147</f>
        <v>147</v>
      </c>
      <c r="AM148" s="2022"/>
      <c r="AN148" s="2022"/>
      <c r="AO148" s="2022"/>
      <c r="AP148" s="2022"/>
      <c r="AQ148" s="2023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54"/>
      <c r="DD148" s="54"/>
      <c r="DE148" s="92"/>
      <c r="DF148" s="92"/>
      <c r="DG148" s="92"/>
      <c r="DH148" s="92"/>
      <c r="DI148" s="54"/>
      <c r="DJ148" s="54"/>
      <c r="DK148" s="54"/>
      <c r="DL148" s="54"/>
    </row>
    <row r="149" spans="1:116" s="107" customFormat="1" ht="20.100000000000001" customHeight="1">
      <c r="A149" s="683" t="s">
        <v>589</v>
      </c>
      <c r="B149" s="684"/>
      <c r="C149" s="684"/>
      <c r="D149" s="684"/>
      <c r="E149" s="684"/>
      <c r="F149" s="684"/>
      <c r="G149" s="684"/>
      <c r="H149" s="685"/>
      <c r="I149" s="686" t="s">
        <v>590</v>
      </c>
      <c r="J149" s="687"/>
      <c r="K149" s="688"/>
      <c r="L149" s="688"/>
      <c r="M149" s="688"/>
      <c r="N149" s="688"/>
      <c r="O149" s="689"/>
      <c r="P149" s="690" t="s">
        <v>41</v>
      </c>
      <c r="Q149" s="689"/>
      <c r="R149" s="691"/>
      <c r="S149" s="692"/>
      <c r="T149" s="692"/>
      <c r="U149" s="693"/>
      <c r="V149" s="693"/>
      <c r="W149" s="693"/>
      <c r="X149" s="693"/>
      <c r="Y149" s="693"/>
      <c r="Z149" s="693"/>
      <c r="AA149" s="693"/>
      <c r="AB149" s="693"/>
      <c r="AC149" s="693"/>
      <c r="AD149" s="693"/>
      <c r="AE149" s="693"/>
      <c r="AF149" s="693"/>
      <c r="AG149" s="693"/>
      <c r="AH149" s="692"/>
      <c r="AI149" s="692"/>
      <c r="AJ149" s="692"/>
      <c r="AK149" s="694"/>
      <c r="AL149" s="695"/>
      <c r="AM149" s="696"/>
      <c r="AN149" s="696"/>
      <c r="AO149" s="696"/>
      <c r="AP149" s="696"/>
      <c r="AQ149" s="697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1:116" s="107" customFormat="1" ht="20.100000000000001" customHeight="1">
      <c r="A150" s="698"/>
      <c r="B150" s="699"/>
      <c r="C150" s="699"/>
      <c r="D150" s="699"/>
      <c r="E150" s="699"/>
      <c r="F150" s="699"/>
      <c r="G150" s="700"/>
      <c r="H150" s="701"/>
      <c r="I150" s="702"/>
      <c r="J150" s="703"/>
      <c r="K150" s="703"/>
      <c r="L150" s="703"/>
      <c r="M150" s="704"/>
      <c r="N150" s="704"/>
      <c r="O150" s="705"/>
      <c r="P150" s="706"/>
      <c r="Q150" s="705"/>
      <c r="R150" s="707"/>
      <c r="S150" s="699" t="s">
        <v>578</v>
      </c>
      <c r="T150" s="699"/>
      <c r="U150" s="698"/>
      <c r="V150" s="708" t="s">
        <v>579</v>
      </c>
      <c r="W150" s="709"/>
      <c r="X150" s="709" t="s">
        <v>591</v>
      </c>
      <c r="Y150" s="709"/>
      <c r="Z150" s="709"/>
      <c r="AA150" s="709"/>
      <c r="AB150" s="709"/>
      <c r="AC150" s="709"/>
      <c r="AD150" s="709"/>
      <c r="AE150" s="710"/>
      <c r="AF150" s="709"/>
      <c r="AG150" s="709"/>
      <c r="AH150" s="709"/>
      <c r="AI150" s="703"/>
      <c r="AJ150" s="708"/>
      <c r="AK150" s="711"/>
      <c r="AL150" s="712"/>
      <c r="AM150" s="713"/>
      <c r="AN150" s="713"/>
      <c r="AO150" s="713"/>
      <c r="AP150" s="713"/>
      <c r="AQ150" s="714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1:116" s="107" customFormat="1" ht="20.100000000000001" customHeight="1">
      <c r="A151" s="698"/>
      <c r="B151" s="699"/>
      <c r="C151" s="699"/>
      <c r="D151" s="699"/>
      <c r="E151" s="699"/>
      <c r="F151" s="699"/>
      <c r="G151" s="700"/>
      <c r="H151" s="701"/>
      <c r="I151" s="715" t="s">
        <v>592</v>
      </c>
      <c r="J151" s="716"/>
      <c r="K151" s="716"/>
      <c r="L151" s="717"/>
      <c r="M151" s="718" t="s">
        <v>593</v>
      </c>
      <c r="N151" s="718"/>
      <c r="O151" s="719"/>
      <c r="P151" s="720" t="s">
        <v>594</v>
      </c>
      <c r="Q151" s="719"/>
      <c r="R151" s="721" t="s">
        <v>41</v>
      </c>
      <c r="S151" s="722"/>
      <c r="T151" s="718"/>
      <c r="U151" s="723"/>
      <c r="V151" s="724"/>
      <c r="W151" s="725">
        <v>11</v>
      </c>
      <c r="X151" s="726"/>
      <c r="Y151" s="726"/>
      <c r="Z151" s="723" t="s">
        <v>568</v>
      </c>
      <c r="AA151" s="727">
        <v>1</v>
      </c>
      <c r="AB151" s="718"/>
      <c r="AC151" s="718"/>
      <c r="AD151" s="728"/>
      <c r="AE151" s="723"/>
      <c r="AF151" s="728"/>
      <c r="AG151" s="728"/>
      <c r="AH151" s="728"/>
      <c r="AI151" s="728"/>
      <c r="AJ151" s="728"/>
      <c r="AK151" s="729"/>
      <c r="AL151" s="730">
        <f>(W151*AA151)</f>
        <v>11</v>
      </c>
      <c r="AM151" s="731"/>
      <c r="AN151" s="731"/>
      <c r="AO151" s="731"/>
      <c r="AP151" s="731"/>
      <c r="AQ151" s="732"/>
      <c r="AR151" s="106"/>
      <c r="AS151" s="106"/>
      <c r="AT151" s="106"/>
      <c r="AU151" s="1608"/>
      <c r="AV151" s="1609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1:116" s="107" customFormat="1" ht="20.100000000000001" customHeight="1">
      <c r="A152" s="698"/>
      <c r="B152" s="699"/>
      <c r="C152" s="699"/>
      <c r="D152" s="699"/>
      <c r="E152" s="699"/>
      <c r="F152" s="699"/>
      <c r="G152" s="700"/>
      <c r="H152" s="701"/>
      <c r="I152" s="733"/>
      <c r="J152" s="710"/>
      <c r="K152" s="710"/>
      <c r="L152" s="734"/>
      <c r="M152" s="699"/>
      <c r="N152" s="699"/>
      <c r="O152" s="735"/>
      <c r="P152" s="698"/>
      <c r="Q152" s="735"/>
      <c r="R152" s="698"/>
      <c r="S152" s="736"/>
      <c r="T152" s="699"/>
      <c r="U152" s="708"/>
      <c r="V152" s="709"/>
      <c r="W152" s="737">
        <v>24</v>
      </c>
      <c r="X152" s="738"/>
      <c r="Y152" s="738"/>
      <c r="Z152" s="708" t="s">
        <v>568</v>
      </c>
      <c r="AA152" s="739">
        <v>1</v>
      </c>
      <c r="AB152" s="699"/>
      <c r="AC152" s="699"/>
      <c r="AD152" s="703"/>
      <c r="AE152" s="703"/>
      <c r="AF152" s="703"/>
      <c r="AG152" s="703"/>
      <c r="AH152" s="703"/>
      <c r="AI152" s="703"/>
      <c r="AJ152" s="703"/>
      <c r="AK152" s="711"/>
      <c r="AL152" s="740">
        <f t="shared" ref="AL152:AL153" si="9">(W152*AA152)</f>
        <v>24</v>
      </c>
      <c r="AM152" s="741"/>
      <c r="AN152" s="741"/>
      <c r="AO152" s="741"/>
      <c r="AP152" s="741"/>
      <c r="AQ152" s="742"/>
      <c r="AR152" s="106"/>
      <c r="AS152" s="106"/>
      <c r="AT152" s="106"/>
      <c r="AU152" s="1611"/>
      <c r="AV152" s="1612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1:116" s="107" customFormat="1" ht="20.100000000000001" customHeight="1">
      <c r="A153" s="698"/>
      <c r="B153" s="699"/>
      <c r="C153" s="699"/>
      <c r="D153" s="699"/>
      <c r="E153" s="699"/>
      <c r="F153" s="699"/>
      <c r="G153" s="700"/>
      <c r="H153" s="701"/>
      <c r="I153" s="733"/>
      <c r="J153" s="710"/>
      <c r="K153" s="710"/>
      <c r="L153" s="734"/>
      <c r="M153" s="699"/>
      <c r="N153" s="699"/>
      <c r="O153" s="735"/>
      <c r="P153" s="698"/>
      <c r="Q153" s="735"/>
      <c r="R153" s="698"/>
      <c r="S153" s="736"/>
      <c r="T153" s="699"/>
      <c r="U153" s="708"/>
      <c r="V153" s="709"/>
      <c r="W153" s="737">
        <f>18-W171</f>
        <v>8</v>
      </c>
      <c r="X153" s="738"/>
      <c r="Y153" s="738"/>
      <c r="Z153" s="708" t="s">
        <v>568</v>
      </c>
      <c r="AA153" s="739">
        <v>1</v>
      </c>
      <c r="AB153" s="699"/>
      <c r="AC153" s="699"/>
      <c r="AD153" s="703"/>
      <c r="AE153" s="708"/>
      <c r="AF153" s="703"/>
      <c r="AG153" s="703"/>
      <c r="AH153" s="703"/>
      <c r="AI153" s="703"/>
      <c r="AJ153" s="703"/>
      <c r="AK153" s="711"/>
      <c r="AL153" s="740">
        <f t="shared" si="9"/>
        <v>8</v>
      </c>
      <c r="AM153" s="741"/>
      <c r="AN153" s="741"/>
      <c r="AO153" s="741"/>
      <c r="AP153" s="741"/>
      <c r="AQ153" s="742"/>
      <c r="AR153" s="106"/>
      <c r="AS153" s="106"/>
      <c r="AT153" s="106"/>
      <c r="AU153" s="1611"/>
      <c r="AV153" s="1612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1:116" s="107" customFormat="1" ht="20.100000000000001" customHeight="1">
      <c r="A154" s="698"/>
      <c r="B154" s="699"/>
      <c r="C154" s="699"/>
      <c r="D154" s="699"/>
      <c r="E154" s="699"/>
      <c r="F154" s="699"/>
      <c r="G154" s="700"/>
      <c r="H154" s="701"/>
      <c r="I154" s="733"/>
      <c r="J154" s="710"/>
      <c r="K154" s="710"/>
      <c r="L154" s="734"/>
      <c r="M154" s="699"/>
      <c r="N154" s="699"/>
      <c r="O154" s="735"/>
      <c r="P154" s="698"/>
      <c r="Q154" s="735"/>
      <c r="R154" s="743"/>
      <c r="S154" s="744"/>
      <c r="T154" s="745"/>
      <c r="U154" s="746"/>
      <c r="V154" s="747"/>
      <c r="W154" s="748">
        <v>4</v>
      </c>
      <c r="X154" s="749"/>
      <c r="Y154" s="749"/>
      <c r="Z154" s="746" t="s">
        <v>568</v>
      </c>
      <c r="AA154" s="750">
        <v>1</v>
      </c>
      <c r="AB154" s="745"/>
      <c r="AC154" s="745"/>
      <c r="AD154" s="751"/>
      <c r="AE154" s="746"/>
      <c r="AF154" s="751"/>
      <c r="AG154" s="751"/>
      <c r="AH154" s="751"/>
      <c r="AI154" s="751"/>
      <c r="AJ154" s="751"/>
      <c r="AK154" s="752"/>
      <c r="AL154" s="753">
        <f>(W154*AA154)</f>
        <v>4</v>
      </c>
      <c r="AM154" s="754"/>
      <c r="AN154" s="754"/>
      <c r="AO154" s="754"/>
      <c r="AP154" s="754"/>
      <c r="AQ154" s="755"/>
      <c r="AR154" s="106"/>
      <c r="AS154" s="106"/>
      <c r="AT154" s="106"/>
      <c r="AU154" s="1611"/>
      <c r="AV154" s="1612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1:116" s="107" customFormat="1" ht="20.100000000000001" customHeight="1">
      <c r="A155" s="698"/>
      <c r="B155" s="699"/>
      <c r="C155" s="699"/>
      <c r="D155" s="699"/>
      <c r="E155" s="699"/>
      <c r="F155" s="699"/>
      <c r="G155" s="700"/>
      <c r="H155" s="701"/>
      <c r="I155" s="733"/>
      <c r="J155" s="710"/>
      <c r="K155" s="710"/>
      <c r="L155" s="734"/>
      <c r="M155" s="756"/>
      <c r="N155" s="745"/>
      <c r="O155" s="757"/>
      <c r="P155" s="743"/>
      <c r="Q155" s="757"/>
      <c r="R155" s="743" t="s">
        <v>570</v>
      </c>
      <c r="S155" s="744"/>
      <c r="T155" s="745"/>
      <c r="U155" s="746" t="s">
        <v>587</v>
      </c>
      <c r="V155" s="747"/>
      <c r="W155" s="758"/>
      <c r="X155" s="758"/>
      <c r="Y155" s="758"/>
      <c r="Z155" s="751"/>
      <c r="AA155" s="751"/>
      <c r="AB155" s="751"/>
      <c r="AC155" s="751"/>
      <c r="AD155" s="751"/>
      <c r="AE155" s="751"/>
      <c r="AF155" s="751"/>
      <c r="AG155" s="751"/>
      <c r="AH155" s="751"/>
      <c r="AI155" s="751"/>
      <c r="AJ155" s="751"/>
      <c r="AK155" s="752"/>
      <c r="AL155" s="2027">
        <f>SUM(AL151:AL154)</f>
        <v>47</v>
      </c>
      <c r="AM155" s="2028"/>
      <c r="AN155" s="2028"/>
      <c r="AO155" s="2028"/>
      <c r="AP155" s="2028"/>
      <c r="AQ155" s="2029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1:116" s="107" customFormat="1" ht="20.100000000000001" hidden="1" customHeight="1">
      <c r="A156" s="698"/>
      <c r="B156" s="699"/>
      <c r="C156" s="699"/>
      <c r="D156" s="699"/>
      <c r="E156" s="699"/>
      <c r="F156" s="699"/>
      <c r="G156" s="700"/>
      <c r="H156" s="701"/>
      <c r="I156" s="733"/>
      <c r="J156" s="710"/>
      <c r="K156" s="710"/>
      <c r="L156" s="734"/>
      <c r="M156" s="699" t="s">
        <v>595</v>
      </c>
      <c r="N156" s="699"/>
      <c r="O156" s="735"/>
      <c r="P156" s="698" t="s">
        <v>594</v>
      </c>
      <c r="Q156" s="735"/>
      <c r="R156" s="721" t="s">
        <v>41</v>
      </c>
      <c r="S156" s="722"/>
      <c r="T156" s="718"/>
      <c r="U156" s="723"/>
      <c r="V156" s="724"/>
      <c r="W156" s="725">
        <v>0</v>
      </c>
      <c r="X156" s="726"/>
      <c r="Y156" s="726"/>
      <c r="Z156" s="723" t="s">
        <v>568</v>
      </c>
      <c r="AA156" s="727">
        <v>0</v>
      </c>
      <c r="AB156" s="718"/>
      <c r="AC156" s="718"/>
      <c r="AD156" s="728"/>
      <c r="AE156" s="723"/>
      <c r="AF156" s="728"/>
      <c r="AG156" s="728"/>
      <c r="AH156" s="728"/>
      <c r="AI156" s="728"/>
      <c r="AJ156" s="728"/>
      <c r="AK156" s="729"/>
      <c r="AL156" s="730">
        <f>(W156*AA156)</f>
        <v>0</v>
      </c>
      <c r="AM156" s="731"/>
      <c r="AN156" s="731"/>
      <c r="AO156" s="731"/>
      <c r="AP156" s="731"/>
      <c r="AQ156" s="732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1:116" s="107" customFormat="1" ht="20.100000000000001" hidden="1" customHeight="1">
      <c r="A157" s="698"/>
      <c r="B157" s="699"/>
      <c r="C157" s="699"/>
      <c r="D157" s="699"/>
      <c r="E157" s="699"/>
      <c r="F157" s="699"/>
      <c r="G157" s="700"/>
      <c r="H157" s="701"/>
      <c r="I157" s="733"/>
      <c r="J157" s="710"/>
      <c r="K157" s="710"/>
      <c r="L157" s="734"/>
      <c r="M157" s="704"/>
      <c r="N157" s="704"/>
      <c r="O157" s="705"/>
      <c r="P157" s="706"/>
      <c r="Q157" s="735"/>
      <c r="R157" s="698"/>
      <c r="S157" s="736"/>
      <c r="T157" s="699"/>
      <c r="U157" s="708"/>
      <c r="V157" s="709"/>
      <c r="W157" s="737">
        <v>0</v>
      </c>
      <c r="X157" s="738"/>
      <c r="Y157" s="738"/>
      <c r="Z157" s="708" t="s">
        <v>568</v>
      </c>
      <c r="AA157" s="739">
        <v>0</v>
      </c>
      <c r="AB157" s="699"/>
      <c r="AC157" s="699"/>
      <c r="AD157" s="703"/>
      <c r="AE157" s="703"/>
      <c r="AF157" s="703"/>
      <c r="AG157" s="703"/>
      <c r="AH157" s="703"/>
      <c r="AI157" s="703"/>
      <c r="AJ157" s="703"/>
      <c r="AK157" s="711"/>
      <c r="AL157" s="740">
        <f>(W157*AA157)</f>
        <v>0</v>
      </c>
      <c r="AM157" s="741"/>
      <c r="AN157" s="741"/>
      <c r="AO157" s="741"/>
      <c r="AP157" s="741"/>
      <c r="AQ157" s="742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1:116" s="107" customFormat="1" ht="20.100000000000001" hidden="1" customHeight="1">
      <c r="A158" s="698"/>
      <c r="B158" s="699"/>
      <c r="C158" s="699"/>
      <c r="D158" s="699"/>
      <c r="E158" s="699"/>
      <c r="F158" s="699"/>
      <c r="G158" s="700"/>
      <c r="H158" s="701"/>
      <c r="I158" s="733"/>
      <c r="J158" s="710"/>
      <c r="K158" s="710"/>
      <c r="L158" s="734"/>
      <c r="M158" s="699"/>
      <c r="N158" s="699"/>
      <c r="O158" s="735"/>
      <c r="P158" s="698"/>
      <c r="Q158" s="735"/>
      <c r="R158" s="698"/>
      <c r="S158" s="736"/>
      <c r="T158" s="699"/>
      <c r="U158" s="708"/>
      <c r="V158" s="709"/>
      <c r="W158" s="737">
        <v>0</v>
      </c>
      <c r="X158" s="738"/>
      <c r="Y158" s="738"/>
      <c r="Z158" s="708" t="s">
        <v>568</v>
      </c>
      <c r="AA158" s="739">
        <v>0</v>
      </c>
      <c r="AB158" s="699"/>
      <c r="AC158" s="699"/>
      <c r="AD158" s="703"/>
      <c r="AE158" s="708"/>
      <c r="AF158" s="703"/>
      <c r="AG158" s="703"/>
      <c r="AH158" s="703"/>
      <c r="AI158" s="703"/>
      <c r="AJ158" s="703"/>
      <c r="AK158" s="711"/>
      <c r="AL158" s="740">
        <f>(W158*AA158)</f>
        <v>0</v>
      </c>
      <c r="AM158" s="741"/>
      <c r="AN158" s="741"/>
      <c r="AO158" s="741"/>
      <c r="AP158" s="741"/>
      <c r="AQ158" s="742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1:116" s="107" customFormat="1" ht="20.100000000000001" hidden="1" customHeight="1">
      <c r="A159" s="698"/>
      <c r="B159" s="699"/>
      <c r="C159" s="699"/>
      <c r="D159" s="699"/>
      <c r="E159" s="699"/>
      <c r="F159" s="699"/>
      <c r="G159" s="700"/>
      <c r="H159" s="701"/>
      <c r="I159" s="733"/>
      <c r="J159" s="710"/>
      <c r="K159" s="710"/>
      <c r="L159" s="734"/>
      <c r="M159" s="699"/>
      <c r="N159" s="699"/>
      <c r="O159" s="735"/>
      <c r="P159" s="698"/>
      <c r="Q159" s="735"/>
      <c r="R159" s="698"/>
      <c r="S159" s="736"/>
      <c r="T159" s="699"/>
      <c r="U159" s="708"/>
      <c r="V159" s="709"/>
      <c r="W159" s="737">
        <v>0</v>
      </c>
      <c r="X159" s="738"/>
      <c r="Y159" s="738"/>
      <c r="Z159" s="708" t="s">
        <v>568</v>
      </c>
      <c r="AA159" s="739">
        <v>0</v>
      </c>
      <c r="AB159" s="699"/>
      <c r="AC159" s="699"/>
      <c r="AD159" s="703"/>
      <c r="AE159" s="708"/>
      <c r="AF159" s="703"/>
      <c r="AG159" s="703"/>
      <c r="AH159" s="703"/>
      <c r="AI159" s="703"/>
      <c r="AJ159" s="703"/>
      <c r="AK159" s="711"/>
      <c r="AL159" s="740">
        <f>(W159*AA159)</f>
        <v>0</v>
      </c>
      <c r="AM159" s="741"/>
      <c r="AN159" s="741"/>
      <c r="AO159" s="741"/>
      <c r="AP159" s="741"/>
      <c r="AQ159" s="742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1:116" s="107" customFormat="1" ht="20.100000000000001" hidden="1" customHeight="1">
      <c r="A160" s="698"/>
      <c r="B160" s="699"/>
      <c r="C160" s="699"/>
      <c r="D160" s="699"/>
      <c r="E160" s="699"/>
      <c r="F160" s="699"/>
      <c r="G160" s="700"/>
      <c r="H160" s="701"/>
      <c r="I160" s="733"/>
      <c r="J160" s="710"/>
      <c r="K160" s="710"/>
      <c r="L160" s="734"/>
      <c r="M160" s="756"/>
      <c r="N160" s="745"/>
      <c r="O160" s="757"/>
      <c r="P160" s="743"/>
      <c r="Q160" s="757"/>
      <c r="R160" s="743" t="s">
        <v>570</v>
      </c>
      <c r="S160" s="744"/>
      <c r="T160" s="745"/>
      <c r="U160" s="746" t="s">
        <v>587</v>
      </c>
      <c r="V160" s="747"/>
      <c r="W160" s="758"/>
      <c r="X160" s="758"/>
      <c r="Y160" s="758"/>
      <c r="Z160" s="751"/>
      <c r="AA160" s="751"/>
      <c r="AB160" s="751"/>
      <c r="AC160" s="751"/>
      <c r="AD160" s="751"/>
      <c r="AE160" s="751"/>
      <c r="AF160" s="751"/>
      <c r="AG160" s="751"/>
      <c r="AH160" s="751"/>
      <c r="AI160" s="751"/>
      <c r="AJ160" s="751"/>
      <c r="AK160" s="752"/>
      <c r="AL160" s="759">
        <f>SUM(AL156:AL159)</f>
        <v>0</v>
      </c>
      <c r="AM160" s="760"/>
      <c r="AN160" s="760"/>
      <c r="AO160" s="760"/>
      <c r="AP160" s="760"/>
      <c r="AQ160" s="761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s="107" customFormat="1" ht="20.100000000000001" hidden="1" customHeight="1">
      <c r="A161" s="698"/>
      <c r="B161" s="699"/>
      <c r="C161" s="699"/>
      <c r="D161" s="699"/>
      <c r="E161" s="699"/>
      <c r="F161" s="699"/>
      <c r="G161" s="700"/>
      <c r="H161" s="701"/>
      <c r="I161" s="733"/>
      <c r="J161" s="710"/>
      <c r="K161" s="710"/>
      <c r="L161" s="734"/>
      <c r="M161" s="699" t="s">
        <v>596</v>
      </c>
      <c r="N161" s="699"/>
      <c r="O161" s="735"/>
      <c r="P161" s="698" t="s">
        <v>594</v>
      </c>
      <c r="Q161" s="735"/>
      <c r="R161" s="721" t="s">
        <v>41</v>
      </c>
      <c r="S161" s="722"/>
      <c r="T161" s="718"/>
      <c r="U161" s="723"/>
      <c r="V161" s="724"/>
      <c r="W161" s="725">
        <v>0</v>
      </c>
      <c r="X161" s="726"/>
      <c r="Y161" s="726"/>
      <c r="Z161" s="723" t="s">
        <v>568</v>
      </c>
      <c r="AA161" s="727">
        <v>0</v>
      </c>
      <c r="AB161" s="718"/>
      <c r="AC161" s="718"/>
      <c r="AD161" s="728"/>
      <c r="AE161" s="723"/>
      <c r="AF161" s="728"/>
      <c r="AG161" s="728"/>
      <c r="AH161" s="728"/>
      <c r="AI161" s="728"/>
      <c r="AJ161" s="728"/>
      <c r="AK161" s="729"/>
      <c r="AL161" s="730">
        <f>(W161*AA161)</f>
        <v>0</v>
      </c>
      <c r="AM161" s="731"/>
      <c r="AN161" s="731"/>
      <c r="AO161" s="731"/>
      <c r="AP161" s="731"/>
      <c r="AQ161" s="732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s="107" customFormat="1" ht="20.100000000000001" hidden="1" customHeight="1">
      <c r="A162" s="698"/>
      <c r="B162" s="699"/>
      <c r="C162" s="699"/>
      <c r="D162" s="699"/>
      <c r="E162" s="699"/>
      <c r="F162" s="699"/>
      <c r="G162" s="700"/>
      <c r="H162" s="701"/>
      <c r="I162" s="733"/>
      <c r="J162" s="710"/>
      <c r="K162" s="710"/>
      <c r="L162" s="734"/>
      <c r="M162" s="704"/>
      <c r="N162" s="704"/>
      <c r="O162" s="705"/>
      <c r="P162" s="706"/>
      <c r="Q162" s="735"/>
      <c r="R162" s="698"/>
      <c r="S162" s="736"/>
      <c r="T162" s="699"/>
      <c r="U162" s="708"/>
      <c r="V162" s="709"/>
      <c r="W162" s="737">
        <v>0</v>
      </c>
      <c r="X162" s="738"/>
      <c r="Y162" s="738"/>
      <c r="Z162" s="708" t="s">
        <v>568</v>
      </c>
      <c r="AA162" s="739">
        <v>0</v>
      </c>
      <c r="AB162" s="699"/>
      <c r="AC162" s="699"/>
      <c r="AD162" s="703"/>
      <c r="AE162" s="703"/>
      <c r="AF162" s="703"/>
      <c r="AG162" s="703"/>
      <c r="AH162" s="703"/>
      <c r="AI162" s="703"/>
      <c r="AJ162" s="703"/>
      <c r="AK162" s="711"/>
      <c r="AL162" s="740">
        <f>(W162*AA162)</f>
        <v>0</v>
      </c>
      <c r="AM162" s="741"/>
      <c r="AN162" s="741"/>
      <c r="AO162" s="741"/>
      <c r="AP162" s="741"/>
      <c r="AQ162" s="742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s="107" customFormat="1" ht="20.100000000000001" hidden="1" customHeight="1">
      <c r="A163" s="698"/>
      <c r="B163" s="699"/>
      <c r="C163" s="699"/>
      <c r="D163" s="699"/>
      <c r="E163" s="699"/>
      <c r="F163" s="699"/>
      <c r="G163" s="700"/>
      <c r="H163" s="701"/>
      <c r="I163" s="733"/>
      <c r="J163" s="710"/>
      <c r="K163" s="710"/>
      <c r="L163" s="734"/>
      <c r="M163" s="699"/>
      <c r="N163" s="699"/>
      <c r="O163" s="735"/>
      <c r="P163" s="698"/>
      <c r="Q163" s="735"/>
      <c r="R163" s="698"/>
      <c r="S163" s="736"/>
      <c r="T163" s="699"/>
      <c r="U163" s="708"/>
      <c r="V163" s="709"/>
      <c r="W163" s="737">
        <v>0</v>
      </c>
      <c r="X163" s="738"/>
      <c r="Y163" s="738"/>
      <c r="Z163" s="708" t="s">
        <v>568</v>
      </c>
      <c r="AA163" s="739">
        <v>0</v>
      </c>
      <c r="AB163" s="699"/>
      <c r="AC163" s="699"/>
      <c r="AD163" s="703"/>
      <c r="AE163" s="708"/>
      <c r="AF163" s="703"/>
      <c r="AG163" s="703"/>
      <c r="AH163" s="703"/>
      <c r="AI163" s="703"/>
      <c r="AJ163" s="703"/>
      <c r="AK163" s="711"/>
      <c r="AL163" s="740">
        <f>(W163*AA163)</f>
        <v>0</v>
      </c>
      <c r="AM163" s="741"/>
      <c r="AN163" s="741"/>
      <c r="AO163" s="741"/>
      <c r="AP163" s="741"/>
      <c r="AQ163" s="742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s="107" customFormat="1" ht="20.100000000000001" hidden="1" customHeight="1">
      <c r="A164" s="698"/>
      <c r="B164" s="699"/>
      <c r="C164" s="699"/>
      <c r="D164" s="699"/>
      <c r="E164" s="699"/>
      <c r="F164" s="699"/>
      <c r="G164" s="700"/>
      <c r="H164" s="701"/>
      <c r="I164" s="733"/>
      <c r="J164" s="710"/>
      <c r="K164" s="710"/>
      <c r="L164" s="734"/>
      <c r="M164" s="699"/>
      <c r="N164" s="699"/>
      <c r="O164" s="735"/>
      <c r="P164" s="698"/>
      <c r="Q164" s="735"/>
      <c r="R164" s="698"/>
      <c r="S164" s="736"/>
      <c r="T164" s="699"/>
      <c r="U164" s="708"/>
      <c r="V164" s="709"/>
      <c r="W164" s="737">
        <v>0</v>
      </c>
      <c r="X164" s="738"/>
      <c r="Y164" s="738"/>
      <c r="Z164" s="708" t="s">
        <v>568</v>
      </c>
      <c r="AA164" s="739">
        <v>0</v>
      </c>
      <c r="AB164" s="699"/>
      <c r="AC164" s="699"/>
      <c r="AD164" s="703"/>
      <c r="AE164" s="708"/>
      <c r="AF164" s="703"/>
      <c r="AG164" s="703"/>
      <c r="AH164" s="703"/>
      <c r="AI164" s="703"/>
      <c r="AJ164" s="703"/>
      <c r="AK164" s="711"/>
      <c r="AL164" s="740">
        <f>(W164*AA164)</f>
        <v>0</v>
      </c>
      <c r="AM164" s="741"/>
      <c r="AN164" s="741"/>
      <c r="AO164" s="741"/>
      <c r="AP164" s="741"/>
      <c r="AQ164" s="742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s="107" customFormat="1" ht="20.100000000000001" hidden="1" customHeight="1">
      <c r="A165" s="698"/>
      <c r="B165" s="699"/>
      <c r="C165" s="699"/>
      <c r="D165" s="699"/>
      <c r="E165" s="699"/>
      <c r="F165" s="699"/>
      <c r="G165" s="700"/>
      <c r="H165" s="701"/>
      <c r="I165" s="733"/>
      <c r="J165" s="710"/>
      <c r="K165" s="710"/>
      <c r="L165" s="734"/>
      <c r="M165" s="745"/>
      <c r="N165" s="745"/>
      <c r="O165" s="757"/>
      <c r="P165" s="743"/>
      <c r="Q165" s="757"/>
      <c r="R165" s="743" t="s">
        <v>570</v>
      </c>
      <c r="S165" s="744"/>
      <c r="T165" s="745"/>
      <c r="U165" s="746" t="s">
        <v>587</v>
      </c>
      <c r="V165" s="747"/>
      <c r="W165" s="758"/>
      <c r="X165" s="758"/>
      <c r="Y165" s="758"/>
      <c r="Z165" s="751"/>
      <c r="AA165" s="751"/>
      <c r="AB165" s="751"/>
      <c r="AC165" s="751"/>
      <c r="AD165" s="751"/>
      <c r="AE165" s="751"/>
      <c r="AF165" s="751"/>
      <c r="AG165" s="751"/>
      <c r="AH165" s="751"/>
      <c r="AI165" s="751"/>
      <c r="AJ165" s="751"/>
      <c r="AK165" s="752"/>
      <c r="AL165" s="759">
        <f>SUM(AL161:AL164)</f>
        <v>0</v>
      </c>
      <c r="AM165" s="760"/>
      <c r="AN165" s="760"/>
      <c r="AO165" s="760"/>
      <c r="AP165" s="760"/>
      <c r="AQ165" s="761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s="107" customFormat="1" ht="20.100000000000001" hidden="1" customHeight="1">
      <c r="A166" s="698"/>
      <c r="B166" s="699"/>
      <c r="C166" s="699"/>
      <c r="D166" s="699"/>
      <c r="E166" s="699"/>
      <c r="F166" s="699"/>
      <c r="G166" s="700"/>
      <c r="H166" s="701"/>
      <c r="I166" s="733"/>
      <c r="J166" s="710"/>
      <c r="K166" s="710"/>
      <c r="L166" s="734"/>
      <c r="M166" s="699" t="s">
        <v>597</v>
      </c>
      <c r="N166" s="699"/>
      <c r="O166" s="735"/>
      <c r="P166" s="698" t="s">
        <v>594</v>
      </c>
      <c r="Q166" s="735"/>
      <c r="R166" s="721" t="s">
        <v>41</v>
      </c>
      <c r="S166" s="722"/>
      <c r="T166" s="718"/>
      <c r="U166" s="723"/>
      <c r="V166" s="724"/>
      <c r="W166" s="725">
        <v>0</v>
      </c>
      <c r="X166" s="726"/>
      <c r="Y166" s="726"/>
      <c r="Z166" s="723" t="s">
        <v>568</v>
      </c>
      <c r="AA166" s="727">
        <v>0</v>
      </c>
      <c r="AB166" s="718"/>
      <c r="AC166" s="718"/>
      <c r="AD166" s="728"/>
      <c r="AE166" s="723"/>
      <c r="AF166" s="728"/>
      <c r="AG166" s="728"/>
      <c r="AH166" s="728"/>
      <c r="AI166" s="728"/>
      <c r="AJ166" s="728"/>
      <c r="AK166" s="729"/>
      <c r="AL166" s="730">
        <f>(W166*AA166)</f>
        <v>0</v>
      </c>
      <c r="AM166" s="731"/>
      <c r="AN166" s="731"/>
      <c r="AO166" s="731"/>
      <c r="AP166" s="731"/>
      <c r="AQ166" s="732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s="107" customFormat="1" ht="20.100000000000001" hidden="1" customHeight="1">
      <c r="A167" s="698"/>
      <c r="B167" s="699"/>
      <c r="C167" s="699"/>
      <c r="D167" s="699"/>
      <c r="E167" s="699"/>
      <c r="F167" s="699"/>
      <c r="G167" s="700"/>
      <c r="H167" s="701"/>
      <c r="I167" s="733"/>
      <c r="J167" s="710"/>
      <c r="K167" s="710"/>
      <c r="L167" s="734"/>
      <c r="M167" s="704"/>
      <c r="N167" s="704"/>
      <c r="O167" s="705"/>
      <c r="P167" s="706"/>
      <c r="Q167" s="735"/>
      <c r="R167" s="698"/>
      <c r="S167" s="736"/>
      <c r="T167" s="699"/>
      <c r="U167" s="708"/>
      <c r="V167" s="709"/>
      <c r="W167" s="737">
        <v>0</v>
      </c>
      <c r="X167" s="738"/>
      <c r="Y167" s="738"/>
      <c r="Z167" s="708" t="s">
        <v>568</v>
      </c>
      <c r="AA167" s="739">
        <v>0</v>
      </c>
      <c r="AB167" s="699"/>
      <c r="AC167" s="699"/>
      <c r="AD167" s="703"/>
      <c r="AE167" s="703"/>
      <c r="AF167" s="703"/>
      <c r="AG167" s="703"/>
      <c r="AH167" s="703"/>
      <c r="AI167" s="703"/>
      <c r="AJ167" s="703"/>
      <c r="AK167" s="711"/>
      <c r="AL167" s="740">
        <f>(W167*AA167)</f>
        <v>0</v>
      </c>
      <c r="AM167" s="741"/>
      <c r="AN167" s="741"/>
      <c r="AO167" s="741"/>
      <c r="AP167" s="741"/>
      <c r="AQ167" s="742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s="107" customFormat="1" ht="20.100000000000001" hidden="1" customHeight="1">
      <c r="A168" s="698"/>
      <c r="B168" s="699"/>
      <c r="C168" s="699"/>
      <c r="D168" s="699"/>
      <c r="E168" s="699"/>
      <c r="F168" s="699"/>
      <c r="G168" s="700"/>
      <c r="H168" s="701"/>
      <c r="I168" s="733"/>
      <c r="J168" s="710"/>
      <c r="K168" s="710"/>
      <c r="L168" s="734"/>
      <c r="M168" s="699"/>
      <c r="N168" s="699"/>
      <c r="O168" s="735"/>
      <c r="P168" s="698"/>
      <c r="Q168" s="735"/>
      <c r="R168" s="698"/>
      <c r="S168" s="736"/>
      <c r="T168" s="699"/>
      <c r="U168" s="708"/>
      <c r="V168" s="709"/>
      <c r="W168" s="737">
        <v>0</v>
      </c>
      <c r="X168" s="738"/>
      <c r="Y168" s="738"/>
      <c r="Z168" s="708" t="s">
        <v>568</v>
      </c>
      <c r="AA168" s="739">
        <v>0</v>
      </c>
      <c r="AB168" s="699"/>
      <c r="AC168" s="699"/>
      <c r="AD168" s="703"/>
      <c r="AE168" s="708"/>
      <c r="AF168" s="703"/>
      <c r="AG168" s="703"/>
      <c r="AH168" s="703"/>
      <c r="AI168" s="703"/>
      <c r="AJ168" s="703"/>
      <c r="AK168" s="711"/>
      <c r="AL168" s="740">
        <f>(W168*AA168)</f>
        <v>0</v>
      </c>
      <c r="AM168" s="741"/>
      <c r="AN168" s="741"/>
      <c r="AO168" s="741"/>
      <c r="AP168" s="741"/>
      <c r="AQ168" s="742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s="107" customFormat="1" ht="20.100000000000001" hidden="1" customHeight="1">
      <c r="A169" s="698"/>
      <c r="B169" s="699"/>
      <c r="C169" s="699"/>
      <c r="D169" s="699"/>
      <c r="E169" s="699"/>
      <c r="F169" s="699"/>
      <c r="G169" s="700"/>
      <c r="H169" s="701"/>
      <c r="I169" s="733"/>
      <c r="J169" s="710"/>
      <c r="K169" s="710"/>
      <c r="L169" s="734"/>
      <c r="M169" s="699"/>
      <c r="N169" s="699"/>
      <c r="O169" s="735"/>
      <c r="P169" s="698"/>
      <c r="Q169" s="735"/>
      <c r="R169" s="698"/>
      <c r="S169" s="736"/>
      <c r="T169" s="699"/>
      <c r="U169" s="708"/>
      <c r="V169" s="709"/>
      <c r="W169" s="737">
        <v>0</v>
      </c>
      <c r="X169" s="738"/>
      <c r="Y169" s="738"/>
      <c r="Z169" s="708" t="s">
        <v>568</v>
      </c>
      <c r="AA169" s="739">
        <v>0</v>
      </c>
      <c r="AB169" s="699"/>
      <c r="AC169" s="699"/>
      <c r="AD169" s="703"/>
      <c r="AE169" s="708"/>
      <c r="AF169" s="703"/>
      <c r="AG169" s="703"/>
      <c r="AH169" s="703"/>
      <c r="AI169" s="703"/>
      <c r="AJ169" s="703"/>
      <c r="AK169" s="711"/>
      <c r="AL169" s="740">
        <f>(W169*AA169)</f>
        <v>0</v>
      </c>
      <c r="AM169" s="741"/>
      <c r="AN169" s="741"/>
      <c r="AO169" s="741"/>
      <c r="AP169" s="741"/>
      <c r="AQ169" s="742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s="107" customFormat="1" ht="20.100000000000001" hidden="1" customHeight="1">
      <c r="A170" s="698"/>
      <c r="B170" s="699"/>
      <c r="C170" s="699"/>
      <c r="D170" s="699"/>
      <c r="E170" s="699"/>
      <c r="F170" s="699"/>
      <c r="G170" s="700"/>
      <c r="H170" s="701"/>
      <c r="I170" s="762"/>
      <c r="J170" s="763"/>
      <c r="K170" s="763"/>
      <c r="L170" s="764"/>
      <c r="M170" s="745"/>
      <c r="N170" s="745"/>
      <c r="O170" s="757"/>
      <c r="P170" s="743"/>
      <c r="Q170" s="757"/>
      <c r="R170" s="743" t="s">
        <v>570</v>
      </c>
      <c r="S170" s="744"/>
      <c r="T170" s="745"/>
      <c r="U170" s="746" t="s">
        <v>587</v>
      </c>
      <c r="V170" s="747"/>
      <c r="W170" s="758"/>
      <c r="X170" s="758"/>
      <c r="Y170" s="758"/>
      <c r="Z170" s="751"/>
      <c r="AA170" s="751"/>
      <c r="AB170" s="751"/>
      <c r="AC170" s="751"/>
      <c r="AD170" s="751"/>
      <c r="AE170" s="751"/>
      <c r="AF170" s="751"/>
      <c r="AG170" s="751"/>
      <c r="AH170" s="751"/>
      <c r="AI170" s="751"/>
      <c r="AJ170" s="751"/>
      <c r="AK170" s="752"/>
      <c r="AL170" s="759">
        <f>SUM(AL166:AL169)</f>
        <v>0</v>
      </c>
      <c r="AM170" s="760"/>
      <c r="AN170" s="760"/>
      <c r="AO170" s="760"/>
      <c r="AP170" s="760"/>
      <c r="AQ170" s="761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s="107" customFormat="1" ht="20.100000000000001" customHeight="1">
      <c r="A171" s="698"/>
      <c r="B171" s="699"/>
      <c r="C171" s="699"/>
      <c r="D171" s="699"/>
      <c r="E171" s="699"/>
      <c r="F171" s="699"/>
      <c r="G171" s="700"/>
      <c r="H171" s="701"/>
      <c r="I171" s="765" t="s">
        <v>92</v>
      </c>
      <c r="J171" s="766"/>
      <c r="K171" s="766"/>
      <c r="L171" s="767"/>
      <c r="M171" s="699" t="s">
        <v>499</v>
      </c>
      <c r="N171" s="699"/>
      <c r="O171" s="735"/>
      <c r="P171" s="698" t="s">
        <v>500</v>
      </c>
      <c r="Q171" s="735"/>
      <c r="R171" s="721" t="s">
        <v>41</v>
      </c>
      <c r="S171" s="722"/>
      <c r="T171" s="718"/>
      <c r="U171" s="723"/>
      <c r="V171" s="724"/>
      <c r="W171" s="725">
        <v>10</v>
      </c>
      <c r="X171" s="726"/>
      <c r="Y171" s="726"/>
      <c r="Z171" s="723" t="s">
        <v>501</v>
      </c>
      <c r="AA171" s="727">
        <v>1</v>
      </c>
      <c r="AB171" s="718"/>
      <c r="AC171" s="718"/>
      <c r="AD171" s="728"/>
      <c r="AE171" s="723"/>
      <c r="AF171" s="728"/>
      <c r="AG171" s="728"/>
      <c r="AH171" s="728"/>
      <c r="AI171" s="728"/>
      <c r="AJ171" s="728"/>
      <c r="AK171" s="729"/>
      <c r="AL171" s="730">
        <f t="shared" ref="AL171:AL177" si="10">(W171*AA171)</f>
        <v>10</v>
      </c>
      <c r="AM171" s="731"/>
      <c r="AN171" s="731"/>
      <c r="AO171" s="731"/>
      <c r="AP171" s="731"/>
      <c r="AQ171" s="732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s="110" customFormat="1" ht="20.100000000000001" customHeight="1">
      <c r="A172" s="698"/>
      <c r="B172" s="699"/>
      <c r="C172" s="699"/>
      <c r="D172" s="699"/>
      <c r="E172" s="699"/>
      <c r="F172" s="699"/>
      <c r="G172" s="700"/>
      <c r="H172" s="701"/>
      <c r="I172" s="733"/>
      <c r="J172" s="710"/>
      <c r="K172" s="710"/>
      <c r="L172" s="734"/>
      <c r="M172" s="699"/>
      <c r="N172" s="699"/>
      <c r="O172" s="735"/>
      <c r="P172" s="698"/>
      <c r="Q172" s="735"/>
      <c r="R172" s="698"/>
      <c r="S172" s="736"/>
      <c r="T172" s="699"/>
      <c r="U172" s="708"/>
      <c r="V172" s="709"/>
      <c r="W172" s="737">
        <v>13</v>
      </c>
      <c r="X172" s="738"/>
      <c r="Y172" s="738"/>
      <c r="Z172" s="708" t="s">
        <v>501</v>
      </c>
      <c r="AA172" s="739">
        <v>1</v>
      </c>
      <c r="AB172" s="699"/>
      <c r="AC172" s="699"/>
      <c r="AD172" s="703"/>
      <c r="AE172" s="703"/>
      <c r="AF172" s="703"/>
      <c r="AG172" s="703"/>
      <c r="AH172" s="703"/>
      <c r="AI172" s="703"/>
      <c r="AJ172" s="703"/>
      <c r="AK172" s="711"/>
      <c r="AL172" s="740">
        <f t="shared" si="10"/>
        <v>13</v>
      </c>
      <c r="AM172" s="741"/>
      <c r="AN172" s="741"/>
      <c r="AO172" s="741"/>
      <c r="AP172" s="741"/>
      <c r="AQ172" s="742"/>
      <c r="AR172" s="106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</row>
    <row r="173" spans="1:89" s="110" customFormat="1" ht="20.100000000000001" customHeight="1">
      <c r="A173" s="698"/>
      <c r="B173" s="699"/>
      <c r="C173" s="699"/>
      <c r="D173" s="699"/>
      <c r="E173" s="699"/>
      <c r="F173" s="699"/>
      <c r="G173" s="700"/>
      <c r="H173" s="701"/>
      <c r="I173" s="733"/>
      <c r="J173" s="710"/>
      <c r="K173" s="710"/>
      <c r="L173" s="734"/>
      <c r="M173" s="699"/>
      <c r="N173" s="699"/>
      <c r="O173" s="735"/>
      <c r="P173" s="698"/>
      <c r="Q173" s="735"/>
      <c r="R173" s="698"/>
      <c r="S173" s="736"/>
      <c r="T173" s="699"/>
      <c r="U173" s="708"/>
      <c r="V173" s="709"/>
      <c r="W173" s="737">
        <v>18</v>
      </c>
      <c r="X173" s="738"/>
      <c r="Y173" s="738"/>
      <c r="Z173" s="708" t="s">
        <v>501</v>
      </c>
      <c r="AA173" s="739">
        <v>1</v>
      </c>
      <c r="AB173" s="699"/>
      <c r="AC173" s="699"/>
      <c r="AD173" s="703"/>
      <c r="AE173" s="703"/>
      <c r="AF173" s="703"/>
      <c r="AG173" s="703"/>
      <c r="AH173" s="703"/>
      <c r="AI173" s="703"/>
      <c r="AJ173" s="703"/>
      <c r="AK173" s="711"/>
      <c r="AL173" s="740">
        <f t="shared" si="10"/>
        <v>18</v>
      </c>
      <c r="AM173" s="741"/>
      <c r="AN173" s="741"/>
      <c r="AO173" s="741"/>
      <c r="AP173" s="741"/>
      <c r="AQ173" s="742"/>
      <c r="AR173" s="106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</row>
    <row r="174" spans="1:89" s="110" customFormat="1" ht="20.100000000000001" customHeight="1">
      <c r="A174" s="698"/>
      <c r="B174" s="699"/>
      <c r="C174" s="699"/>
      <c r="D174" s="699"/>
      <c r="E174" s="699"/>
      <c r="F174" s="699"/>
      <c r="G174" s="700"/>
      <c r="H174" s="701"/>
      <c r="I174" s="733"/>
      <c r="J174" s="710"/>
      <c r="K174" s="710"/>
      <c r="L174" s="734"/>
      <c r="M174" s="699"/>
      <c r="N174" s="699"/>
      <c r="O174" s="735"/>
      <c r="P174" s="698"/>
      <c r="Q174" s="735"/>
      <c r="R174" s="698"/>
      <c r="S174" s="736"/>
      <c r="T174" s="699"/>
      <c r="U174" s="708"/>
      <c r="V174" s="709"/>
      <c r="W174" s="737">
        <v>27</v>
      </c>
      <c r="X174" s="738"/>
      <c r="Y174" s="738"/>
      <c r="Z174" s="708" t="s">
        <v>501</v>
      </c>
      <c r="AA174" s="739">
        <v>1</v>
      </c>
      <c r="AB174" s="699"/>
      <c r="AC174" s="699"/>
      <c r="AD174" s="703"/>
      <c r="AE174" s="703"/>
      <c r="AF174" s="703"/>
      <c r="AG174" s="703"/>
      <c r="AH174" s="703"/>
      <c r="AI174" s="703"/>
      <c r="AJ174" s="703"/>
      <c r="AK174" s="711"/>
      <c r="AL174" s="740">
        <f t="shared" si="10"/>
        <v>27</v>
      </c>
      <c r="AM174" s="741"/>
      <c r="AN174" s="741"/>
      <c r="AO174" s="741"/>
      <c r="AP174" s="741"/>
      <c r="AQ174" s="742"/>
      <c r="AR174" s="106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</row>
    <row r="175" spans="1:89" s="110" customFormat="1" ht="20.100000000000001" customHeight="1">
      <c r="A175" s="698"/>
      <c r="B175" s="699"/>
      <c r="C175" s="699"/>
      <c r="D175" s="699"/>
      <c r="E175" s="699"/>
      <c r="F175" s="699"/>
      <c r="G175" s="700"/>
      <c r="H175" s="701"/>
      <c r="I175" s="733"/>
      <c r="J175" s="710"/>
      <c r="K175" s="710"/>
      <c r="L175" s="734"/>
      <c r="M175" s="699"/>
      <c r="N175" s="699"/>
      <c r="O175" s="735"/>
      <c r="P175" s="698"/>
      <c r="Q175" s="735"/>
      <c r="R175" s="698"/>
      <c r="S175" s="736"/>
      <c r="T175" s="699"/>
      <c r="U175" s="708"/>
      <c r="V175" s="709"/>
      <c r="W175" s="737">
        <v>11</v>
      </c>
      <c r="X175" s="738"/>
      <c r="Y175" s="738"/>
      <c r="Z175" s="708" t="s">
        <v>501</v>
      </c>
      <c r="AA175" s="739">
        <v>1</v>
      </c>
      <c r="AB175" s="699"/>
      <c r="AC175" s="699"/>
      <c r="AD175" s="703"/>
      <c r="AE175" s="703"/>
      <c r="AF175" s="703"/>
      <c r="AG175" s="703"/>
      <c r="AH175" s="703"/>
      <c r="AI175" s="703"/>
      <c r="AJ175" s="703"/>
      <c r="AK175" s="711"/>
      <c r="AL175" s="740">
        <f t="shared" si="10"/>
        <v>11</v>
      </c>
      <c r="AM175" s="741"/>
      <c r="AN175" s="741"/>
      <c r="AO175" s="741"/>
      <c r="AP175" s="741"/>
      <c r="AQ175" s="742"/>
      <c r="AR175" s="106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</row>
    <row r="176" spans="1:89" s="110" customFormat="1" ht="20.100000000000001" customHeight="1">
      <c r="A176" s="698"/>
      <c r="B176" s="699"/>
      <c r="C176" s="699"/>
      <c r="D176" s="699"/>
      <c r="E176" s="699"/>
      <c r="F176" s="699"/>
      <c r="G176" s="700"/>
      <c r="H176" s="701"/>
      <c r="I176" s="733"/>
      <c r="J176" s="710"/>
      <c r="K176" s="710"/>
      <c r="L176" s="734"/>
      <c r="M176" s="699"/>
      <c r="N176" s="699"/>
      <c r="O176" s="735"/>
      <c r="P176" s="698"/>
      <c r="Q176" s="735"/>
      <c r="R176" s="698"/>
      <c r="S176" s="736"/>
      <c r="T176" s="699"/>
      <c r="U176" s="708"/>
      <c r="V176" s="709"/>
      <c r="W176" s="737">
        <v>17</v>
      </c>
      <c r="X176" s="738"/>
      <c r="Y176" s="738"/>
      <c r="Z176" s="708" t="s">
        <v>501</v>
      </c>
      <c r="AA176" s="739">
        <v>1</v>
      </c>
      <c r="AB176" s="699"/>
      <c r="AC176" s="699"/>
      <c r="AD176" s="703"/>
      <c r="AE176" s="703"/>
      <c r="AF176" s="703"/>
      <c r="AG176" s="703"/>
      <c r="AH176" s="703"/>
      <c r="AI176" s="703"/>
      <c r="AJ176" s="703"/>
      <c r="AK176" s="711"/>
      <c r="AL176" s="740">
        <f t="shared" si="10"/>
        <v>17</v>
      </c>
      <c r="AM176" s="741"/>
      <c r="AN176" s="741"/>
      <c r="AO176" s="741"/>
      <c r="AP176" s="741"/>
      <c r="AQ176" s="742"/>
      <c r="AR176" s="106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</row>
    <row r="177" spans="1:89" s="107" customFormat="1" ht="20.100000000000001" customHeight="1">
      <c r="A177" s="698"/>
      <c r="B177" s="699"/>
      <c r="C177" s="699"/>
      <c r="D177" s="699"/>
      <c r="E177" s="699"/>
      <c r="F177" s="699"/>
      <c r="G177" s="700"/>
      <c r="H177" s="701"/>
      <c r="I177" s="733"/>
      <c r="J177" s="710"/>
      <c r="K177" s="710"/>
      <c r="L177" s="734"/>
      <c r="M177" s="699"/>
      <c r="N177" s="699"/>
      <c r="O177" s="735"/>
      <c r="P177" s="698"/>
      <c r="Q177" s="735"/>
      <c r="R177" s="743"/>
      <c r="S177" s="744"/>
      <c r="T177" s="745"/>
      <c r="U177" s="746"/>
      <c r="V177" s="747"/>
      <c r="W177" s="748">
        <v>4</v>
      </c>
      <c r="X177" s="749"/>
      <c r="Y177" s="749"/>
      <c r="Z177" s="746" t="s">
        <v>501</v>
      </c>
      <c r="AA177" s="750">
        <v>1</v>
      </c>
      <c r="AB177" s="745"/>
      <c r="AC177" s="745"/>
      <c r="AD177" s="751"/>
      <c r="AE177" s="746"/>
      <c r="AF177" s="751"/>
      <c r="AG177" s="751"/>
      <c r="AH177" s="751"/>
      <c r="AI177" s="751"/>
      <c r="AJ177" s="751"/>
      <c r="AK177" s="752"/>
      <c r="AL177" s="753">
        <f t="shared" si="10"/>
        <v>4</v>
      </c>
      <c r="AM177" s="754"/>
      <c r="AN177" s="754"/>
      <c r="AO177" s="754"/>
      <c r="AP177" s="754"/>
      <c r="AQ177" s="755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1:89" s="107" customFormat="1" ht="20.100000000000001" customHeight="1">
      <c r="A178" s="768"/>
      <c r="B178" s="769"/>
      <c r="C178" s="769"/>
      <c r="D178" s="769"/>
      <c r="E178" s="769"/>
      <c r="F178" s="769"/>
      <c r="G178" s="770"/>
      <c r="H178" s="771"/>
      <c r="I178" s="772"/>
      <c r="J178" s="773"/>
      <c r="K178" s="773"/>
      <c r="L178" s="774"/>
      <c r="M178" s="769"/>
      <c r="N178" s="769"/>
      <c r="O178" s="775"/>
      <c r="P178" s="768"/>
      <c r="Q178" s="775"/>
      <c r="R178" s="768" t="s">
        <v>431</v>
      </c>
      <c r="S178" s="776"/>
      <c r="T178" s="769"/>
      <c r="U178" s="777" t="s">
        <v>496</v>
      </c>
      <c r="V178" s="778"/>
      <c r="W178" s="779"/>
      <c r="X178" s="779"/>
      <c r="Y178" s="779"/>
      <c r="Z178" s="780"/>
      <c r="AA178" s="780"/>
      <c r="AB178" s="780"/>
      <c r="AC178" s="780"/>
      <c r="AD178" s="780"/>
      <c r="AE178" s="780"/>
      <c r="AF178" s="780"/>
      <c r="AG178" s="780"/>
      <c r="AH178" s="780"/>
      <c r="AI178" s="780"/>
      <c r="AJ178" s="780"/>
      <c r="AK178" s="781"/>
      <c r="AL178" s="2030">
        <f>SUM(AL171:AL177)</f>
        <v>100</v>
      </c>
      <c r="AM178" s="2031"/>
      <c r="AN178" s="2031"/>
      <c r="AO178" s="2031"/>
      <c r="AP178" s="2031"/>
      <c r="AQ178" s="2032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</sheetData>
  <mergeCells count="572">
    <mergeCell ref="V94:X94"/>
    <mergeCell ref="AA94:AC94"/>
    <mergeCell ref="AE94:AG94"/>
    <mergeCell ref="AL94:AQ94"/>
    <mergeCell ref="AL95:AQ95"/>
    <mergeCell ref="V92:X92"/>
    <mergeCell ref="AA92:AC92"/>
    <mergeCell ref="AE92:AG92"/>
    <mergeCell ref="AL92:AQ92"/>
    <mergeCell ref="V93:X93"/>
    <mergeCell ref="AA93:AC93"/>
    <mergeCell ref="AE93:AG93"/>
    <mergeCell ref="AL93:AQ93"/>
    <mergeCell ref="V89:X89"/>
    <mergeCell ref="AA89:AC89"/>
    <mergeCell ref="AE89:AG89"/>
    <mergeCell ref="AL89:AQ89"/>
    <mergeCell ref="AL90:AQ90"/>
    <mergeCell ref="P91:Q91"/>
    <mergeCell ref="V87:X87"/>
    <mergeCell ref="AA87:AC87"/>
    <mergeCell ref="AE87:AG87"/>
    <mergeCell ref="AL87:AQ87"/>
    <mergeCell ref="V88:X88"/>
    <mergeCell ref="AA88:AC88"/>
    <mergeCell ref="AE88:AG88"/>
    <mergeCell ref="AL88:AQ88"/>
    <mergeCell ref="V84:X84"/>
    <mergeCell ref="AA84:AC84"/>
    <mergeCell ref="AE84:AG84"/>
    <mergeCell ref="AL84:AQ84"/>
    <mergeCell ref="AL85:AQ85"/>
    <mergeCell ref="P86:Q86"/>
    <mergeCell ref="P81:Q81"/>
    <mergeCell ref="V82:X82"/>
    <mergeCell ref="AA82:AC82"/>
    <mergeCell ref="AE82:AG82"/>
    <mergeCell ref="AL82:AQ82"/>
    <mergeCell ref="V83:X83"/>
    <mergeCell ref="AA83:AC83"/>
    <mergeCell ref="AE83:AG83"/>
    <mergeCell ref="AL83:AQ83"/>
    <mergeCell ref="Z74:AB74"/>
    <mergeCell ref="V79:X79"/>
    <mergeCell ref="AA79:AC79"/>
    <mergeCell ref="AE79:AG79"/>
    <mergeCell ref="AL79:AQ79"/>
    <mergeCell ref="AL80:AQ80"/>
    <mergeCell ref="P76:Q76"/>
    <mergeCell ref="V77:X77"/>
    <mergeCell ref="AE77:AG77"/>
    <mergeCell ref="AL77:AQ77"/>
    <mergeCell ref="V78:X78"/>
    <mergeCell ref="AA78:AC78"/>
    <mergeCell ref="AE78:AG78"/>
    <mergeCell ref="AL78:AQ78"/>
    <mergeCell ref="AA77:AC77"/>
    <mergeCell ref="AI71:AK71"/>
    <mergeCell ref="A64:H64"/>
    <mergeCell ref="P75:Q75"/>
    <mergeCell ref="R64:T65"/>
    <mergeCell ref="U64:V65"/>
    <mergeCell ref="W64:AK64"/>
    <mergeCell ref="W65:Y65"/>
    <mergeCell ref="Z65:AB65"/>
    <mergeCell ref="AC65:AE65"/>
    <mergeCell ref="AF65:AH65"/>
    <mergeCell ref="AI65:AK65"/>
    <mergeCell ref="AI68:AK68"/>
    <mergeCell ref="R70:V71"/>
    <mergeCell ref="R72:V72"/>
    <mergeCell ref="R73:V73"/>
    <mergeCell ref="R74:V74"/>
    <mergeCell ref="R66:T66"/>
    <mergeCell ref="U66:V66"/>
    <mergeCell ref="W66:Y66"/>
    <mergeCell ref="Z66:AB66"/>
    <mergeCell ref="W68:Y68"/>
    <mergeCell ref="R68:T68"/>
    <mergeCell ref="U68:V68"/>
    <mergeCell ref="W74:Y74"/>
    <mergeCell ref="W67:Y67"/>
    <mergeCell ref="AI74:AK74"/>
    <mergeCell ref="AI72:AK72"/>
    <mergeCell ref="W73:Y73"/>
    <mergeCell ref="Z73:AB73"/>
    <mergeCell ref="AC73:AE73"/>
    <mergeCell ref="AF73:AH73"/>
    <mergeCell ref="AI73:AK73"/>
    <mergeCell ref="W72:Y72"/>
    <mergeCell ref="Z72:AB72"/>
    <mergeCell ref="AC72:AE72"/>
    <mergeCell ref="AF72:AH72"/>
    <mergeCell ref="Z68:AB68"/>
    <mergeCell ref="AC68:AE68"/>
    <mergeCell ref="AF68:AH68"/>
    <mergeCell ref="AI67:AK67"/>
    <mergeCell ref="AC74:AE74"/>
    <mergeCell ref="AF74:AH74"/>
    <mergeCell ref="Z67:AB67"/>
    <mergeCell ref="AC67:AE67"/>
    <mergeCell ref="AF67:AH67"/>
    <mergeCell ref="Z71:AB71"/>
    <mergeCell ref="AC71:AE71"/>
    <mergeCell ref="AF71:AH71"/>
    <mergeCell ref="AL63:AQ63"/>
    <mergeCell ref="U63:X63"/>
    <mergeCell ref="Y63:AB63"/>
    <mergeCell ref="AC63:AF63"/>
    <mergeCell ref="AG63:AJ63"/>
    <mergeCell ref="Y62:AB62"/>
    <mergeCell ref="AC62:AF62"/>
    <mergeCell ref="AG62:AJ62"/>
    <mergeCell ref="AC66:AE66"/>
    <mergeCell ref="AF66:AH66"/>
    <mergeCell ref="AI66:AK66"/>
    <mergeCell ref="I21:O21"/>
    <mergeCell ref="I61:O61"/>
    <mergeCell ref="AL60:AQ60"/>
    <mergeCell ref="AL61:AQ61"/>
    <mergeCell ref="AL62:AQ62"/>
    <mergeCell ref="Y61:AB61"/>
    <mergeCell ref="AC61:AF61"/>
    <mergeCell ref="AG61:AJ61"/>
    <mergeCell ref="AL33:AQ33"/>
    <mergeCell ref="I50:O50"/>
    <mergeCell ref="Y60:AB60"/>
    <mergeCell ref="AC60:AF60"/>
    <mergeCell ref="AG60:AJ60"/>
    <mergeCell ref="AL57:AQ57"/>
    <mergeCell ref="AL58:AQ58"/>
    <mergeCell ref="AA55:AD55"/>
    <mergeCell ref="AL55:AQ55"/>
    <mergeCell ref="AL37:AQ37"/>
    <mergeCell ref="AD42:AF42"/>
    <mergeCell ref="AH42:AJ42"/>
    <mergeCell ref="P31:Q31"/>
    <mergeCell ref="P33:Q33"/>
    <mergeCell ref="S33:U33"/>
    <mergeCell ref="U62:X62"/>
    <mergeCell ref="S32:U32"/>
    <mergeCell ref="U60:X60"/>
    <mergeCell ref="U61:X61"/>
    <mergeCell ref="U57:W57"/>
    <mergeCell ref="U58:W58"/>
    <mergeCell ref="V55:Y55"/>
    <mergeCell ref="Y42:AB42"/>
    <mergeCell ref="AL47:AQ47"/>
    <mergeCell ref="AL48:AQ48"/>
    <mergeCell ref="AL43:AQ43"/>
    <mergeCell ref="AL44:AQ44"/>
    <mergeCell ref="AL50:AQ50"/>
    <mergeCell ref="AL39:AQ39"/>
    <mergeCell ref="AL40:AQ40"/>
    <mergeCell ref="AL41:AQ41"/>
    <mergeCell ref="AL42:AQ42"/>
    <mergeCell ref="AL46:AQ46"/>
    <mergeCell ref="W40:AA40"/>
    <mergeCell ref="W41:AA41"/>
    <mergeCell ref="AF32:AH32"/>
    <mergeCell ref="AL32:AQ32"/>
    <mergeCell ref="AL35:AQ35"/>
    <mergeCell ref="AH37:AJ37"/>
    <mergeCell ref="AE29:AG29"/>
    <mergeCell ref="AL29:AQ29"/>
    <mergeCell ref="S31:U31"/>
    <mergeCell ref="AF31:AH31"/>
    <mergeCell ref="AL31:AQ31"/>
    <mergeCell ref="AL28:AQ28"/>
    <mergeCell ref="R21:U21"/>
    <mergeCell ref="R23:U23"/>
    <mergeCell ref="R25:U25"/>
    <mergeCell ref="R27:U27"/>
    <mergeCell ref="AL22:AQ22"/>
    <mergeCell ref="T24:W24"/>
    <mergeCell ref="Y24:AB24"/>
    <mergeCell ref="AL24:AQ24"/>
    <mergeCell ref="T26:W26"/>
    <mergeCell ref="Y26:AB26"/>
    <mergeCell ref="AL26:AQ26"/>
    <mergeCell ref="Y28:AB28"/>
    <mergeCell ref="S138:V138"/>
    <mergeCell ref="X138:AA138"/>
    <mergeCell ref="I106:O107"/>
    <mergeCell ref="I108:O108"/>
    <mergeCell ref="W51:AA51"/>
    <mergeCell ref="W52:AA52"/>
    <mergeCell ref="W43:AA43"/>
    <mergeCell ref="W44:AA44"/>
    <mergeCell ref="AF46:AH46"/>
    <mergeCell ref="W47:AA47"/>
    <mergeCell ref="W48:AA48"/>
    <mergeCell ref="Y50:AB50"/>
    <mergeCell ref="AD50:AG50"/>
    <mergeCell ref="I53:O53"/>
    <mergeCell ref="I49:O49"/>
    <mergeCell ref="I46:O46"/>
    <mergeCell ref="I45:O45"/>
    <mergeCell ref="I60:O60"/>
    <mergeCell ref="I58:O58"/>
    <mergeCell ref="I57:O57"/>
    <mergeCell ref="R67:T67"/>
    <mergeCell ref="U67:V67"/>
    <mergeCell ref="W70:AK70"/>
    <mergeCell ref="W71:Y71"/>
    <mergeCell ref="W145:Y145"/>
    <mergeCell ref="W10:Y10"/>
    <mergeCell ref="Z10:AB10"/>
    <mergeCell ref="AC10:AE10"/>
    <mergeCell ref="W18:Y18"/>
    <mergeCell ref="Z18:AB18"/>
    <mergeCell ref="AC18:AE18"/>
    <mergeCell ref="T28:W28"/>
    <mergeCell ref="AE119:AG119"/>
    <mergeCell ref="Z121:AB121"/>
    <mergeCell ref="Z122:AB122"/>
    <mergeCell ref="Z123:AB123"/>
    <mergeCell ref="W136:AA136"/>
    <mergeCell ref="S137:V137"/>
    <mergeCell ref="X137:AA137"/>
    <mergeCell ref="S111:V111"/>
    <mergeCell ref="X111:AA111"/>
    <mergeCell ref="Z104:AA104"/>
    <mergeCell ref="S110:V110"/>
    <mergeCell ref="X110:AA110"/>
    <mergeCell ref="AF18:AH18"/>
    <mergeCell ref="T20:W20"/>
    <mergeCell ref="Y20:AB20"/>
    <mergeCell ref="T22:W22"/>
    <mergeCell ref="BS17:BU17"/>
    <mergeCell ref="A38:H38"/>
    <mergeCell ref="Y39:AB39"/>
    <mergeCell ref="AD39:AF39"/>
    <mergeCell ref="AH39:AJ39"/>
    <mergeCell ref="Z35:AD35"/>
    <mergeCell ref="Y33:AA33"/>
    <mergeCell ref="S29:U29"/>
    <mergeCell ref="W29:Y29"/>
    <mergeCell ref="T35:X35"/>
    <mergeCell ref="AA29:AC29"/>
    <mergeCell ref="K29:M29"/>
    <mergeCell ref="I38:O38"/>
    <mergeCell ref="I20:O20"/>
    <mergeCell ref="P20:Q20"/>
    <mergeCell ref="Y22:AB22"/>
    <mergeCell ref="K30:M30"/>
    <mergeCell ref="K32:M32"/>
    <mergeCell ref="AD37:AE37"/>
    <mergeCell ref="Y37:Z37"/>
    <mergeCell ref="S37:V37"/>
    <mergeCell ref="K31:M31"/>
    <mergeCell ref="K33:M33"/>
    <mergeCell ref="P32:Q32"/>
    <mergeCell ref="AX18:AZ18"/>
    <mergeCell ref="BA18:BC18"/>
    <mergeCell ref="BD18:BF18"/>
    <mergeCell ref="BG18:BI18"/>
    <mergeCell ref="BD17:BF17"/>
    <mergeCell ref="BG17:BI17"/>
    <mergeCell ref="BJ17:BL17"/>
    <mergeCell ref="BM17:BO17"/>
    <mergeCell ref="BP17:BR17"/>
    <mergeCell ref="R16:T16"/>
    <mergeCell ref="U16:V16"/>
    <mergeCell ref="BV16:BX16"/>
    <mergeCell ref="BY16:CA16"/>
    <mergeCell ref="CB16:CD16"/>
    <mergeCell ref="R18:T18"/>
    <mergeCell ref="U18:V18"/>
    <mergeCell ref="AI18:AK18"/>
    <mergeCell ref="AU17:AW17"/>
    <mergeCell ref="AX17:AZ17"/>
    <mergeCell ref="BA17:BC17"/>
    <mergeCell ref="BA16:BC16"/>
    <mergeCell ref="BD16:BF16"/>
    <mergeCell ref="BG16:BI16"/>
    <mergeCell ref="BM16:BO16"/>
    <mergeCell ref="BP16:BR16"/>
    <mergeCell ref="BS16:BU16"/>
    <mergeCell ref="W16:Y16"/>
    <mergeCell ref="Z16:AB16"/>
    <mergeCell ref="AC16:AE16"/>
    <mergeCell ref="AF16:AH16"/>
    <mergeCell ref="BV17:BX17"/>
    <mergeCell ref="BY17:CA17"/>
    <mergeCell ref="CB17:CD17"/>
    <mergeCell ref="CB14:CD14"/>
    <mergeCell ref="AI15:AK15"/>
    <mergeCell ref="AU14:AW14"/>
    <mergeCell ref="AX14:AZ14"/>
    <mergeCell ref="BA14:BC14"/>
    <mergeCell ref="BD14:BF14"/>
    <mergeCell ref="BG14:BI14"/>
    <mergeCell ref="CB15:CD15"/>
    <mergeCell ref="R17:T17"/>
    <mergeCell ref="U17:V17"/>
    <mergeCell ref="W17:Y17"/>
    <mergeCell ref="Z17:AB17"/>
    <mergeCell ref="AC17:AE17"/>
    <mergeCell ref="AF17:AH17"/>
    <mergeCell ref="AI17:AK17"/>
    <mergeCell ref="AU16:AW16"/>
    <mergeCell ref="AX16:AZ16"/>
    <mergeCell ref="BJ15:BL15"/>
    <mergeCell ref="BM15:BO15"/>
    <mergeCell ref="BP15:BR15"/>
    <mergeCell ref="BS15:BU15"/>
    <mergeCell ref="BV15:BX15"/>
    <mergeCell ref="BY15:CA15"/>
    <mergeCell ref="AI16:AK16"/>
    <mergeCell ref="R15:T15"/>
    <mergeCell ref="U15:V15"/>
    <mergeCell ref="W15:Y15"/>
    <mergeCell ref="Z15:AB15"/>
    <mergeCell ref="AC15:AE15"/>
    <mergeCell ref="AF15:AH15"/>
    <mergeCell ref="BM13:BO13"/>
    <mergeCell ref="BP13:BR13"/>
    <mergeCell ref="BS13:BU13"/>
    <mergeCell ref="BM14:BO14"/>
    <mergeCell ref="BP14:BR14"/>
    <mergeCell ref="BS14:BU14"/>
    <mergeCell ref="AU15:AW15"/>
    <mergeCell ref="AX15:AZ15"/>
    <mergeCell ref="BA15:BC15"/>
    <mergeCell ref="BD15:BF15"/>
    <mergeCell ref="BG15:BI15"/>
    <mergeCell ref="CB12:CD12"/>
    <mergeCell ref="R14:T14"/>
    <mergeCell ref="U14:V14"/>
    <mergeCell ref="W14:Y14"/>
    <mergeCell ref="Z14:AB14"/>
    <mergeCell ref="AC14:AE14"/>
    <mergeCell ref="AF14:AH14"/>
    <mergeCell ref="AX12:AZ12"/>
    <mergeCell ref="BA12:BC12"/>
    <mergeCell ref="BD12:BF12"/>
    <mergeCell ref="BG12:BI12"/>
    <mergeCell ref="BM12:BO12"/>
    <mergeCell ref="BP12:BR12"/>
    <mergeCell ref="BV13:BX13"/>
    <mergeCell ref="BY13:CA13"/>
    <mergeCell ref="CB13:CD13"/>
    <mergeCell ref="AI14:AK14"/>
    <mergeCell ref="AU13:AW13"/>
    <mergeCell ref="AX13:AZ13"/>
    <mergeCell ref="BA13:BC13"/>
    <mergeCell ref="BD13:BF13"/>
    <mergeCell ref="BG13:BI13"/>
    <mergeCell ref="BV14:BX14"/>
    <mergeCell ref="BY14:CA14"/>
    <mergeCell ref="BA11:BC11"/>
    <mergeCell ref="BD11:BF11"/>
    <mergeCell ref="BG11:BI11"/>
    <mergeCell ref="BJ11:BL11"/>
    <mergeCell ref="BM11:BO11"/>
    <mergeCell ref="BP11:BR11"/>
    <mergeCell ref="BS12:BU12"/>
    <mergeCell ref="BV12:BX12"/>
    <mergeCell ref="BY12:CA12"/>
    <mergeCell ref="BP10:BR10"/>
    <mergeCell ref="BS10:BU10"/>
    <mergeCell ref="BV10:BX10"/>
    <mergeCell ref="BY10:CA10"/>
    <mergeCell ref="CB10:CD10"/>
    <mergeCell ref="R12:T13"/>
    <mergeCell ref="U12:V13"/>
    <mergeCell ref="W12:AK12"/>
    <mergeCell ref="AU11:AW11"/>
    <mergeCell ref="AX11:AZ11"/>
    <mergeCell ref="R10:T10"/>
    <mergeCell ref="U10:V10"/>
    <mergeCell ref="AI10:AK10"/>
    <mergeCell ref="AF10:AH10"/>
    <mergeCell ref="BS11:BU11"/>
    <mergeCell ref="BV11:BX11"/>
    <mergeCell ref="BY11:CA11"/>
    <mergeCell ref="CB11:CD11"/>
    <mergeCell ref="W13:Y13"/>
    <mergeCell ref="Z13:AB13"/>
    <mergeCell ref="AC13:AE13"/>
    <mergeCell ref="AF13:AH13"/>
    <mergeCell ref="AI13:AK13"/>
    <mergeCell ref="AU12:AW12"/>
    <mergeCell ref="AU10:AW10"/>
    <mergeCell ref="AX10:AZ10"/>
    <mergeCell ref="BA10:BC10"/>
    <mergeCell ref="BD10:BF10"/>
    <mergeCell ref="BG10:BI10"/>
    <mergeCell ref="BM10:BO10"/>
    <mergeCell ref="BA9:BC9"/>
    <mergeCell ref="BD9:BF9"/>
    <mergeCell ref="BG9:BI9"/>
    <mergeCell ref="BJ9:BL9"/>
    <mergeCell ref="BM9:BO9"/>
    <mergeCell ref="AU9:AW9"/>
    <mergeCell ref="AX9:AZ9"/>
    <mergeCell ref="BV8:BX8"/>
    <mergeCell ref="BY8:CA8"/>
    <mergeCell ref="CB8:CD8"/>
    <mergeCell ref="AI9:AK9"/>
    <mergeCell ref="AU8:AW8"/>
    <mergeCell ref="AX8:AZ8"/>
    <mergeCell ref="BA8:BC8"/>
    <mergeCell ref="BD8:BF8"/>
    <mergeCell ref="BG8:BI8"/>
    <mergeCell ref="BS9:BU9"/>
    <mergeCell ref="BV9:BX9"/>
    <mergeCell ref="BY9:CA9"/>
    <mergeCell ref="CB9:CD9"/>
    <mergeCell ref="BP9:BR9"/>
    <mergeCell ref="AL9:AQ9"/>
    <mergeCell ref="AL8:AQ8"/>
    <mergeCell ref="R9:T9"/>
    <mergeCell ref="U9:V9"/>
    <mergeCell ref="W9:Y9"/>
    <mergeCell ref="Z9:AB9"/>
    <mergeCell ref="AC9:AE9"/>
    <mergeCell ref="AF9:AH9"/>
    <mergeCell ref="BM7:BO7"/>
    <mergeCell ref="BP7:BR7"/>
    <mergeCell ref="BS7:BU7"/>
    <mergeCell ref="R7:T7"/>
    <mergeCell ref="U7:V7"/>
    <mergeCell ref="W7:Y7"/>
    <mergeCell ref="Z7:AB7"/>
    <mergeCell ref="AC7:AE7"/>
    <mergeCell ref="AF7:AH7"/>
    <mergeCell ref="BM8:BO8"/>
    <mergeCell ref="BP8:BR8"/>
    <mergeCell ref="BS8:BU8"/>
    <mergeCell ref="AL7:AQ7"/>
    <mergeCell ref="BG6:BI6"/>
    <mergeCell ref="BJ6:BL6"/>
    <mergeCell ref="BV7:BX7"/>
    <mergeCell ref="BY7:CA7"/>
    <mergeCell ref="CB7:CD7"/>
    <mergeCell ref="AI7:AK7"/>
    <mergeCell ref="AU7:AW7"/>
    <mergeCell ref="AX7:AZ7"/>
    <mergeCell ref="BA7:BC7"/>
    <mergeCell ref="BD7:BF7"/>
    <mergeCell ref="BG7:BI7"/>
    <mergeCell ref="AL6:AQ6"/>
    <mergeCell ref="CB5:CD5"/>
    <mergeCell ref="R6:T6"/>
    <mergeCell ref="U6:V6"/>
    <mergeCell ref="W6:Y6"/>
    <mergeCell ref="Z6:AB6"/>
    <mergeCell ref="AC6:AE6"/>
    <mergeCell ref="AF6:AH6"/>
    <mergeCell ref="AI6:AK6"/>
    <mergeCell ref="BA5:BC5"/>
    <mergeCell ref="BD5:BF5"/>
    <mergeCell ref="BG5:BI5"/>
    <mergeCell ref="BM5:BO5"/>
    <mergeCell ref="BP5:BR5"/>
    <mergeCell ref="BS5:BU5"/>
    <mergeCell ref="BM6:BO6"/>
    <mergeCell ref="BP6:BR6"/>
    <mergeCell ref="BS6:BU6"/>
    <mergeCell ref="BV6:BX6"/>
    <mergeCell ref="BY6:CA6"/>
    <mergeCell ref="CB6:CD6"/>
    <mergeCell ref="AU6:AW6"/>
    <mergeCell ref="AX6:AZ6"/>
    <mergeCell ref="BA6:BC6"/>
    <mergeCell ref="BD6:BF6"/>
    <mergeCell ref="BY4:CA4"/>
    <mergeCell ref="R8:T8"/>
    <mergeCell ref="U8:V8"/>
    <mergeCell ref="W8:Y8"/>
    <mergeCell ref="Z8:AB8"/>
    <mergeCell ref="AC8:AE8"/>
    <mergeCell ref="AF8:AH8"/>
    <mergeCell ref="AI8:AK8"/>
    <mergeCell ref="AU5:AW5"/>
    <mergeCell ref="AX5:AZ5"/>
    <mergeCell ref="BD4:BF4"/>
    <mergeCell ref="BG4:BI4"/>
    <mergeCell ref="BM4:BO4"/>
    <mergeCell ref="BP4:BR4"/>
    <mergeCell ref="BS4:BU4"/>
    <mergeCell ref="BV4:BX4"/>
    <mergeCell ref="AC5:AE5"/>
    <mergeCell ref="AF5:AH5"/>
    <mergeCell ref="AI5:AK5"/>
    <mergeCell ref="AU4:AW4"/>
    <mergeCell ref="AX4:AZ4"/>
    <mergeCell ref="BA4:BC4"/>
    <mergeCell ref="BV5:BX5"/>
    <mergeCell ref="BY5:CA5"/>
    <mergeCell ref="BJ1:BL1"/>
    <mergeCell ref="BM1:BQ1"/>
    <mergeCell ref="AX2:AZ2"/>
    <mergeCell ref="BA2:BC2"/>
    <mergeCell ref="BD2:BI2"/>
    <mergeCell ref="R4:T5"/>
    <mergeCell ref="U4:V5"/>
    <mergeCell ref="W4:AK4"/>
    <mergeCell ref="W5:Y5"/>
    <mergeCell ref="Z5:AB5"/>
    <mergeCell ref="A1:AQ1"/>
    <mergeCell ref="AS1:AW1"/>
    <mergeCell ref="AX1:AZ1"/>
    <mergeCell ref="BA1:BC1"/>
    <mergeCell ref="BD1:BI1"/>
    <mergeCell ref="AH97:AK97"/>
    <mergeCell ref="AH96:AK96"/>
    <mergeCell ref="S104:V104"/>
    <mergeCell ref="AG104:AH104"/>
    <mergeCell ref="V100:X100"/>
    <mergeCell ref="V101:X101"/>
    <mergeCell ref="V102:X102"/>
    <mergeCell ref="Z100:AB100"/>
    <mergeCell ref="Z101:AB101"/>
    <mergeCell ref="Z102:AB102"/>
    <mergeCell ref="AH103:AK103"/>
    <mergeCell ref="AD100:AE100"/>
    <mergeCell ref="AD101:AE101"/>
    <mergeCell ref="AD102:AE102"/>
    <mergeCell ref="V96:X96"/>
    <mergeCell ref="V97:X97"/>
    <mergeCell ref="Z97:AB97"/>
    <mergeCell ref="Z96:AB96"/>
    <mergeCell ref="AD96:AE96"/>
    <mergeCell ref="AD97:AE97"/>
    <mergeCell ref="AD98:AE98"/>
    <mergeCell ref="V98:X98"/>
    <mergeCell ref="Z98:AB98"/>
    <mergeCell ref="AD106:AE106"/>
    <mergeCell ref="V107:X107"/>
    <mergeCell ref="V108:X108"/>
    <mergeCell ref="R112:T112"/>
    <mergeCell ref="AL112:AQ112"/>
    <mergeCell ref="AL111:AQ111"/>
    <mergeCell ref="AL110:AQ110"/>
    <mergeCell ref="AH99:AK99"/>
    <mergeCell ref="AH98:AK98"/>
    <mergeCell ref="AS141:AY141"/>
    <mergeCell ref="U135:X135"/>
    <mergeCell ref="AL135:AQ135"/>
    <mergeCell ref="AL148:AQ148"/>
    <mergeCell ref="AL129:AQ129"/>
    <mergeCell ref="AL143:AQ143"/>
    <mergeCell ref="AL155:AQ155"/>
    <mergeCell ref="AL178:AQ178"/>
    <mergeCell ref="AL51:AQ51"/>
    <mergeCell ref="AL52:AQ52"/>
    <mergeCell ref="AC126:AE126"/>
    <mergeCell ref="T128:V128"/>
    <mergeCell ref="X128:AA128"/>
    <mergeCell ref="AL104:AQ104"/>
    <mergeCell ref="AL124:AQ124"/>
    <mergeCell ref="AL117:AQ117"/>
    <mergeCell ref="AL141:AQ141"/>
    <mergeCell ref="AL138:AQ138"/>
    <mergeCell ref="AL137:AQ137"/>
    <mergeCell ref="AL145:AQ145"/>
    <mergeCell ref="AL146:AQ146"/>
    <mergeCell ref="AL147:AQ147"/>
    <mergeCell ref="V106:X106"/>
    <mergeCell ref="Z106:AB106"/>
    <mergeCell ref="AC131:AE131"/>
    <mergeCell ref="AL134:AQ134"/>
    <mergeCell ref="S131:U131"/>
    <mergeCell ref="Y131:AA131"/>
    <mergeCell ref="AL131:AQ131"/>
    <mergeCell ref="W132:AA132"/>
    <mergeCell ref="AL132:AQ132"/>
    <mergeCell ref="W133:AA133"/>
    <mergeCell ref="AL133:AQ133"/>
  </mergeCells>
  <phoneticPr fontId="4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85" orientation="portrait" blackAndWhite="1" r:id="rId1"/>
  <headerFooter alignWithMargins="0"/>
  <rowBreaks count="2" manualBreakCount="2">
    <brk id="51" max="42" man="1"/>
    <brk id="99" max="42" man="1"/>
  </rowBreaks>
  <colBreaks count="1" manualBreakCount="1">
    <brk id="43" max="1410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42"/>
  <sheetViews>
    <sheetView zoomScale="115" zoomScaleNormal="115" workbookViewId="0">
      <selection activeCell="G44" sqref="G44"/>
    </sheetView>
  </sheetViews>
  <sheetFormatPr defaultColWidth="13.3984375" defaultRowHeight="17.399999999999999"/>
  <cols>
    <col min="1" max="1" width="13.3984375" style="62"/>
    <col min="2" max="4" width="13.3984375" style="63"/>
    <col min="5" max="5" width="13.3984375" style="62"/>
    <col min="6" max="9" width="13.3984375" style="63"/>
    <col min="10" max="16384" width="13.3984375" style="62"/>
  </cols>
  <sheetData>
    <row r="1" spans="1:9">
      <c r="A1" s="2253" t="s">
        <v>177</v>
      </c>
      <c r="B1" s="2253"/>
      <c r="C1" s="2253"/>
      <c r="D1" s="2253"/>
      <c r="E1" s="2253"/>
      <c r="F1" s="73" t="s">
        <v>172</v>
      </c>
      <c r="G1" s="74">
        <f>+COUNT(E4:E27)</f>
        <v>24</v>
      </c>
      <c r="H1" s="73" t="s">
        <v>171</v>
      </c>
      <c r="I1" s="72"/>
    </row>
    <row r="2" spans="1:9">
      <c r="A2" s="2254" t="s">
        <v>170</v>
      </c>
      <c r="B2" s="2256" t="s">
        <v>169</v>
      </c>
      <c r="C2" s="2258" t="s">
        <v>168</v>
      </c>
      <c r="D2" s="2259"/>
      <c r="E2" s="2257" t="s">
        <v>167</v>
      </c>
      <c r="F2" s="2257"/>
      <c r="G2" s="2257"/>
      <c r="H2" s="2257"/>
      <c r="I2" s="2257"/>
    </row>
    <row r="3" spans="1:9">
      <c r="A3" s="2255"/>
      <c r="B3" s="2256"/>
      <c r="C3" s="71" t="s">
        <v>166</v>
      </c>
      <c r="D3" s="71" t="s">
        <v>165</v>
      </c>
      <c r="E3" s="70" t="s">
        <v>164</v>
      </c>
      <c r="F3" s="67" t="s">
        <v>163</v>
      </c>
      <c r="G3" s="67" t="s">
        <v>162</v>
      </c>
      <c r="H3" s="67" t="s">
        <v>161</v>
      </c>
      <c r="I3" s="67" t="s">
        <v>160</v>
      </c>
    </row>
    <row r="4" spans="1:9">
      <c r="A4" s="69">
        <v>1</v>
      </c>
      <c r="B4" s="67">
        <f t="shared" ref="B4:B27" si="0">+E4+0.3</f>
        <v>16.202999999999999</v>
      </c>
      <c r="C4" s="67">
        <v>10.784000000000001</v>
      </c>
      <c r="D4" s="67">
        <v>3.6179999999999999</v>
      </c>
      <c r="E4" s="68">
        <f t="shared" ref="E4:E27" si="1">+SUM(F4:I4)</f>
        <v>15.903</v>
      </c>
      <c r="F4" s="67">
        <v>3.0139999999999998</v>
      </c>
      <c r="G4" s="67">
        <v>2.649</v>
      </c>
      <c r="H4" s="67">
        <v>2.3650000000000002</v>
      </c>
      <c r="I4" s="67">
        <v>7.875</v>
      </c>
    </row>
    <row r="5" spans="1:9">
      <c r="A5" s="69">
        <v>2</v>
      </c>
      <c r="B5" s="67">
        <f t="shared" si="0"/>
        <v>16.170999999999999</v>
      </c>
      <c r="C5" s="67">
        <v>10.85</v>
      </c>
      <c r="D5" s="67">
        <v>3.52</v>
      </c>
      <c r="E5" s="68">
        <f t="shared" si="1"/>
        <v>15.871</v>
      </c>
      <c r="F5" s="67">
        <v>2.7509999999999999</v>
      </c>
      <c r="G5" s="67">
        <v>2.8159999999999998</v>
      </c>
      <c r="H5" s="67">
        <v>2.3740000000000001</v>
      </c>
      <c r="I5" s="67">
        <v>7.93</v>
      </c>
    </row>
    <row r="6" spans="1:9">
      <c r="A6" s="69">
        <v>3</v>
      </c>
      <c r="B6" s="67">
        <f t="shared" si="0"/>
        <v>16.146000000000001</v>
      </c>
      <c r="C6" s="67">
        <v>10.906000000000001</v>
      </c>
      <c r="D6" s="67">
        <v>3.4329999999999998</v>
      </c>
      <c r="E6" s="68">
        <f t="shared" si="1"/>
        <v>15.846</v>
      </c>
      <c r="F6" s="67">
        <v>2.4849999999999999</v>
      </c>
      <c r="G6" s="67">
        <v>3.004</v>
      </c>
      <c r="H6" s="67">
        <v>2.38</v>
      </c>
      <c r="I6" s="67">
        <v>7.9770000000000003</v>
      </c>
    </row>
    <row r="7" spans="1:9">
      <c r="A7" s="69">
        <v>4</v>
      </c>
      <c r="B7" s="67">
        <f t="shared" si="0"/>
        <v>16.108000000000001</v>
      </c>
      <c r="C7" s="67">
        <v>10.928000000000001</v>
      </c>
      <c r="D7" s="67">
        <v>3.379</v>
      </c>
      <c r="E7" s="68">
        <f t="shared" si="1"/>
        <v>15.808</v>
      </c>
      <c r="F7" s="67">
        <v>2.2189999999999999</v>
      </c>
      <c r="G7" s="67">
        <v>3.2149999999999999</v>
      </c>
      <c r="H7" s="67">
        <v>2.3809999999999998</v>
      </c>
      <c r="I7" s="67">
        <v>7.9930000000000003</v>
      </c>
    </row>
    <row r="8" spans="1:9">
      <c r="A8" s="69">
        <v>5</v>
      </c>
      <c r="B8" s="67">
        <f t="shared" si="0"/>
        <v>16.068000000000001</v>
      </c>
      <c r="C8" s="67">
        <v>10.914999999999999</v>
      </c>
      <c r="D8" s="67">
        <v>3.351</v>
      </c>
      <c r="E8" s="68">
        <f t="shared" si="1"/>
        <v>15.768000000000001</v>
      </c>
      <c r="F8" s="67">
        <v>1.96</v>
      </c>
      <c r="G8" s="67">
        <v>3.4529999999999998</v>
      </c>
      <c r="H8" s="67">
        <v>2.3780000000000001</v>
      </c>
      <c r="I8" s="67">
        <v>7.9770000000000003</v>
      </c>
    </row>
    <row r="9" spans="1:9">
      <c r="A9" s="69">
        <v>6</v>
      </c>
      <c r="B9" s="67">
        <f t="shared" si="0"/>
        <v>16.023</v>
      </c>
      <c r="C9" s="67">
        <v>10.859</v>
      </c>
      <c r="D9" s="67">
        <v>3.367</v>
      </c>
      <c r="E9" s="68">
        <f t="shared" si="1"/>
        <v>15.723000000000001</v>
      </c>
      <c r="F9" s="67">
        <v>1.7170000000000001</v>
      </c>
      <c r="G9" s="67">
        <v>3.7210000000000001</v>
      </c>
      <c r="H9" s="67">
        <v>2.3639999999999999</v>
      </c>
      <c r="I9" s="67">
        <v>7.9210000000000003</v>
      </c>
    </row>
    <row r="10" spans="1:9">
      <c r="A10" s="69">
        <v>7</v>
      </c>
      <c r="B10" s="67">
        <f t="shared" si="0"/>
        <v>15.987</v>
      </c>
      <c r="C10" s="67">
        <v>10.74</v>
      </c>
      <c r="D10" s="67">
        <v>3.4449999999999998</v>
      </c>
      <c r="E10" s="68">
        <f t="shared" si="1"/>
        <v>15.686999999999999</v>
      </c>
      <c r="F10" s="67">
        <v>1.5049999999999999</v>
      </c>
      <c r="G10" s="67">
        <v>4.0279999999999996</v>
      </c>
      <c r="H10" s="67">
        <v>2.347</v>
      </c>
      <c r="I10" s="67">
        <v>7.8070000000000004</v>
      </c>
    </row>
    <row r="11" spans="1:9">
      <c r="A11" s="69">
        <v>8</v>
      </c>
      <c r="B11" s="67">
        <f t="shared" si="0"/>
        <v>15.945</v>
      </c>
      <c r="C11" s="67">
        <v>10.542999999999999</v>
      </c>
      <c r="D11" s="67">
        <v>3.601</v>
      </c>
      <c r="E11" s="68">
        <f t="shared" si="1"/>
        <v>15.645</v>
      </c>
      <c r="F11" s="67">
        <v>1.333</v>
      </c>
      <c r="G11" s="67">
        <v>4.3780000000000001</v>
      </c>
      <c r="H11" s="67">
        <v>2.3140000000000001</v>
      </c>
      <c r="I11" s="67">
        <v>7.62</v>
      </c>
    </row>
    <row r="12" spans="1:9">
      <c r="A12" s="69">
        <v>9</v>
      </c>
      <c r="B12" s="67">
        <f t="shared" si="0"/>
        <v>15.905999999999999</v>
      </c>
      <c r="C12" s="67">
        <v>10.273</v>
      </c>
      <c r="D12" s="67">
        <v>3.831</v>
      </c>
      <c r="E12" s="68">
        <f t="shared" si="1"/>
        <v>15.605999999999998</v>
      </c>
      <c r="F12" s="67">
        <v>1.196</v>
      </c>
      <c r="G12" s="67">
        <v>4.7649999999999997</v>
      </c>
      <c r="H12" s="67">
        <v>2.2709999999999999</v>
      </c>
      <c r="I12" s="67">
        <v>7.3739999999999997</v>
      </c>
    </row>
    <row r="13" spans="1:9">
      <c r="A13" s="69">
        <v>10</v>
      </c>
      <c r="B13" s="67">
        <f t="shared" si="0"/>
        <v>15.864000000000001</v>
      </c>
      <c r="C13" s="67">
        <v>9.9489999999999998</v>
      </c>
      <c r="D13" s="67">
        <v>3.1139999999999999</v>
      </c>
      <c r="E13" s="68">
        <f t="shared" si="1"/>
        <v>15.564</v>
      </c>
      <c r="F13" s="67">
        <v>1.079</v>
      </c>
      <c r="G13" s="67">
        <v>5.1790000000000003</v>
      </c>
      <c r="H13" s="67">
        <v>2.2200000000000002</v>
      </c>
      <c r="I13" s="67">
        <v>7.0860000000000003</v>
      </c>
    </row>
    <row r="14" spans="1:9">
      <c r="A14" s="69">
        <v>11</v>
      </c>
      <c r="B14" s="67">
        <f t="shared" si="0"/>
        <v>15.824000000000002</v>
      </c>
      <c r="C14" s="67">
        <v>9.5869999999999997</v>
      </c>
      <c r="D14" s="67">
        <v>3.4350000000000001</v>
      </c>
      <c r="E14" s="68">
        <f t="shared" si="1"/>
        <v>15.524000000000001</v>
      </c>
      <c r="F14" s="67">
        <v>0.97699999999999998</v>
      </c>
      <c r="G14" s="67">
        <v>5.6130000000000004</v>
      </c>
      <c r="H14" s="67">
        <v>2.165</v>
      </c>
      <c r="I14" s="67">
        <v>6.7690000000000001</v>
      </c>
    </row>
    <row r="15" spans="1:9">
      <c r="A15" s="69">
        <v>12</v>
      </c>
      <c r="B15" s="67">
        <f t="shared" si="0"/>
        <v>15.801000000000002</v>
      </c>
      <c r="C15" s="67">
        <v>9.2170000000000005</v>
      </c>
      <c r="D15" s="67">
        <v>3.7829999999999999</v>
      </c>
      <c r="E15" s="68">
        <f t="shared" si="1"/>
        <v>15.501000000000001</v>
      </c>
      <c r="F15" s="67">
        <v>0.88300000000000001</v>
      </c>
      <c r="G15" s="67">
        <v>6.0609999999999999</v>
      </c>
      <c r="H15" s="67">
        <v>2.1059999999999999</v>
      </c>
      <c r="I15" s="67">
        <v>6.4509999999999996</v>
      </c>
    </row>
    <row r="16" spans="1:9">
      <c r="A16" s="69">
        <v>13</v>
      </c>
      <c r="B16" s="67">
        <f t="shared" si="0"/>
        <v>15.772</v>
      </c>
      <c r="C16" s="67">
        <v>8.8219999999999992</v>
      </c>
      <c r="D16" s="67">
        <v>5.149</v>
      </c>
      <c r="E16" s="68">
        <f t="shared" si="1"/>
        <v>15.472</v>
      </c>
      <c r="F16" s="67">
        <v>0.79700000000000004</v>
      </c>
      <c r="G16" s="67">
        <v>6.5179999999999998</v>
      </c>
      <c r="H16" s="67">
        <v>2.0449999999999999</v>
      </c>
      <c r="I16" s="67">
        <v>6.1120000000000001</v>
      </c>
    </row>
    <row r="17" spans="1:9">
      <c r="A17" s="69">
        <v>14</v>
      </c>
      <c r="B17" s="67">
        <f t="shared" si="0"/>
        <v>15.733000000000001</v>
      </c>
      <c r="C17" s="67">
        <v>8.4049999999999994</v>
      </c>
      <c r="D17" s="67">
        <v>5.5270000000000001</v>
      </c>
      <c r="E17" s="68">
        <f t="shared" si="1"/>
        <v>15.433</v>
      </c>
      <c r="F17" s="67">
        <v>0.71499999999999997</v>
      </c>
      <c r="G17" s="67">
        <v>6.98</v>
      </c>
      <c r="H17" s="67">
        <v>1.9830000000000001</v>
      </c>
      <c r="I17" s="67">
        <v>5.7549999999999999</v>
      </c>
    </row>
    <row r="18" spans="1:9">
      <c r="A18" s="69">
        <v>15</v>
      </c>
      <c r="B18" s="67">
        <f t="shared" si="0"/>
        <v>15.694000000000001</v>
      </c>
      <c r="C18" s="67">
        <v>7.0819999999999999</v>
      </c>
      <c r="D18" s="67">
        <v>5.91</v>
      </c>
      <c r="E18" s="68">
        <f t="shared" si="1"/>
        <v>15.394</v>
      </c>
      <c r="F18" s="67">
        <v>0.63900000000000001</v>
      </c>
      <c r="G18" s="67">
        <v>7.4409999999999998</v>
      </c>
      <c r="H18" s="67">
        <v>1.92</v>
      </c>
      <c r="I18" s="67">
        <v>5.3940000000000001</v>
      </c>
    </row>
    <row r="19" spans="1:9">
      <c r="A19" s="69">
        <v>16</v>
      </c>
      <c r="B19" s="67">
        <f t="shared" si="0"/>
        <v>15.654</v>
      </c>
      <c r="C19" s="67">
        <v>9.5589999999999993</v>
      </c>
      <c r="D19" s="67">
        <v>6.2939999999999996</v>
      </c>
      <c r="E19" s="68">
        <f t="shared" si="1"/>
        <v>15.353999999999999</v>
      </c>
      <c r="F19" s="67">
        <v>0.56899999999999995</v>
      </c>
      <c r="G19" s="67">
        <v>7.8949999999999996</v>
      </c>
      <c r="H19" s="67">
        <v>1.857</v>
      </c>
      <c r="I19" s="67">
        <v>5.0330000000000004</v>
      </c>
    </row>
    <row r="20" spans="1:9">
      <c r="A20" s="69">
        <v>17</v>
      </c>
      <c r="B20" s="67">
        <f t="shared" si="0"/>
        <v>15.615</v>
      </c>
      <c r="C20" s="67">
        <v>9.1389999999999993</v>
      </c>
      <c r="D20" s="67">
        <v>6.6749999999999998</v>
      </c>
      <c r="E20" s="68">
        <f t="shared" si="1"/>
        <v>15.315</v>
      </c>
      <c r="F20" s="67">
        <v>0.50600000000000001</v>
      </c>
      <c r="G20" s="67">
        <v>8.3369999999999997</v>
      </c>
      <c r="H20" s="67">
        <v>1.796</v>
      </c>
      <c r="I20" s="67">
        <v>4.6760000000000002</v>
      </c>
    </row>
    <row r="21" spans="1:9">
      <c r="A21" s="69">
        <v>18</v>
      </c>
      <c r="B21" s="67">
        <f t="shared" si="0"/>
        <v>15.574</v>
      </c>
      <c r="C21" s="67">
        <v>6.7270000000000003</v>
      </c>
      <c r="D21" s="67">
        <v>7.0469999999999997</v>
      </c>
      <c r="E21" s="68">
        <f t="shared" si="1"/>
        <v>15.273999999999999</v>
      </c>
      <c r="F21" s="67">
        <v>0.45400000000000001</v>
      </c>
      <c r="G21" s="67">
        <v>8.7579999999999991</v>
      </c>
      <c r="H21" s="67">
        <v>1.7350000000000001</v>
      </c>
      <c r="I21" s="67">
        <v>4.327</v>
      </c>
    </row>
    <row r="22" spans="1:9">
      <c r="A22" s="69">
        <v>19</v>
      </c>
      <c r="B22" s="67">
        <f t="shared" si="0"/>
        <v>15.536</v>
      </c>
      <c r="C22" s="67">
        <v>6.3280000000000003</v>
      </c>
      <c r="D22" s="67">
        <v>7.4059999999999997</v>
      </c>
      <c r="E22" s="68">
        <f t="shared" si="1"/>
        <v>15.235999999999999</v>
      </c>
      <c r="F22" s="67">
        <v>0.41899999999999998</v>
      </c>
      <c r="G22" s="67">
        <v>9.1489999999999991</v>
      </c>
      <c r="H22" s="67">
        <v>1.6779999999999999</v>
      </c>
      <c r="I22" s="67">
        <v>3.99</v>
      </c>
    </row>
    <row r="23" spans="1:9">
      <c r="A23" s="69">
        <v>20</v>
      </c>
      <c r="B23" s="67">
        <f t="shared" si="0"/>
        <v>15.504</v>
      </c>
      <c r="C23" s="67">
        <v>5.9539999999999997</v>
      </c>
      <c r="D23" s="67">
        <v>7.7480000000000002</v>
      </c>
      <c r="E23" s="68">
        <f t="shared" si="1"/>
        <v>15.203999999999999</v>
      </c>
      <c r="F23" s="67">
        <v>0.41</v>
      </c>
      <c r="G23" s="67">
        <v>9.4949999999999992</v>
      </c>
      <c r="H23" s="67">
        <v>1.623</v>
      </c>
      <c r="I23" s="67">
        <v>3.6760000000000002</v>
      </c>
    </row>
    <row r="24" spans="1:9">
      <c r="A24" s="69">
        <v>21</v>
      </c>
      <c r="B24" s="67">
        <f t="shared" si="0"/>
        <v>15.472999999999999</v>
      </c>
      <c r="C24" s="67">
        <v>5.6059999999999999</v>
      </c>
      <c r="D24" s="67">
        <v>8.0660000000000007</v>
      </c>
      <c r="E24" s="68">
        <f t="shared" si="1"/>
        <v>15.172999999999998</v>
      </c>
      <c r="F24" s="67">
        <v>0.441</v>
      </c>
      <c r="G24" s="67">
        <v>9.7739999999999991</v>
      </c>
      <c r="H24" s="67">
        <v>1.5720000000000001</v>
      </c>
      <c r="I24" s="67">
        <v>3.3860000000000001</v>
      </c>
    </row>
    <row r="25" spans="1:9">
      <c r="A25" s="69">
        <v>22</v>
      </c>
      <c r="B25" s="67">
        <f t="shared" si="0"/>
        <v>15.443999999999999</v>
      </c>
      <c r="C25" s="67">
        <v>5.2880000000000003</v>
      </c>
      <c r="D25" s="67">
        <v>8.3550000000000004</v>
      </c>
      <c r="E25" s="68">
        <f t="shared" si="1"/>
        <v>15.143999999999998</v>
      </c>
      <c r="F25" s="67">
        <v>0.53200000000000003</v>
      </c>
      <c r="G25" s="67">
        <v>9.9619999999999997</v>
      </c>
      <c r="H25" s="67">
        <v>1.5269999999999999</v>
      </c>
      <c r="I25" s="67">
        <v>3.1230000000000002</v>
      </c>
    </row>
    <row r="26" spans="1:9">
      <c r="A26" s="69">
        <v>23</v>
      </c>
      <c r="B26" s="67">
        <f t="shared" si="0"/>
        <v>15.413</v>
      </c>
      <c r="C26" s="67">
        <v>5.0019999999999998</v>
      </c>
      <c r="D26" s="67">
        <v>8.61</v>
      </c>
      <c r="E26" s="68">
        <f t="shared" si="1"/>
        <v>15.113</v>
      </c>
      <c r="F26" s="67">
        <v>0.68</v>
      </c>
      <c r="G26" s="67">
        <v>10.058999999999999</v>
      </c>
      <c r="H26" s="67">
        <v>1.4870000000000001</v>
      </c>
      <c r="I26" s="67">
        <v>2.887</v>
      </c>
    </row>
    <row r="27" spans="1:9">
      <c r="A27" s="69">
        <v>24</v>
      </c>
      <c r="B27" s="67">
        <f t="shared" si="0"/>
        <v>15.399000000000001</v>
      </c>
      <c r="C27" s="67">
        <v>4.7530000000000001</v>
      </c>
      <c r="D27" s="67">
        <v>8.7460000000000004</v>
      </c>
      <c r="E27" s="68">
        <f t="shared" si="1"/>
        <v>15.099</v>
      </c>
      <c r="F27" s="67">
        <v>0.86499999999999999</v>
      </c>
      <c r="G27" s="67">
        <v>10.09</v>
      </c>
      <c r="H27" s="67">
        <v>1.452</v>
      </c>
      <c r="I27" s="67">
        <v>2.6920000000000002</v>
      </c>
    </row>
    <row r="28" spans="1:9" ht="14.4">
      <c r="A28" s="65" t="s">
        <v>159</v>
      </c>
      <c r="B28" s="66">
        <f t="shared" ref="B28:I28" si="2">+SUM(B4:B27)</f>
        <v>378.85700000000003</v>
      </c>
      <c r="C28" s="66">
        <f t="shared" si="2"/>
        <v>208.21600000000001</v>
      </c>
      <c r="D28" s="66">
        <f t="shared" si="2"/>
        <v>127.41000000000001</v>
      </c>
      <c r="E28" s="66">
        <f t="shared" si="2"/>
        <v>371.65699999999998</v>
      </c>
      <c r="F28" s="66">
        <f t="shared" si="2"/>
        <v>28.145999999999997</v>
      </c>
      <c r="G28" s="66">
        <f t="shared" si="2"/>
        <v>153.34</v>
      </c>
      <c r="H28" s="66">
        <f t="shared" si="2"/>
        <v>48.339999999999996</v>
      </c>
      <c r="I28" s="66">
        <f t="shared" si="2"/>
        <v>141.83099999999996</v>
      </c>
    </row>
    <row r="29" spans="1:9" ht="14.4">
      <c r="A29" s="65" t="s">
        <v>158</v>
      </c>
      <c r="B29" s="64">
        <f t="shared" ref="B29:I29" si="3">+B28/$G$1</f>
        <v>15.785708333333334</v>
      </c>
      <c r="C29" s="64">
        <f t="shared" si="3"/>
        <v>8.6756666666666664</v>
      </c>
      <c r="D29" s="64">
        <f t="shared" si="3"/>
        <v>5.3087500000000007</v>
      </c>
      <c r="E29" s="64">
        <f t="shared" si="3"/>
        <v>15.485708333333333</v>
      </c>
      <c r="F29" s="64">
        <f t="shared" si="3"/>
        <v>1.17275</v>
      </c>
      <c r="G29" s="64">
        <f t="shared" si="3"/>
        <v>6.3891666666666671</v>
      </c>
      <c r="H29" s="64">
        <f t="shared" si="3"/>
        <v>2.0141666666666667</v>
      </c>
      <c r="I29" s="64">
        <f t="shared" si="3"/>
        <v>5.9096249999999984</v>
      </c>
    </row>
    <row r="30" spans="1:9">
      <c r="A30" s="2253" t="s">
        <v>176</v>
      </c>
      <c r="B30" s="2253"/>
      <c r="C30" s="2253"/>
      <c r="D30" s="2253"/>
      <c r="E30" s="2253"/>
      <c r="F30" s="73" t="s">
        <v>172</v>
      </c>
      <c r="G30" s="74">
        <f>+COUNT(E33:E49)</f>
        <v>17</v>
      </c>
      <c r="H30" s="73" t="s">
        <v>171</v>
      </c>
      <c r="I30" s="72"/>
    </row>
    <row r="31" spans="1:9">
      <c r="A31" s="2254" t="s">
        <v>170</v>
      </c>
      <c r="B31" s="2256" t="s">
        <v>169</v>
      </c>
      <c r="C31" s="2258" t="s">
        <v>168</v>
      </c>
      <c r="D31" s="2259"/>
      <c r="E31" s="2257" t="s">
        <v>167</v>
      </c>
      <c r="F31" s="2257"/>
      <c r="G31" s="2257"/>
      <c r="H31" s="2257"/>
      <c r="I31" s="2257"/>
    </row>
    <row r="32" spans="1:9">
      <c r="A32" s="2255"/>
      <c r="B32" s="2256"/>
      <c r="C32" s="71" t="s">
        <v>166</v>
      </c>
      <c r="D32" s="71" t="s">
        <v>165</v>
      </c>
      <c r="E32" s="70" t="s">
        <v>164</v>
      </c>
      <c r="F32" s="67" t="s">
        <v>163</v>
      </c>
      <c r="G32" s="67" t="s">
        <v>162</v>
      </c>
      <c r="H32" s="67" t="s">
        <v>161</v>
      </c>
      <c r="I32" s="67" t="s">
        <v>160</v>
      </c>
    </row>
    <row r="33" spans="1:11">
      <c r="A33" s="69">
        <v>25</v>
      </c>
      <c r="B33" s="79">
        <v>15.417</v>
      </c>
      <c r="C33" s="67">
        <v>4.5739999999999998</v>
      </c>
      <c r="D33" s="67">
        <v>9.0429999999999993</v>
      </c>
      <c r="E33" s="78">
        <f t="shared" ref="E33:E49" si="4">+SUM(F33:I33)</f>
        <v>15.116999999999999</v>
      </c>
      <c r="F33" s="67">
        <v>1.0569999999999999</v>
      </c>
      <c r="G33" s="67">
        <v>10.023999999999999</v>
      </c>
      <c r="H33" s="67">
        <v>1.4330000000000001</v>
      </c>
      <c r="I33" s="67">
        <v>2.6030000000000002</v>
      </c>
      <c r="J33" s="77"/>
      <c r="K33" s="76"/>
    </row>
    <row r="34" spans="1:11">
      <c r="A34" s="69">
        <v>26</v>
      </c>
      <c r="B34" s="79">
        <v>15.527000000000001</v>
      </c>
      <c r="C34" s="67">
        <v>4.4450000000000003</v>
      </c>
      <c r="D34" s="67">
        <v>9.2829999999999995</v>
      </c>
      <c r="E34" s="78">
        <f t="shared" si="4"/>
        <v>15.227</v>
      </c>
      <c r="F34" s="67">
        <v>1.623</v>
      </c>
      <c r="G34" s="67">
        <v>9.7010000000000005</v>
      </c>
      <c r="H34" s="67">
        <v>1.397</v>
      </c>
      <c r="I34" s="67">
        <v>2.5059999999999998</v>
      </c>
      <c r="J34" s="77"/>
      <c r="K34" s="76"/>
    </row>
    <row r="35" spans="1:11">
      <c r="A35" s="69">
        <v>27</v>
      </c>
      <c r="B35" s="79">
        <v>15.649000000000001</v>
      </c>
      <c r="C35" s="67">
        <v>4.3369999999999997</v>
      </c>
      <c r="D35" s="67">
        <v>9.5129999999999999</v>
      </c>
      <c r="E35" s="78">
        <f t="shared" si="4"/>
        <v>15.349</v>
      </c>
      <c r="F35" s="67">
        <v>2.2360000000000002</v>
      </c>
      <c r="G35" s="67">
        <v>9.3190000000000008</v>
      </c>
      <c r="H35" s="67">
        <v>1.363</v>
      </c>
      <c r="I35" s="67">
        <v>2.431</v>
      </c>
      <c r="J35" s="77"/>
      <c r="K35" s="76"/>
    </row>
    <row r="36" spans="1:11">
      <c r="A36" s="69">
        <v>28</v>
      </c>
      <c r="B36" s="79">
        <v>15.750000000000002</v>
      </c>
      <c r="C36" s="67">
        <v>4.2080000000000002</v>
      </c>
      <c r="D36" s="67">
        <v>9.7420000000000009</v>
      </c>
      <c r="E36" s="78">
        <f t="shared" si="4"/>
        <v>15.45</v>
      </c>
      <c r="F36" s="67">
        <v>2.9169999999999998</v>
      </c>
      <c r="G36" s="67">
        <v>8.8680000000000003</v>
      </c>
      <c r="H36" s="67">
        <v>1.33</v>
      </c>
      <c r="I36" s="67">
        <v>2.335</v>
      </c>
      <c r="J36" s="77"/>
      <c r="K36" s="76"/>
    </row>
    <row r="37" spans="1:11">
      <c r="A37" s="69">
        <v>29</v>
      </c>
      <c r="B37" s="79">
        <v>15.858000000000001</v>
      </c>
      <c r="C37" s="67">
        <v>4.0860000000000003</v>
      </c>
      <c r="D37" s="67">
        <v>9.9710000000000001</v>
      </c>
      <c r="E37" s="78">
        <f t="shared" si="4"/>
        <v>15.558</v>
      </c>
      <c r="F37" s="67">
        <v>3.6549999999999998</v>
      </c>
      <c r="G37" s="67">
        <v>8.36</v>
      </c>
      <c r="H37" s="67">
        <v>1.2969999999999999</v>
      </c>
      <c r="I37" s="67">
        <v>2.246</v>
      </c>
      <c r="J37" s="77"/>
      <c r="K37" s="76"/>
    </row>
    <row r="38" spans="1:11">
      <c r="A38" s="69">
        <v>30</v>
      </c>
      <c r="B38" s="67">
        <v>15.968999999999999</v>
      </c>
      <c r="C38" s="67">
        <v>3.9670000000000001</v>
      </c>
      <c r="D38" s="67">
        <v>10.201000000000001</v>
      </c>
      <c r="E38" s="78">
        <f t="shared" si="4"/>
        <v>15.668999999999999</v>
      </c>
      <c r="F38" s="67">
        <v>4.4379999999999997</v>
      </c>
      <c r="G38" s="67">
        <v>7.8090000000000002</v>
      </c>
      <c r="H38" s="67">
        <v>1.264</v>
      </c>
      <c r="I38" s="67">
        <v>2.1579999999999999</v>
      </c>
      <c r="J38" s="77"/>
      <c r="K38" s="76"/>
    </row>
    <row r="39" spans="1:11">
      <c r="A39" s="69">
        <v>31</v>
      </c>
      <c r="B39" s="67">
        <v>16.071999999999999</v>
      </c>
      <c r="C39" s="67">
        <v>3.84</v>
      </c>
      <c r="D39" s="67">
        <v>10.432</v>
      </c>
      <c r="E39" s="78">
        <f t="shared" si="4"/>
        <v>15.772</v>
      </c>
      <c r="F39" s="67">
        <v>5.2519999999999998</v>
      </c>
      <c r="G39" s="67">
        <v>7.226</v>
      </c>
      <c r="H39" s="67">
        <v>1.2310000000000001</v>
      </c>
      <c r="I39" s="67">
        <v>2.0630000000000002</v>
      </c>
      <c r="J39" s="77"/>
      <c r="K39" s="76"/>
    </row>
    <row r="40" spans="1:11">
      <c r="A40" s="69">
        <v>32</v>
      </c>
      <c r="B40" s="67">
        <v>16.173999999999999</v>
      </c>
      <c r="C40" s="67">
        <v>3.1720000000000002</v>
      </c>
      <c r="D40" s="67">
        <v>10.663</v>
      </c>
      <c r="E40" s="78">
        <f t="shared" si="4"/>
        <v>15.874000000000001</v>
      </c>
      <c r="F40" s="67">
        <v>6.0869999999999997</v>
      </c>
      <c r="G40" s="67">
        <v>6.6230000000000002</v>
      </c>
      <c r="H40" s="67">
        <v>1.1970000000000001</v>
      </c>
      <c r="I40" s="67">
        <v>1.9670000000000001</v>
      </c>
      <c r="J40" s="77"/>
      <c r="K40" s="76"/>
    </row>
    <row r="41" spans="1:11">
      <c r="A41" s="69">
        <v>33</v>
      </c>
      <c r="B41" s="67">
        <v>16.279</v>
      </c>
      <c r="C41" s="67">
        <v>3.585</v>
      </c>
      <c r="D41" s="67">
        <v>10.894</v>
      </c>
      <c r="E41" s="78">
        <f t="shared" si="4"/>
        <v>15.979000000000001</v>
      </c>
      <c r="F41" s="67">
        <v>6.9340000000000002</v>
      </c>
      <c r="G41" s="67">
        <v>6.0090000000000003</v>
      </c>
      <c r="H41" s="67">
        <v>1.1639999999999999</v>
      </c>
      <c r="I41" s="67">
        <v>1.8720000000000001</v>
      </c>
      <c r="J41" s="77"/>
      <c r="K41" s="76"/>
    </row>
    <row r="42" spans="1:11">
      <c r="A42" s="69">
        <v>34</v>
      </c>
      <c r="B42" s="67">
        <v>16.388000000000002</v>
      </c>
      <c r="C42" s="67">
        <v>3.464</v>
      </c>
      <c r="D42" s="67">
        <v>11.122999999999999</v>
      </c>
      <c r="E42" s="78">
        <f t="shared" si="4"/>
        <v>16.088000000000001</v>
      </c>
      <c r="F42" s="67">
        <v>7.78</v>
      </c>
      <c r="G42" s="67">
        <v>5.3920000000000003</v>
      </c>
      <c r="H42" s="67">
        <v>1.1319999999999999</v>
      </c>
      <c r="I42" s="67">
        <v>1.784</v>
      </c>
      <c r="J42" s="77"/>
      <c r="K42" s="76"/>
    </row>
    <row r="43" spans="1:11">
      <c r="A43" s="69">
        <v>35</v>
      </c>
      <c r="B43" s="67">
        <v>16.496000000000002</v>
      </c>
      <c r="C43" s="67">
        <v>3.347</v>
      </c>
      <c r="D43" s="67">
        <v>11.348000000000001</v>
      </c>
      <c r="E43" s="78">
        <f t="shared" si="4"/>
        <v>16.196000000000002</v>
      </c>
      <c r="F43" s="67">
        <v>8.6170000000000009</v>
      </c>
      <c r="G43" s="67">
        <v>4.78</v>
      </c>
      <c r="H43" s="67">
        <v>1.1000000000000001</v>
      </c>
      <c r="I43" s="67">
        <v>1.6990000000000001</v>
      </c>
      <c r="J43" s="77"/>
      <c r="K43" s="76"/>
    </row>
    <row r="44" spans="1:11">
      <c r="A44" s="69">
        <v>36</v>
      </c>
      <c r="B44" s="67">
        <v>16.603000000000002</v>
      </c>
      <c r="C44" s="67">
        <v>3.2370000000000001</v>
      </c>
      <c r="D44" s="67">
        <v>11.566000000000001</v>
      </c>
      <c r="E44" s="78">
        <f t="shared" si="4"/>
        <v>16.303000000000001</v>
      </c>
      <c r="F44" s="67">
        <v>9.4329999999999998</v>
      </c>
      <c r="G44" s="67">
        <v>4.1820000000000004</v>
      </c>
      <c r="H44" s="67">
        <v>1.069</v>
      </c>
      <c r="I44" s="67">
        <v>1.619</v>
      </c>
      <c r="J44" s="77"/>
      <c r="K44" s="76"/>
    </row>
    <row r="45" spans="1:11">
      <c r="A45" s="69">
        <v>37</v>
      </c>
      <c r="B45" s="67">
        <v>16.731999999999999</v>
      </c>
      <c r="C45" s="67">
        <v>3.1560000000000001</v>
      </c>
      <c r="D45" s="67">
        <v>11.776</v>
      </c>
      <c r="E45" s="68">
        <f t="shared" si="4"/>
        <v>16.431999999999999</v>
      </c>
      <c r="F45" s="67">
        <v>10.215999999999999</v>
      </c>
      <c r="G45" s="67">
        <v>3.6070000000000002</v>
      </c>
      <c r="H45" s="67">
        <v>1.04</v>
      </c>
      <c r="I45" s="67">
        <v>1.569</v>
      </c>
      <c r="J45" s="77"/>
      <c r="K45" s="76"/>
    </row>
    <row r="46" spans="1:11">
      <c r="A46" s="69">
        <v>38</v>
      </c>
      <c r="B46" s="67">
        <v>16.833000000000002</v>
      </c>
      <c r="C46" s="67">
        <v>3.06</v>
      </c>
      <c r="D46" s="67">
        <v>11.973000000000001</v>
      </c>
      <c r="E46" s="68">
        <f t="shared" si="4"/>
        <v>16.533000000000001</v>
      </c>
      <c r="F46" s="67">
        <v>10.954000000000001</v>
      </c>
      <c r="G46" s="67">
        <v>3.0640000000000001</v>
      </c>
      <c r="H46" s="67">
        <v>1.0129999999999999</v>
      </c>
      <c r="I46" s="67">
        <v>1.502</v>
      </c>
      <c r="J46" s="77"/>
      <c r="K46" s="76"/>
    </row>
    <row r="47" spans="1:11">
      <c r="A47" s="69">
        <v>39</v>
      </c>
      <c r="B47" s="67">
        <v>16.933</v>
      </c>
      <c r="C47" s="67">
        <v>2.98</v>
      </c>
      <c r="D47" s="67">
        <v>12.153</v>
      </c>
      <c r="E47" s="68">
        <f t="shared" si="4"/>
        <v>16.633000000000003</v>
      </c>
      <c r="F47" s="67">
        <v>11.627000000000001</v>
      </c>
      <c r="G47" s="67">
        <v>2.5670000000000002</v>
      </c>
      <c r="H47" s="67">
        <v>0.98899999999999999</v>
      </c>
      <c r="I47" s="67">
        <v>1.45</v>
      </c>
      <c r="J47" s="77"/>
      <c r="K47" s="76"/>
    </row>
    <row r="48" spans="1:11">
      <c r="A48" s="69">
        <v>40</v>
      </c>
      <c r="B48" s="67">
        <v>17.048000000000002</v>
      </c>
      <c r="C48" s="67">
        <v>2.9729999999999999</v>
      </c>
      <c r="D48" s="67">
        <v>12.275</v>
      </c>
      <c r="E48" s="68">
        <f t="shared" si="4"/>
        <v>16.748000000000001</v>
      </c>
      <c r="F48" s="67">
        <v>12.085000000000001</v>
      </c>
      <c r="G48" s="67">
        <v>2.2280000000000002</v>
      </c>
      <c r="H48" s="67">
        <v>0.97299999999999998</v>
      </c>
      <c r="I48" s="67">
        <v>1.462</v>
      </c>
      <c r="J48" s="77"/>
      <c r="K48" s="76"/>
    </row>
    <row r="49" spans="1:11">
      <c r="A49" s="69">
        <v>41</v>
      </c>
      <c r="B49" s="67">
        <v>17.175999999999998</v>
      </c>
      <c r="C49" s="67">
        <v>2.992</v>
      </c>
      <c r="D49" s="67">
        <v>12.382999999999999</v>
      </c>
      <c r="E49" s="68">
        <f t="shared" si="4"/>
        <v>16.875999999999998</v>
      </c>
      <c r="F49" s="67">
        <v>12.516999999999999</v>
      </c>
      <c r="G49" s="67">
        <v>1.907</v>
      </c>
      <c r="H49" s="67">
        <v>0.95899999999999996</v>
      </c>
      <c r="I49" s="67">
        <v>1.4930000000000001</v>
      </c>
      <c r="J49" s="77"/>
      <c r="K49" s="76"/>
    </row>
    <row r="50" spans="1:11" ht="14.4">
      <c r="A50" s="65" t="s">
        <v>159</v>
      </c>
      <c r="B50" s="66">
        <f t="shared" ref="B50:I50" si="5">+SUM(B33:B49)</f>
        <v>276.904</v>
      </c>
      <c r="C50" s="66">
        <f t="shared" si="5"/>
        <v>61.422999999999995</v>
      </c>
      <c r="D50" s="66">
        <f t="shared" si="5"/>
        <v>184.33900000000003</v>
      </c>
      <c r="E50" s="66">
        <f t="shared" si="5"/>
        <v>271.80399999999997</v>
      </c>
      <c r="F50" s="66">
        <f t="shared" si="5"/>
        <v>117.428</v>
      </c>
      <c r="G50" s="66">
        <f t="shared" si="5"/>
        <v>101.666</v>
      </c>
      <c r="H50" s="66">
        <f t="shared" si="5"/>
        <v>19.951000000000001</v>
      </c>
      <c r="I50" s="66">
        <f t="shared" si="5"/>
        <v>32.758999999999993</v>
      </c>
      <c r="K50" s="75"/>
    </row>
    <row r="51" spans="1:11" ht="14.4">
      <c r="A51" s="65" t="s">
        <v>158</v>
      </c>
      <c r="B51" s="64">
        <f t="shared" ref="B51:I51" si="6">+B50/$G$30</f>
        <v>16.288470588235295</v>
      </c>
      <c r="C51" s="64">
        <f t="shared" si="6"/>
        <v>3.6131176470588233</v>
      </c>
      <c r="D51" s="64">
        <f t="shared" si="6"/>
        <v>10.843470588235295</v>
      </c>
      <c r="E51" s="64">
        <f t="shared" si="6"/>
        <v>15.988470588235293</v>
      </c>
      <c r="F51" s="64">
        <f t="shared" si="6"/>
        <v>6.9075294117647061</v>
      </c>
      <c r="G51" s="64">
        <f t="shared" si="6"/>
        <v>5.98035294117647</v>
      </c>
      <c r="H51" s="64">
        <f t="shared" si="6"/>
        <v>1.1735882352941176</v>
      </c>
      <c r="I51" s="64">
        <f t="shared" si="6"/>
        <v>1.9269999999999996</v>
      </c>
    </row>
    <row r="56" spans="1:11" s="104" customFormat="1">
      <c r="B56" s="105"/>
      <c r="C56" s="105"/>
      <c r="D56" s="105"/>
      <c r="F56" s="105"/>
      <c r="G56" s="105"/>
      <c r="H56" s="105"/>
      <c r="I56" s="105"/>
    </row>
    <row r="57" spans="1:11" s="104" customFormat="1">
      <c r="B57" s="105"/>
      <c r="C57" s="105"/>
      <c r="D57" s="105"/>
      <c r="F57" s="105"/>
      <c r="G57" s="105"/>
      <c r="H57" s="105"/>
      <c r="I57" s="105"/>
    </row>
    <row r="58" spans="1:11" s="104" customFormat="1">
      <c r="B58" s="105"/>
      <c r="C58" s="105"/>
      <c r="D58" s="105"/>
      <c r="F58" s="105"/>
      <c r="G58" s="105"/>
      <c r="H58" s="105"/>
      <c r="I58" s="105"/>
    </row>
    <row r="59" spans="1:11" ht="15" customHeight="1">
      <c r="A59" s="2253" t="s">
        <v>175</v>
      </c>
      <c r="B59" s="2253"/>
      <c r="C59" s="2253"/>
      <c r="D59" s="2253"/>
      <c r="E59" s="2253"/>
      <c r="F59" s="73" t="s">
        <v>172</v>
      </c>
      <c r="G59" s="74">
        <f>+COUNT(E62:E88)</f>
        <v>27</v>
      </c>
      <c r="H59" s="73" t="s">
        <v>171</v>
      </c>
      <c r="I59" s="72"/>
    </row>
    <row r="60" spans="1:11" ht="15" customHeight="1">
      <c r="A60" s="2254" t="s">
        <v>170</v>
      </c>
      <c r="B60" s="2256" t="s">
        <v>169</v>
      </c>
      <c r="C60" s="2258" t="s">
        <v>168</v>
      </c>
      <c r="D60" s="2259"/>
      <c r="E60" s="2257" t="s">
        <v>167</v>
      </c>
      <c r="F60" s="2257"/>
      <c r="G60" s="2257"/>
      <c r="H60" s="2257"/>
      <c r="I60" s="2257"/>
    </row>
    <row r="61" spans="1:11" ht="15" customHeight="1">
      <c r="A61" s="2255"/>
      <c r="B61" s="2256"/>
      <c r="C61" s="71" t="s">
        <v>174</v>
      </c>
      <c r="D61" s="71" t="s">
        <v>165</v>
      </c>
      <c r="E61" s="70" t="s">
        <v>164</v>
      </c>
      <c r="F61" s="67" t="s">
        <v>163</v>
      </c>
      <c r="G61" s="67" t="s">
        <v>162</v>
      </c>
      <c r="H61" s="67" t="s">
        <v>161</v>
      </c>
      <c r="I61" s="67" t="s">
        <v>160</v>
      </c>
    </row>
    <row r="62" spans="1:11" ht="15" customHeight="1">
      <c r="A62" s="69">
        <v>42</v>
      </c>
      <c r="B62" s="67">
        <f t="shared" ref="B62:B88" si="7">+E62+0.3</f>
        <v>17.231000000000002</v>
      </c>
      <c r="C62" s="67">
        <v>2.9969999999999999</v>
      </c>
      <c r="D62" s="67">
        <v>12.464</v>
      </c>
      <c r="E62" s="68">
        <f t="shared" ref="E62:E88" si="8">+SUM(F62:I62)</f>
        <v>16.931000000000001</v>
      </c>
      <c r="F62" s="67">
        <v>12.661</v>
      </c>
      <c r="G62" s="67">
        <v>1.7909999999999999</v>
      </c>
      <c r="H62" s="67">
        <v>0.95599999999999996</v>
      </c>
      <c r="I62" s="67">
        <v>1.5229999999999999</v>
      </c>
    </row>
    <row r="63" spans="1:11" ht="15" customHeight="1">
      <c r="A63" s="69">
        <v>43</v>
      </c>
      <c r="B63" s="67">
        <f t="shared" si="7"/>
        <v>17.350999999999999</v>
      </c>
      <c r="C63" s="67">
        <v>3.1080000000000001</v>
      </c>
      <c r="D63" s="67">
        <v>12.443</v>
      </c>
      <c r="E63" s="68">
        <f t="shared" si="8"/>
        <v>17.050999999999998</v>
      </c>
      <c r="F63" s="67">
        <v>12.769</v>
      </c>
      <c r="G63" s="67">
        <v>1.6539999999999999</v>
      </c>
      <c r="H63" s="67">
        <v>0.96499999999999997</v>
      </c>
      <c r="I63" s="67">
        <v>1.663</v>
      </c>
    </row>
    <row r="64" spans="1:11" ht="15" customHeight="1">
      <c r="A64" s="69">
        <v>44</v>
      </c>
      <c r="B64" s="67">
        <f t="shared" si="7"/>
        <v>17.420000000000002</v>
      </c>
      <c r="C64" s="67">
        <v>3.22</v>
      </c>
      <c r="D64" s="67">
        <v>12.4</v>
      </c>
      <c r="E64" s="68">
        <f t="shared" si="8"/>
        <v>17.12</v>
      </c>
      <c r="F64" s="67">
        <v>12.836</v>
      </c>
      <c r="G64" s="67">
        <v>1.542</v>
      </c>
      <c r="H64" s="67">
        <v>0.97799999999999998</v>
      </c>
      <c r="I64" s="67">
        <v>1.764</v>
      </c>
    </row>
    <row r="65" spans="1:9" ht="15" customHeight="1">
      <c r="A65" s="69">
        <v>45</v>
      </c>
      <c r="B65" s="67">
        <f t="shared" si="7"/>
        <v>17.446999999999999</v>
      </c>
      <c r="C65" s="67">
        <v>3.31</v>
      </c>
      <c r="D65" s="67">
        <v>12.337</v>
      </c>
      <c r="E65" s="68">
        <f t="shared" si="8"/>
        <v>17.146999999999998</v>
      </c>
      <c r="F65" s="67">
        <v>12.849</v>
      </c>
      <c r="G65" s="67">
        <v>1.46</v>
      </c>
      <c r="H65" s="67">
        <v>0.995</v>
      </c>
      <c r="I65" s="67">
        <v>1.843</v>
      </c>
    </row>
    <row r="66" spans="1:9" ht="15" customHeight="1">
      <c r="A66" s="69">
        <v>46</v>
      </c>
      <c r="B66" s="67">
        <f t="shared" si="7"/>
        <v>17.435000000000002</v>
      </c>
      <c r="C66" s="67">
        <v>3.38</v>
      </c>
      <c r="D66" s="67">
        <v>12.255000000000001</v>
      </c>
      <c r="E66" s="68">
        <f t="shared" si="8"/>
        <v>17.135000000000002</v>
      </c>
      <c r="F66" s="67">
        <v>12.821999999999999</v>
      </c>
      <c r="G66" s="67">
        <v>1.403</v>
      </c>
      <c r="H66" s="67">
        <v>1.0149999999999999</v>
      </c>
      <c r="I66" s="67">
        <v>1.895</v>
      </c>
    </row>
    <row r="67" spans="1:9" ht="15" customHeight="1">
      <c r="A67" s="69">
        <v>47</v>
      </c>
      <c r="B67" s="67">
        <f t="shared" si="7"/>
        <v>17.424000000000003</v>
      </c>
      <c r="C67" s="67">
        <v>3.4630000000000001</v>
      </c>
      <c r="D67" s="67">
        <v>12.161</v>
      </c>
      <c r="E67" s="68">
        <f t="shared" si="8"/>
        <v>17.124000000000002</v>
      </c>
      <c r="F67" s="67">
        <v>12.771000000000001</v>
      </c>
      <c r="G67" s="67">
        <v>1.3560000000000001</v>
      </c>
      <c r="H67" s="67">
        <v>1.0369999999999999</v>
      </c>
      <c r="I67" s="67">
        <v>1.96</v>
      </c>
    </row>
    <row r="68" spans="1:9" ht="15" customHeight="1">
      <c r="A68" s="69">
        <v>48</v>
      </c>
      <c r="B68" s="67">
        <f t="shared" si="7"/>
        <v>17.423999999999999</v>
      </c>
      <c r="C68" s="67">
        <v>3.5659999999999998</v>
      </c>
      <c r="D68" s="67">
        <v>12.058</v>
      </c>
      <c r="E68" s="68">
        <f t="shared" si="8"/>
        <v>17.123999999999999</v>
      </c>
      <c r="F68" s="67">
        <v>12.709</v>
      </c>
      <c r="G68" s="67">
        <v>1.3120000000000001</v>
      </c>
      <c r="H68" s="67">
        <v>1.0620000000000001</v>
      </c>
      <c r="I68" s="67">
        <v>2.0409999999999999</v>
      </c>
    </row>
    <row r="69" spans="1:9" ht="15" customHeight="1">
      <c r="A69" s="69">
        <v>49</v>
      </c>
      <c r="B69" s="67">
        <f t="shared" si="7"/>
        <v>17.431000000000001</v>
      </c>
      <c r="C69" s="67">
        <v>3.681</v>
      </c>
      <c r="D69" s="67">
        <v>11.95</v>
      </c>
      <c r="E69" s="68">
        <f t="shared" si="8"/>
        <v>17.131</v>
      </c>
      <c r="F69" s="67">
        <v>12.641999999999999</v>
      </c>
      <c r="G69" s="67">
        <v>1.2689999999999999</v>
      </c>
      <c r="H69" s="67">
        <v>1.087</v>
      </c>
      <c r="I69" s="67">
        <v>2.133</v>
      </c>
    </row>
    <row r="70" spans="1:9" ht="15" customHeight="1">
      <c r="A70" s="69">
        <v>50</v>
      </c>
      <c r="B70" s="67">
        <f t="shared" si="7"/>
        <v>17.437999999999999</v>
      </c>
      <c r="C70" s="67">
        <v>3.7989999999999999</v>
      </c>
      <c r="D70" s="67">
        <v>11.839</v>
      </c>
      <c r="E70" s="68">
        <f t="shared" si="8"/>
        <v>17.137999999999998</v>
      </c>
      <c r="F70" s="67">
        <v>12.574999999999999</v>
      </c>
      <c r="G70" s="67">
        <v>1.224</v>
      </c>
      <c r="H70" s="67">
        <v>1.113</v>
      </c>
      <c r="I70" s="67">
        <v>2.226</v>
      </c>
    </row>
    <row r="71" spans="1:9" ht="15" customHeight="1">
      <c r="A71" s="69">
        <v>51</v>
      </c>
      <c r="B71" s="67">
        <f t="shared" si="7"/>
        <v>17.445</v>
      </c>
      <c r="C71" s="67">
        <v>3.9169999999999998</v>
      </c>
      <c r="D71" s="67">
        <v>11.728</v>
      </c>
      <c r="E71" s="68">
        <f t="shared" si="8"/>
        <v>17.145</v>
      </c>
      <c r="F71" s="67">
        <v>12.512</v>
      </c>
      <c r="G71" s="67">
        <v>1.1739999999999999</v>
      </c>
      <c r="H71" s="67">
        <v>1.139</v>
      </c>
      <c r="I71" s="67">
        <v>2.3199999999999998</v>
      </c>
    </row>
    <row r="72" spans="1:9" ht="15" customHeight="1">
      <c r="A72" s="69">
        <v>52</v>
      </c>
      <c r="B72" s="67">
        <f t="shared" si="7"/>
        <v>17.453000000000003</v>
      </c>
      <c r="C72" s="67">
        <v>4.0339999999999998</v>
      </c>
      <c r="D72" s="67">
        <v>11.619</v>
      </c>
      <c r="E72" s="68">
        <f t="shared" si="8"/>
        <v>17.153000000000002</v>
      </c>
      <c r="F72" s="67">
        <v>12.456</v>
      </c>
      <c r="G72" s="67">
        <v>1.1200000000000001</v>
      </c>
      <c r="H72" s="67">
        <v>1.1659999999999999</v>
      </c>
      <c r="I72" s="67">
        <v>2.411</v>
      </c>
    </row>
    <row r="73" spans="1:9" ht="15" customHeight="1">
      <c r="A73" s="69">
        <v>53</v>
      </c>
      <c r="B73" s="67">
        <f t="shared" si="7"/>
        <v>17.46</v>
      </c>
      <c r="C73" s="67">
        <v>4.1470000000000002</v>
      </c>
      <c r="D73" s="67">
        <v>11.513</v>
      </c>
      <c r="E73" s="68">
        <f t="shared" si="8"/>
        <v>17.16</v>
      </c>
      <c r="F73" s="67">
        <v>12.407999999999999</v>
      </c>
      <c r="G73" s="67">
        <v>1.0609999999999999</v>
      </c>
      <c r="H73" s="67">
        <v>1.1919999999999999</v>
      </c>
      <c r="I73" s="67">
        <v>2.4990000000000001</v>
      </c>
    </row>
    <row r="74" spans="1:9" ht="15" customHeight="1">
      <c r="A74" s="69">
        <v>54</v>
      </c>
      <c r="B74" s="67">
        <f t="shared" si="7"/>
        <v>17.467000000000002</v>
      </c>
      <c r="C74" s="67">
        <v>4.2539999999999996</v>
      </c>
      <c r="D74" s="67">
        <v>11.413</v>
      </c>
      <c r="E74" s="68">
        <f t="shared" si="8"/>
        <v>17.167000000000002</v>
      </c>
      <c r="F74" s="67">
        <v>12.37</v>
      </c>
      <c r="G74" s="67">
        <v>0.999</v>
      </c>
      <c r="H74" s="67">
        <v>1.2170000000000001</v>
      </c>
      <c r="I74" s="67">
        <v>2.581</v>
      </c>
    </row>
    <row r="75" spans="1:9" ht="15" customHeight="1">
      <c r="A75" s="69">
        <v>55</v>
      </c>
      <c r="B75" s="67">
        <f t="shared" si="7"/>
        <v>17.474</v>
      </c>
      <c r="C75" s="67">
        <v>4.3540000000000001</v>
      </c>
      <c r="D75" s="67">
        <v>11.32</v>
      </c>
      <c r="E75" s="68">
        <f t="shared" si="8"/>
        <v>17.173999999999999</v>
      </c>
      <c r="F75" s="67">
        <v>12.342000000000001</v>
      </c>
      <c r="G75" s="67">
        <v>0.93300000000000005</v>
      </c>
      <c r="H75" s="67">
        <v>1.242</v>
      </c>
      <c r="I75" s="67">
        <v>2.657</v>
      </c>
    </row>
    <row r="76" spans="1:9" ht="15" customHeight="1">
      <c r="A76" s="69">
        <v>56</v>
      </c>
      <c r="B76" s="67">
        <f t="shared" si="7"/>
        <v>17.483000000000001</v>
      </c>
      <c r="C76" s="67">
        <v>4.4450000000000003</v>
      </c>
      <c r="D76" s="67">
        <v>11.236000000000001</v>
      </c>
      <c r="E76" s="68">
        <f t="shared" si="8"/>
        <v>17.183</v>
      </c>
      <c r="F76" s="67">
        <v>12.327</v>
      </c>
      <c r="G76" s="67">
        <v>0.86499999999999999</v>
      </c>
      <c r="H76" s="67">
        <v>1.2649999999999999</v>
      </c>
      <c r="I76" s="67">
        <v>2.726</v>
      </c>
    </row>
    <row r="77" spans="1:9" ht="15" customHeight="1">
      <c r="A77" s="69">
        <v>57</v>
      </c>
      <c r="B77" s="67">
        <f t="shared" si="7"/>
        <v>17.488</v>
      </c>
      <c r="C77" s="67">
        <v>4.5270000000000001</v>
      </c>
      <c r="D77" s="67">
        <v>11.161</v>
      </c>
      <c r="E77" s="68">
        <f t="shared" si="8"/>
        <v>17.187999999999999</v>
      </c>
      <c r="F77" s="67">
        <v>12.321999999999999</v>
      </c>
      <c r="G77" s="67">
        <v>0.79500000000000004</v>
      </c>
      <c r="H77" s="67">
        <v>1.286</v>
      </c>
      <c r="I77" s="67">
        <v>2.7850000000000001</v>
      </c>
    </row>
    <row r="78" spans="1:9" ht="15" customHeight="1">
      <c r="A78" s="69">
        <v>58</v>
      </c>
      <c r="B78" s="67">
        <f t="shared" si="7"/>
        <v>17.496000000000002</v>
      </c>
      <c r="C78" s="67">
        <v>4.5990000000000002</v>
      </c>
      <c r="D78" s="67">
        <v>11.097</v>
      </c>
      <c r="E78" s="68">
        <f t="shared" si="8"/>
        <v>17.196000000000002</v>
      </c>
      <c r="F78" s="67">
        <v>12.327</v>
      </c>
      <c r="G78" s="67">
        <v>0.72599999999999998</v>
      </c>
      <c r="H78" s="67">
        <v>1.306</v>
      </c>
      <c r="I78" s="67">
        <v>2.8370000000000002</v>
      </c>
    </row>
    <row r="79" spans="1:9" ht="15" customHeight="1">
      <c r="A79" s="69">
        <v>59</v>
      </c>
      <c r="B79" s="67">
        <f t="shared" si="7"/>
        <v>17.501999999999999</v>
      </c>
      <c r="C79" s="67">
        <v>4.66</v>
      </c>
      <c r="D79" s="67">
        <v>11.042999999999999</v>
      </c>
      <c r="E79" s="68">
        <f t="shared" si="8"/>
        <v>17.201999999999998</v>
      </c>
      <c r="F79" s="67">
        <v>12.340999999999999</v>
      </c>
      <c r="G79" s="67">
        <v>0.65800000000000003</v>
      </c>
      <c r="H79" s="67">
        <v>1.3240000000000001</v>
      </c>
      <c r="I79" s="67">
        <v>2.879</v>
      </c>
    </row>
    <row r="80" spans="1:9" ht="15" customHeight="1">
      <c r="A80" s="69">
        <v>60</v>
      </c>
      <c r="B80" s="67">
        <f t="shared" si="7"/>
        <v>17.510000000000002</v>
      </c>
      <c r="C80" s="67">
        <v>4.7110000000000003</v>
      </c>
      <c r="D80" s="67">
        <v>10.997999999999999</v>
      </c>
      <c r="E80" s="68">
        <f t="shared" si="8"/>
        <v>17.21</v>
      </c>
      <c r="F80" s="67">
        <v>12.364000000000001</v>
      </c>
      <c r="G80" s="67">
        <v>0.59199999999999997</v>
      </c>
      <c r="H80" s="67">
        <v>1.341</v>
      </c>
      <c r="I80" s="67">
        <v>2.9129999999999998</v>
      </c>
    </row>
    <row r="81" spans="1:9" ht="15" customHeight="1">
      <c r="A81" s="69">
        <v>61</v>
      </c>
      <c r="B81" s="67">
        <f t="shared" si="7"/>
        <v>17.515999999999998</v>
      </c>
      <c r="C81" s="67">
        <v>4.7539999999999996</v>
      </c>
      <c r="D81" s="67">
        <v>10.962999999999999</v>
      </c>
      <c r="E81" s="68">
        <f t="shared" si="8"/>
        <v>17.215999999999998</v>
      </c>
      <c r="F81" s="67">
        <v>12.391999999999999</v>
      </c>
      <c r="G81" s="67">
        <v>0.53</v>
      </c>
      <c r="H81" s="67">
        <v>1.3560000000000001</v>
      </c>
      <c r="I81" s="67">
        <v>2.9380000000000002</v>
      </c>
    </row>
    <row r="82" spans="1:9" ht="15" customHeight="1">
      <c r="A82" s="69">
        <v>62</v>
      </c>
      <c r="B82" s="67">
        <f t="shared" si="7"/>
        <v>17.524000000000001</v>
      </c>
      <c r="C82" s="67">
        <v>4.7880000000000003</v>
      </c>
      <c r="D82" s="67">
        <v>10.936</v>
      </c>
      <c r="E82" s="68">
        <f t="shared" si="8"/>
        <v>17.224</v>
      </c>
      <c r="F82" s="67">
        <v>12.423</v>
      </c>
      <c r="G82" s="67">
        <v>0.47199999999999998</v>
      </c>
      <c r="H82" s="67">
        <v>1.369</v>
      </c>
      <c r="I82" s="67">
        <v>2.96</v>
      </c>
    </row>
    <row r="83" spans="1:9" ht="15" customHeight="1">
      <c r="A83" s="69">
        <v>63</v>
      </c>
      <c r="B83" s="67">
        <f t="shared" si="7"/>
        <v>17.533999999999999</v>
      </c>
      <c r="C83" s="67">
        <v>4.8220000000000001</v>
      </c>
      <c r="D83" s="67">
        <v>10.912000000000001</v>
      </c>
      <c r="E83" s="68">
        <f t="shared" si="8"/>
        <v>17.233999999999998</v>
      </c>
      <c r="F83" s="67">
        <v>12.452</v>
      </c>
      <c r="G83" s="67">
        <v>0.42</v>
      </c>
      <c r="H83" s="67">
        <v>1.3819999999999999</v>
      </c>
      <c r="I83" s="67">
        <v>2.98</v>
      </c>
    </row>
    <row r="84" spans="1:9" ht="15" customHeight="1">
      <c r="A84" s="69">
        <v>64</v>
      </c>
      <c r="B84" s="67">
        <f t="shared" si="7"/>
        <v>17.552</v>
      </c>
      <c r="C84" s="67">
        <v>4.8620000000000001</v>
      </c>
      <c r="D84" s="67">
        <v>10.888999999999999</v>
      </c>
      <c r="E84" s="68">
        <f t="shared" si="8"/>
        <v>17.251999999999999</v>
      </c>
      <c r="F84" s="67">
        <v>12.475</v>
      </c>
      <c r="G84" s="67">
        <v>0.375</v>
      </c>
      <c r="H84" s="67">
        <v>1.393</v>
      </c>
      <c r="I84" s="67">
        <v>3.0089999999999999</v>
      </c>
    </row>
    <row r="85" spans="1:9" ht="15" customHeight="1">
      <c r="A85" s="69">
        <v>65</v>
      </c>
      <c r="B85" s="67">
        <f t="shared" si="7"/>
        <v>17.568999999999999</v>
      </c>
      <c r="C85" s="67">
        <v>4.907</v>
      </c>
      <c r="D85" s="67">
        <v>10.861000000000001</v>
      </c>
      <c r="E85" s="68">
        <f t="shared" si="8"/>
        <v>17.268999999999998</v>
      </c>
      <c r="F85" s="67">
        <v>12.484999999999999</v>
      </c>
      <c r="G85" s="67">
        <v>0.33700000000000002</v>
      </c>
      <c r="H85" s="67">
        <v>1.405</v>
      </c>
      <c r="I85" s="67">
        <v>3.0419999999999998</v>
      </c>
    </row>
    <row r="86" spans="1:9" ht="15" customHeight="1">
      <c r="A86" s="69">
        <v>66</v>
      </c>
      <c r="B86" s="67">
        <f t="shared" si="7"/>
        <v>17.586000000000002</v>
      </c>
      <c r="C86" s="67">
        <v>4.9649999999999999</v>
      </c>
      <c r="D86" s="67">
        <v>10.82</v>
      </c>
      <c r="E86" s="68">
        <f t="shared" si="8"/>
        <v>17.286000000000001</v>
      </c>
      <c r="F86" s="67">
        <v>12.471</v>
      </c>
      <c r="G86" s="67">
        <v>0.308</v>
      </c>
      <c r="H86" s="67">
        <v>1.417</v>
      </c>
      <c r="I86" s="67">
        <v>3.09</v>
      </c>
    </row>
    <row r="87" spans="1:9" ht="15" customHeight="1">
      <c r="A87" s="69">
        <v>67</v>
      </c>
      <c r="B87" s="67">
        <f t="shared" si="7"/>
        <v>17.564999999999998</v>
      </c>
      <c r="C87" s="67">
        <v>5.0049999999999999</v>
      </c>
      <c r="D87" s="67">
        <v>10.759</v>
      </c>
      <c r="E87" s="68">
        <f t="shared" si="8"/>
        <v>17.264999999999997</v>
      </c>
      <c r="F87" s="67">
        <v>12.427</v>
      </c>
      <c r="G87" s="67">
        <v>0.28899999999999998</v>
      </c>
      <c r="H87" s="67">
        <v>1.431</v>
      </c>
      <c r="I87" s="67">
        <v>3.1179999999999999</v>
      </c>
    </row>
    <row r="88" spans="1:9" ht="15" customHeight="1">
      <c r="A88" s="69">
        <v>68</v>
      </c>
      <c r="B88" s="67">
        <f t="shared" si="7"/>
        <v>17.611000000000001</v>
      </c>
      <c r="C88" s="67">
        <v>5.0970000000000004</v>
      </c>
      <c r="D88" s="67">
        <v>10.694000000000001</v>
      </c>
      <c r="E88" s="68">
        <f t="shared" si="8"/>
        <v>17.311</v>
      </c>
      <c r="F88" s="67">
        <v>12.356</v>
      </c>
      <c r="G88" s="67">
        <v>0.27800000000000002</v>
      </c>
      <c r="H88" s="67">
        <v>1.446</v>
      </c>
      <c r="I88" s="67">
        <v>3.2309999999999999</v>
      </c>
    </row>
    <row r="89" spans="1:9" ht="15" customHeight="1">
      <c r="A89" s="65" t="s">
        <v>159</v>
      </c>
      <c r="B89" s="66">
        <f t="shared" ref="B89:I89" si="9">+SUM(B62:B88)</f>
        <v>471.83600000000001</v>
      </c>
      <c r="C89" s="66">
        <f t="shared" si="9"/>
        <v>113.37199999999999</v>
      </c>
      <c r="D89" s="66">
        <f t="shared" si="9"/>
        <v>309.86900000000003</v>
      </c>
      <c r="E89" s="66">
        <f t="shared" si="9"/>
        <v>463.73599999999999</v>
      </c>
      <c r="F89" s="66">
        <f t="shared" si="9"/>
        <v>337.88400000000007</v>
      </c>
      <c r="G89" s="66">
        <f t="shared" si="9"/>
        <v>24.943000000000001</v>
      </c>
      <c r="H89" s="66">
        <f t="shared" si="9"/>
        <v>32.885000000000012</v>
      </c>
      <c r="I89" s="66">
        <f t="shared" si="9"/>
        <v>68.023999999999987</v>
      </c>
    </row>
    <row r="90" spans="1:9" ht="15" customHeight="1">
      <c r="A90" s="65" t="s">
        <v>158</v>
      </c>
      <c r="B90" s="64">
        <f t="shared" ref="B90:I90" si="10">+B89/$G$59</f>
        <v>17.475407407407406</v>
      </c>
      <c r="C90" s="64">
        <f t="shared" si="10"/>
        <v>4.1989629629629626</v>
      </c>
      <c r="D90" s="64">
        <f t="shared" si="10"/>
        <v>11.476629629629631</v>
      </c>
      <c r="E90" s="64">
        <f t="shared" si="10"/>
        <v>17.175407407407405</v>
      </c>
      <c r="F90" s="64">
        <f t="shared" si="10"/>
        <v>12.514222222222225</v>
      </c>
      <c r="G90" s="64">
        <f t="shared" si="10"/>
        <v>0.92381481481481487</v>
      </c>
      <c r="H90" s="64">
        <f t="shared" si="10"/>
        <v>1.2179629629629634</v>
      </c>
      <c r="I90" s="64">
        <f t="shared" si="10"/>
        <v>2.5194074074074071</v>
      </c>
    </row>
    <row r="91" spans="1:9">
      <c r="A91" s="2253" t="s">
        <v>173</v>
      </c>
      <c r="B91" s="2253"/>
      <c r="C91" s="2253"/>
      <c r="D91" s="2253"/>
      <c r="E91" s="2253"/>
      <c r="F91" s="73" t="s">
        <v>172</v>
      </c>
      <c r="G91" s="74">
        <f>+COUNT(E94:E110)</f>
        <v>17</v>
      </c>
      <c r="H91" s="73" t="s">
        <v>171</v>
      </c>
      <c r="I91" s="72"/>
    </row>
    <row r="92" spans="1:9">
      <c r="A92" s="2254" t="s">
        <v>170</v>
      </c>
      <c r="B92" s="2256" t="s">
        <v>169</v>
      </c>
      <c r="C92" s="2258" t="s">
        <v>168</v>
      </c>
      <c r="D92" s="2259"/>
      <c r="E92" s="2257" t="s">
        <v>167</v>
      </c>
      <c r="F92" s="2257"/>
      <c r="G92" s="2257"/>
      <c r="H92" s="2257"/>
      <c r="I92" s="2257"/>
    </row>
    <row r="93" spans="1:9">
      <c r="A93" s="2255"/>
      <c r="B93" s="2256"/>
      <c r="C93" s="71" t="s">
        <v>166</v>
      </c>
      <c r="D93" s="71" t="s">
        <v>165</v>
      </c>
      <c r="E93" s="70" t="s">
        <v>164</v>
      </c>
      <c r="F93" s="67" t="s">
        <v>163</v>
      </c>
      <c r="G93" s="67" t="s">
        <v>162</v>
      </c>
      <c r="H93" s="67" t="s">
        <v>161</v>
      </c>
      <c r="I93" s="67" t="s">
        <v>160</v>
      </c>
    </row>
    <row r="94" spans="1:9">
      <c r="A94" s="69">
        <v>69</v>
      </c>
      <c r="B94" s="67">
        <f t="shared" ref="B94:B110" si="11">+E94+0.3</f>
        <v>17.617000000000001</v>
      </c>
      <c r="C94" s="67">
        <v>5.2169999999999996</v>
      </c>
      <c r="D94" s="67">
        <v>10.599</v>
      </c>
      <c r="E94" s="68">
        <f t="shared" ref="E94:E110" si="12">+SUM(F94:I94)</f>
        <v>17.317</v>
      </c>
      <c r="F94" s="67">
        <v>12.307</v>
      </c>
      <c r="G94" s="67">
        <v>0.28599999999999998</v>
      </c>
      <c r="H94" s="67">
        <v>1.4530000000000001</v>
      </c>
      <c r="I94" s="67">
        <v>3.2709999999999999</v>
      </c>
    </row>
    <row r="95" spans="1:9">
      <c r="A95" s="69">
        <v>70</v>
      </c>
      <c r="B95" s="67">
        <f t="shared" si="11"/>
        <v>17.485000000000003</v>
      </c>
      <c r="C95" s="67">
        <v>5.4290000000000003</v>
      </c>
      <c r="D95" s="67">
        <v>10.257</v>
      </c>
      <c r="E95" s="68">
        <f t="shared" si="12"/>
        <v>17.185000000000002</v>
      </c>
      <c r="F95" s="67">
        <v>11.853</v>
      </c>
      <c r="G95" s="67">
        <v>0.39</v>
      </c>
      <c r="H95" s="67">
        <v>1.502</v>
      </c>
      <c r="I95" s="67">
        <v>3.44</v>
      </c>
    </row>
    <row r="96" spans="1:9">
      <c r="A96" s="69">
        <v>71</v>
      </c>
      <c r="B96" s="67">
        <f t="shared" si="11"/>
        <v>17.356000000000002</v>
      </c>
      <c r="C96" s="67">
        <v>5.6630000000000003</v>
      </c>
      <c r="D96" s="67">
        <v>9.8930000000000007</v>
      </c>
      <c r="E96" s="68">
        <f t="shared" si="12"/>
        <v>17.056000000000001</v>
      </c>
      <c r="F96" s="67">
        <v>11.374000000000001</v>
      </c>
      <c r="G96" s="67">
        <v>0.498</v>
      </c>
      <c r="H96" s="67">
        <v>1.5529999999999999</v>
      </c>
      <c r="I96" s="67">
        <v>3.6309999999999998</v>
      </c>
    </row>
    <row r="97" spans="1:9">
      <c r="A97" s="69">
        <v>72</v>
      </c>
      <c r="B97" s="67">
        <f t="shared" si="11"/>
        <v>17.227</v>
      </c>
      <c r="C97" s="67">
        <v>5.944</v>
      </c>
      <c r="D97" s="67">
        <v>9.4819999999999993</v>
      </c>
      <c r="E97" s="68">
        <f t="shared" si="12"/>
        <v>16.927</v>
      </c>
      <c r="F97" s="67">
        <v>10.847</v>
      </c>
      <c r="G97" s="67">
        <v>0.61499999999999999</v>
      </c>
      <c r="H97" s="67">
        <v>1.601</v>
      </c>
      <c r="I97" s="67">
        <v>3.8639999999999999</v>
      </c>
    </row>
    <row r="98" spans="1:9">
      <c r="A98" s="69">
        <v>73</v>
      </c>
      <c r="B98" s="67">
        <f t="shared" si="11"/>
        <v>17.117999999999999</v>
      </c>
      <c r="C98" s="67">
        <v>6.2839999999999998</v>
      </c>
      <c r="D98" s="67">
        <v>9.0340000000000007</v>
      </c>
      <c r="E98" s="68">
        <f t="shared" si="12"/>
        <v>16.817999999999998</v>
      </c>
      <c r="F98" s="67">
        <v>10.254</v>
      </c>
      <c r="G98" s="67">
        <v>0.74099999999999999</v>
      </c>
      <c r="H98" s="67">
        <v>1.6719999999999999</v>
      </c>
      <c r="I98" s="67">
        <v>4.1509999999999998</v>
      </c>
    </row>
    <row r="99" spans="1:9">
      <c r="A99" s="69">
        <v>74</v>
      </c>
      <c r="B99" s="67">
        <f t="shared" si="11"/>
        <v>17.032</v>
      </c>
      <c r="C99" s="67">
        <v>6.6760000000000002</v>
      </c>
      <c r="D99" s="67">
        <v>8.5579999999999998</v>
      </c>
      <c r="E99" s="68">
        <f t="shared" si="12"/>
        <v>16.731999999999999</v>
      </c>
      <c r="F99" s="67">
        <v>9.6359999999999992</v>
      </c>
      <c r="G99" s="67">
        <v>0.874</v>
      </c>
      <c r="H99" s="67">
        <v>1.736</v>
      </c>
      <c r="I99" s="67">
        <v>4.4859999999999998</v>
      </c>
    </row>
    <row r="100" spans="1:9">
      <c r="A100" s="69">
        <v>75</v>
      </c>
      <c r="B100" s="67">
        <f t="shared" si="11"/>
        <v>16.956</v>
      </c>
      <c r="C100" s="67">
        <v>7.0919999999999996</v>
      </c>
      <c r="D100" s="67">
        <v>8.0640000000000001</v>
      </c>
      <c r="E100" s="68">
        <f t="shared" si="12"/>
        <v>16.655999999999999</v>
      </c>
      <c r="F100" s="67">
        <v>8.9969999999999999</v>
      </c>
      <c r="G100" s="67">
        <v>1.0129999999999999</v>
      </c>
      <c r="H100" s="67">
        <v>1.8029999999999999</v>
      </c>
      <c r="I100" s="67">
        <v>4.843</v>
      </c>
    </row>
    <row r="101" spans="1:9">
      <c r="A101" s="69">
        <v>76</v>
      </c>
      <c r="B101" s="67">
        <f t="shared" si="11"/>
        <v>16.878</v>
      </c>
      <c r="C101" s="67">
        <v>7.5170000000000003</v>
      </c>
      <c r="D101" s="67">
        <v>7.56</v>
      </c>
      <c r="E101" s="68">
        <f t="shared" si="12"/>
        <v>16.577999999999999</v>
      </c>
      <c r="F101" s="67">
        <v>8.3439999999999994</v>
      </c>
      <c r="G101" s="67">
        <v>1.157</v>
      </c>
      <c r="H101" s="67">
        <v>1.87</v>
      </c>
      <c r="I101" s="67">
        <v>5.2069999999999999</v>
      </c>
    </row>
    <row r="102" spans="1:9">
      <c r="A102" s="69">
        <v>77</v>
      </c>
      <c r="B102" s="67">
        <f t="shared" si="11"/>
        <v>16.8</v>
      </c>
      <c r="C102" s="67">
        <v>7.9450000000000003</v>
      </c>
      <c r="D102" s="67">
        <v>7.0549999999999997</v>
      </c>
      <c r="E102" s="68">
        <f t="shared" si="12"/>
        <v>16.5</v>
      </c>
      <c r="F102" s="67">
        <v>7.6890000000000001</v>
      </c>
      <c r="G102" s="67">
        <v>1.3049999999999999</v>
      </c>
      <c r="H102" s="67">
        <v>1.9339999999999999</v>
      </c>
      <c r="I102" s="67">
        <v>5.5720000000000001</v>
      </c>
    </row>
    <row r="103" spans="1:9">
      <c r="A103" s="69">
        <v>78</v>
      </c>
      <c r="B103" s="67">
        <f t="shared" si="11"/>
        <v>16.722000000000001</v>
      </c>
      <c r="C103" s="67">
        <v>8.3680000000000003</v>
      </c>
      <c r="D103" s="67">
        <v>6.5549999999999997</v>
      </c>
      <c r="E103" s="68">
        <f t="shared" si="12"/>
        <v>16.422000000000001</v>
      </c>
      <c r="F103" s="67">
        <v>7.03</v>
      </c>
      <c r="G103" s="67">
        <v>1.4570000000000001</v>
      </c>
      <c r="H103" s="67">
        <v>2.0030000000000001</v>
      </c>
      <c r="I103" s="67">
        <v>5.9320000000000004</v>
      </c>
    </row>
    <row r="104" spans="1:9">
      <c r="A104" s="69">
        <v>79</v>
      </c>
      <c r="B104" s="67">
        <f t="shared" si="11"/>
        <v>16.641000000000002</v>
      </c>
      <c r="C104" s="67">
        <v>8.7759999999999998</v>
      </c>
      <c r="D104" s="67">
        <v>6.0670000000000002</v>
      </c>
      <c r="E104" s="68">
        <f t="shared" si="12"/>
        <v>16.341000000000001</v>
      </c>
      <c r="F104" s="67">
        <v>6.3850000000000007</v>
      </c>
      <c r="G104" s="67">
        <v>1.611</v>
      </c>
      <c r="H104" s="67">
        <v>2.0670000000000002</v>
      </c>
      <c r="I104" s="67">
        <v>6.2779999999999996</v>
      </c>
    </row>
    <row r="105" spans="1:9">
      <c r="A105" s="69">
        <v>80</v>
      </c>
      <c r="B105" s="67">
        <f t="shared" si="11"/>
        <v>18.260000000000002</v>
      </c>
      <c r="C105" s="67">
        <v>9.1620000000000008</v>
      </c>
      <c r="D105" s="67">
        <v>5.5979999999999999</v>
      </c>
      <c r="E105" s="68">
        <f t="shared" si="12"/>
        <v>17.96</v>
      </c>
      <c r="F105" s="67">
        <v>7.4580000000000002</v>
      </c>
      <c r="G105" s="67">
        <v>1.768</v>
      </c>
      <c r="H105" s="67">
        <v>2.129</v>
      </c>
      <c r="I105" s="67">
        <v>6.6050000000000004</v>
      </c>
    </row>
    <row r="106" spans="1:9">
      <c r="A106" s="69">
        <v>81</v>
      </c>
      <c r="B106" s="67">
        <f t="shared" si="11"/>
        <v>18.186</v>
      </c>
      <c r="C106" s="67">
        <v>9.5310000000000006</v>
      </c>
      <c r="D106" s="67">
        <v>6.8540000000000001</v>
      </c>
      <c r="E106" s="68">
        <f t="shared" si="12"/>
        <v>17.885999999999999</v>
      </c>
      <c r="F106" s="67">
        <v>6.851</v>
      </c>
      <c r="G106" s="67">
        <v>1.931</v>
      </c>
      <c r="H106" s="67">
        <v>2.1859999999999999</v>
      </c>
      <c r="I106" s="67">
        <v>6.9180000000000001</v>
      </c>
    </row>
    <row r="107" spans="1:9">
      <c r="A107" s="69">
        <v>82</v>
      </c>
      <c r="B107" s="67">
        <f t="shared" si="11"/>
        <v>18.11</v>
      </c>
      <c r="C107" s="67">
        <v>9.8680000000000003</v>
      </c>
      <c r="D107" s="67">
        <v>6.4429999999999996</v>
      </c>
      <c r="E107" s="68">
        <f t="shared" si="12"/>
        <v>17.809999999999999</v>
      </c>
      <c r="F107" s="67">
        <v>6.2750000000000004</v>
      </c>
      <c r="G107" s="67">
        <v>2.0960000000000001</v>
      </c>
      <c r="H107" s="67">
        <v>2.2389999999999999</v>
      </c>
      <c r="I107" s="67">
        <v>7.2</v>
      </c>
    </row>
    <row r="108" spans="1:9">
      <c r="A108" s="69">
        <v>83</v>
      </c>
      <c r="B108" s="67">
        <f t="shared" si="11"/>
        <v>18.027000000000001</v>
      </c>
      <c r="C108" s="67">
        <v>10.167999999999999</v>
      </c>
      <c r="D108" s="67">
        <v>6.0679999999999996</v>
      </c>
      <c r="E108" s="68">
        <f t="shared" si="12"/>
        <v>17.727</v>
      </c>
      <c r="F108" s="67">
        <v>5.7260000000000009</v>
      </c>
      <c r="G108" s="67">
        <v>2.2639999999999998</v>
      </c>
      <c r="H108" s="67">
        <v>2.286</v>
      </c>
      <c r="I108" s="67">
        <v>7.4509999999999996</v>
      </c>
    </row>
    <row r="109" spans="1:9">
      <c r="A109" s="69">
        <v>84</v>
      </c>
      <c r="B109" s="67">
        <f t="shared" si="11"/>
        <v>17.966000000000001</v>
      </c>
      <c r="C109" s="67">
        <v>10.432</v>
      </c>
      <c r="D109" s="67">
        <v>5.1920000000000002</v>
      </c>
      <c r="E109" s="68">
        <f t="shared" si="12"/>
        <v>17.666</v>
      </c>
      <c r="F109" s="67">
        <v>5.3230000000000004</v>
      </c>
      <c r="G109" s="67">
        <v>2.3450000000000002</v>
      </c>
      <c r="H109" s="67">
        <v>2.3279999999999998</v>
      </c>
      <c r="I109" s="67">
        <v>7.67</v>
      </c>
    </row>
    <row r="110" spans="1:9">
      <c r="A110" s="69">
        <v>85</v>
      </c>
      <c r="B110" s="67">
        <f t="shared" si="11"/>
        <v>16.213000000000001</v>
      </c>
      <c r="C110" s="67">
        <v>10.605</v>
      </c>
      <c r="D110" s="67">
        <v>3.8090000000000002</v>
      </c>
      <c r="E110" s="68">
        <f t="shared" si="12"/>
        <v>15.913</v>
      </c>
      <c r="F110" s="67">
        <v>3.145</v>
      </c>
      <c r="G110" s="67">
        <v>2.5790000000000002</v>
      </c>
      <c r="H110" s="67">
        <v>2.3580000000000001</v>
      </c>
      <c r="I110" s="67">
        <v>7.8310000000000004</v>
      </c>
    </row>
    <row r="111" spans="1:9" ht="14.4">
      <c r="A111" s="65" t="s">
        <v>159</v>
      </c>
      <c r="B111" s="66">
        <f t="shared" ref="B111:I111" si="13">+SUM(B94:B110)</f>
        <v>294.59399999999999</v>
      </c>
      <c r="C111" s="66">
        <f t="shared" si="13"/>
        <v>134.67700000000002</v>
      </c>
      <c r="D111" s="66">
        <f t="shared" si="13"/>
        <v>127.08800000000002</v>
      </c>
      <c r="E111" s="66">
        <f t="shared" si="13"/>
        <v>289.49400000000003</v>
      </c>
      <c r="F111" s="66">
        <f t="shared" si="13"/>
        <v>139.49400000000003</v>
      </c>
      <c r="G111" s="66">
        <f t="shared" si="13"/>
        <v>22.93</v>
      </c>
      <c r="H111" s="66">
        <f t="shared" si="13"/>
        <v>32.720000000000006</v>
      </c>
      <c r="I111" s="66">
        <f t="shared" si="13"/>
        <v>94.350000000000009</v>
      </c>
    </row>
    <row r="112" spans="1:9" ht="14.4">
      <c r="A112" s="65" t="s">
        <v>158</v>
      </c>
      <c r="B112" s="64">
        <f t="shared" ref="B112:I112" si="14">+B111/$G$91</f>
        <v>17.329058823529412</v>
      </c>
      <c r="C112" s="64">
        <f t="shared" si="14"/>
        <v>7.9221764705882363</v>
      </c>
      <c r="D112" s="64">
        <f t="shared" si="14"/>
        <v>7.4757647058823542</v>
      </c>
      <c r="E112" s="64">
        <f t="shared" si="14"/>
        <v>17.029058823529414</v>
      </c>
      <c r="F112" s="64">
        <f t="shared" si="14"/>
        <v>8.205529411764708</v>
      </c>
      <c r="G112" s="64">
        <f t="shared" si="14"/>
        <v>1.3488235294117648</v>
      </c>
      <c r="H112" s="64">
        <f t="shared" si="14"/>
        <v>1.9247058823529415</v>
      </c>
      <c r="I112" s="64">
        <f t="shared" si="14"/>
        <v>5.5500000000000007</v>
      </c>
    </row>
    <row r="113" spans="6:9">
      <c r="F113" s="62"/>
      <c r="G113" s="62"/>
      <c r="H113" s="62"/>
      <c r="I113" s="62"/>
    </row>
    <row r="114" spans="6:9">
      <c r="F114" s="62"/>
      <c r="G114" s="62"/>
      <c r="H114" s="62"/>
      <c r="I114" s="62"/>
    </row>
    <row r="115" spans="6:9">
      <c r="F115" s="62"/>
      <c r="G115" s="62"/>
      <c r="H115" s="62"/>
      <c r="I115" s="62"/>
    </row>
    <row r="116" spans="6:9">
      <c r="F116" s="62"/>
      <c r="G116" s="62"/>
      <c r="H116" s="62"/>
      <c r="I116" s="62"/>
    </row>
    <row r="117" spans="6:9">
      <c r="F117" s="62"/>
      <c r="G117" s="62"/>
      <c r="H117" s="62"/>
      <c r="I117" s="62"/>
    </row>
    <row r="118" spans="6:9">
      <c r="F118" s="62"/>
      <c r="G118" s="62"/>
      <c r="H118" s="62"/>
      <c r="I118" s="62"/>
    </row>
    <row r="119" spans="6:9">
      <c r="F119" s="62"/>
      <c r="G119" s="62"/>
      <c r="H119" s="62"/>
      <c r="I119" s="62"/>
    </row>
    <row r="120" spans="6:9">
      <c r="F120" s="62"/>
      <c r="G120" s="62"/>
      <c r="H120" s="62"/>
      <c r="I120" s="62"/>
    </row>
    <row r="121" spans="6:9">
      <c r="F121" s="62"/>
      <c r="G121" s="62"/>
      <c r="H121" s="62"/>
      <c r="I121" s="62"/>
    </row>
    <row r="122" spans="6:9">
      <c r="F122" s="62"/>
      <c r="G122" s="62"/>
      <c r="H122" s="62"/>
      <c r="I122" s="62"/>
    </row>
    <row r="123" spans="6:9">
      <c r="F123" s="62"/>
      <c r="G123" s="62"/>
      <c r="H123" s="62"/>
      <c r="I123" s="62"/>
    </row>
    <row r="124" spans="6:9">
      <c r="F124" s="62"/>
      <c r="G124" s="62"/>
      <c r="H124" s="62"/>
      <c r="I124" s="62"/>
    </row>
    <row r="125" spans="6:9">
      <c r="F125" s="62"/>
      <c r="G125" s="62"/>
      <c r="H125" s="62"/>
      <c r="I125" s="62"/>
    </row>
    <row r="126" spans="6:9">
      <c r="F126" s="62"/>
      <c r="G126" s="62"/>
      <c r="H126" s="62"/>
      <c r="I126" s="62"/>
    </row>
    <row r="127" spans="6:9">
      <c r="F127" s="62"/>
      <c r="G127" s="62"/>
      <c r="H127" s="62"/>
      <c r="I127" s="62"/>
    </row>
    <row r="128" spans="6:9">
      <c r="F128" s="62"/>
      <c r="G128" s="62"/>
      <c r="H128" s="62"/>
      <c r="I128" s="62"/>
    </row>
    <row r="129" spans="6:9">
      <c r="F129" s="62"/>
      <c r="G129" s="62"/>
      <c r="H129" s="62"/>
      <c r="I129" s="62"/>
    </row>
    <row r="130" spans="6:9">
      <c r="F130" s="62"/>
      <c r="G130" s="62"/>
      <c r="H130" s="62"/>
      <c r="I130" s="62"/>
    </row>
    <row r="131" spans="6:9">
      <c r="F131" s="62"/>
      <c r="G131" s="62"/>
      <c r="H131" s="62"/>
      <c r="I131" s="62"/>
    </row>
    <row r="132" spans="6:9">
      <c r="F132" s="62"/>
      <c r="G132" s="62"/>
      <c r="H132" s="62"/>
      <c r="I132" s="62"/>
    </row>
    <row r="133" spans="6:9">
      <c r="F133" s="62"/>
      <c r="G133" s="62"/>
      <c r="H133" s="62"/>
      <c r="I133" s="62"/>
    </row>
    <row r="134" spans="6:9">
      <c r="F134" s="62"/>
      <c r="G134" s="62"/>
      <c r="H134" s="62"/>
      <c r="I134" s="62"/>
    </row>
    <row r="135" spans="6:9">
      <c r="F135" s="62"/>
      <c r="G135" s="62"/>
      <c r="H135" s="62"/>
      <c r="I135" s="62"/>
    </row>
    <row r="136" spans="6:9">
      <c r="F136" s="62"/>
      <c r="G136" s="62"/>
      <c r="H136" s="62"/>
      <c r="I136" s="62"/>
    </row>
    <row r="137" spans="6:9">
      <c r="F137" s="62"/>
      <c r="G137" s="62"/>
      <c r="H137" s="62"/>
      <c r="I137" s="62"/>
    </row>
    <row r="138" spans="6:9">
      <c r="F138" s="62"/>
      <c r="G138" s="62"/>
      <c r="H138" s="62"/>
      <c r="I138" s="62"/>
    </row>
    <row r="139" spans="6:9">
      <c r="F139" s="62"/>
      <c r="G139" s="62"/>
      <c r="H139" s="62"/>
      <c r="I139" s="62"/>
    </row>
    <row r="140" spans="6:9">
      <c r="F140" s="62"/>
      <c r="G140" s="62"/>
      <c r="H140" s="62"/>
      <c r="I140" s="62"/>
    </row>
    <row r="141" spans="6:9">
      <c r="F141" s="62"/>
      <c r="G141" s="62"/>
      <c r="H141" s="62"/>
      <c r="I141" s="62"/>
    </row>
    <row r="142" spans="6:9">
      <c r="F142" s="62"/>
      <c r="G142" s="62"/>
      <c r="H142" s="62"/>
      <c r="I142" s="62"/>
    </row>
  </sheetData>
  <mergeCells count="20">
    <mergeCell ref="A92:A93"/>
    <mergeCell ref="B92:B93"/>
    <mergeCell ref="C92:D92"/>
    <mergeCell ref="E92:I92"/>
    <mergeCell ref="A31:A32"/>
    <mergeCell ref="B31:B32"/>
    <mergeCell ref="C31:D31"/>
    <mergeCell ref="E31:I31"/>
    <mergeCell ref="A60:A61"/>
    <mergeCell ref="B60:B61"/>
    <mergeCell ref="A30:E30"/>
    <mergeCell ref="A1:E1"/>
    <mergeCell ref="A59:E59"/>
    <mergeCell ref="A91:E91"/>
    <mergeCell ref="A2:A3"/>
    <mergeCell ref="B2:B3"/>
    <mergeCell ref="E2:I2"/>
    <mergeCell ref="C2:D2"/>
    <mergeCell ref="C60:D60"/>
    <mergeCell ref="E60:I60"/>
  </mergeCells>
  <phoneticPr fontId="4" type="noConversion"/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15</vt:i4>
      </vt:variant>
    </vt:vector>
  </HeadingPairs>
  <TitlesOfParts>
    <vt:vector size="25" baseType="lpstr">
      <vt:lpstr>실정보고서</vt:lpstr>
      <vt:lpstr>공사원가계산서</vt:lpstr>
      <vt:lpstr>내역서</vt:lpstr>
      <vt:lpstr>집계표</vt:lpstr>
      <vt:lpstr>강재집</vt:lpstr>
      <vt:lpstr>자재집</vt:lpstr>
      <vt:lpstr>수량산출서(당초)</vt:lpstr>
      <vt:lpstr>수량산출서(변경)</vt:lpstr>
      <vt:lpstr>횡단면도</vt:lpstr>
      <vt:lpstr>그라우팅 수량산출</vt:lpstr>
      <vt:lpstr>강재집!Print_Area</vt:lpstr>
      <vt:lpstr>공사원가계산서!Print_Area</vt:lpstr>
      <vt:lpstr>'그라우팅 수량산출'!Print_Area</vt:lpstr>
      <vt:lpstr>내역서!Print_Area</vt:lpstr>
      <vt:lpstr>'수량산출서(당초)'!Print_Area</vt:lpstr>
      <vt:lpstr>'수량산출서(변경)'!Print_Area</vt:lpstr>
      <vt:lpstr>실정보고서!Print_Area</vt:lpstr>
      <vt:lpstr>자재집!Print_Area</vt:lpstr>
      <vt:lpstr>집계표!Print_Area</vt:lpstr>
      <vt:lpstr>강재집!Print_Titles</vt:lpstr>
      <vt:lpstr>내역서!Print_Titles</vt:lpstr>
      <vt:lpstr>'수량산출서(당초)'!Print_Titles</vt:lpstr>
      <vt:lpstr>'수량산출서(변경)'!Print_Titles</vt:lpstr>
      <vt:lpstr>자재집!Print_Titles</vt:lpstr>
      <vt:lpstr>집계표!Print_Titles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2021-01-29T04:03:28Z</cp:lastPrinted>
  <dcterms:created xsi:type="dcterms:W3CDTF">2020-02-11T04:41:04Z</dcterms:created>
  <dcterms:modified xsi:type="dcterms:W3CDTF">2021-01-31T06:02:08Z</dcterms:modified>
</cp:coreProperties>
</file>